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FC07392D-9E95-4027-A591-513D52CB4C10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Форма!$G$1:$AT$401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Settings!$A$2:$A$23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8" i="42" l="1"/>
  <c r="R9" i="42"/>
  <c r="R10" i="42"/>
  <c r="R11" i="42"/>
  <c r="R12" i="42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26" i="42"/>
  <c r="R27" i="42"/>
  <c r="R28" i="42"/>
  <c r="R29" i="42"/>
  <c r="R30" i="42"/>
  <c r="R31" i="42"/>
  <c r="R32" i="42"/>
  <c r="R33" i="42"/>
  <c r="R34" i="42"/>
  <c r="R35" i="42"/>
  <c r="R36" i="42"/>
  <c r="R37" i="42"/>
  <c r="R38" i="42"/>
  <c r="R39" i="42"/>
  <c r="R40" i="42"/>
  <c r="R41" i="42"/>
  <c r="R42" i="42"/>
  <c r="R43" i="42"/>
  <c r="R44" i="42"/>
  <c r="R45" i="42"/>
  <c r="R46" i="42"/>
  <c r="R47" i="42"/>
  <c r="R48" i="42"/>
  <c r="R49" i="42"/>
  <c r="R50" i="42"/>
  <c r="R51" i="42"/>
  <c r="R52" i="42"/>
  <c r="R53" i="42"/>
  <c r="R54" i="42"/>
  <c r="R55" i="42"/>
  <c r="R56" i="42"/>
  <c r="R57" i="42"/>
  <c r="R58" i="42"/>
  <c r="R59" i="42"/>
  <c r="R60" i="42"/>
  <c r="R61" i="42"/>
  <c r="R62" i="42"/>
  <c r="R63" i="42"/>
  <c r="R64" i="42"/>
  <c r="R65" i="42"/>
  <c r="R66" i="42"/>
  <c r="R67" i="42"/>
  <c r="R68" i="42"/>
  <c r="R69" i="42"/>
  <c r="R70" i="42"/>
  <c r="R71" i="42"/>
  <c r="R72" i="42"/>
  <c r="R73" i="42"/>
  <c r="R74" i="42"/>
  <c r="R75" i="42"/>
  <c r="R76" i="42"/>
  <c r="R77" i="42"/>
  <c r="R78" i="42"/>
  <c r="R79" i="42"/>
  <c r="R80" i="42"/>
  <c r="R81" i="42"/>
  <c r="R82" i="42"/>
  <c r="R83" i="42"/>
  <c r="R84" i="42"/>
  <c r="R85" i="42"/>
  <c r="R86" i="42"/>
  <c r="R87" i="42"/>
  <c r="R88" i="42"/>
  <c r="R89" i="42"/>
  <c r="R90" i="42"/>
  <c r="R91" i="42"/>
  <c r="R92" i="42"/>
  <c r="R93" i="42"/>
  <c r="R94" i="42"/>
  <c r="R95" i="42"/>
  <c r="R96" i="42"/>
  <c r="R97" i="42"/>
  <c r="R98" i="42"/>
  <c r="R99" i="42"/>
  <c r="R100" i="42"/>
  <c r="R101" i="42"/>
  <c r="R102" i="42"/>
  <c r="R103" i="42"/>
  <c r="R104" i="42"/>
  <c r="R105" i="42"/>
  <c r="R106" i="42"/>
  <c r="R107" i="42"/>
  <c r="R108" i="42"/>
  <c r="R109" i="42"/>
  <c r="R110" i="42"/>
  <c r="R111" i="42"/>
  <c r="R112" i="42"/>
  <c r="R113" i="42"/>
  <c r="R114" i="42"/>
  <c r="R115" i="42"/>
  <c r="R116" i="42"/>
  <c r="R117" i="42"/>
  <c r="R118" i="42"/>
  <c r="R119" i="42"/>
  <c r="R120" i="42"/>
  <c r="R121" i="42"/>
  <c r="R122" i="42"/>
  <c r="R123" i="42"/>
  <c r="R124" i="42"/>
  <c r="R125" i="42"/>
  <c r="R126" i="42"/>
  <c r="R127" i="42"/>
  <c r="R128" i="42"/>
  <c r="R129" i="42"/>
  <c r="R130" i="42"/>
  <c r="R131" i="42"/>
  <c r="R132" i="42"/>
  <c r="R133" i="42"/>
  <c r="R134" i="42"/>
  <c r="R135" i="42"/>
  <c r="R136" i="42"/>
  <c r="R137" i="42"/>
  <c r="R138" i="42"/>
  <c r="R139" i="42"/>
  <c r="R140" i="42"/>
  <c r="R141" i="42"/>
  <c r="R142" i="42"/>
  <c r="R143" i="42"/>
  <c r="R144" i="42"/>
  <c r="R145" i="42"/>
  <c r="R146" i="42"/>
  <c r="R147" i="42"/>
  <c r="R148" i="42"/>
  <c r="R149" i="42"/>
  <c r="R150" i="42"/>
  <c r="R151" i="42"/>
  <c r="R152" i="42"/>
  <c r="R153" i="42"/>
  <c r="R154" i="42"/>
  <c r="R155" i="42"/>
  <c r="R156" i="42"/>
  <c r="R157" i="42"/>
  <c r="R158" i="42"/>
  <c r="R159" i="42"/>
  <c r="R160" i="42"/>
  <c r="R161" i="42"/>
  <c r="R162" i="42"/>
  <c r="R163" i="42"/>
  <c r="R164" i="42"/>
  <c r="R165" i="42"/>
  <c r="R166" i="42"/>
  <c r="R167" i="42"/>
  <c r="R168" i="42"/>
  <c r="R169" i="42"/>
  <c r="R170" i="42"/>
  <c r="R171" i="42"/>
  <c r="R172" i="42"/>
  <c r="R173" i="42"/>
  <c r="R174" i="42"/>
  <c r="R175" i="42"/>
  <c r="R176" i="42"/>
  <c r="R177" i="42"/>
  <c r="R178" i="42"/>
  <c r="R179" i="42"/>
  <c r="R180" i="42"/>
  <c r="R181" i="42"/>
  <c r="R182" i="42"/>
  <c r="R183" i="42"/>
  <c r="R184" i="42"/>
  <c r="R185" i="42"/>
  <c r="R186" i="42"/>
  <c r="R187" i="42"/>
  <c r="R188" i="42"/>
  <c r="R189" i="42"/>
  <c r="R190" i="42"/>
  <c r="R191" i="42"/>
  <c r="R192" i="42"/>
  <c r="R193" i="42"/>
  <c r="R194" i="42"/>
  <c r="R195" i="42"/>
  <c r="R196" i="42"/>
  <c r="R197" i="42"/>
  <c r="R198" i="42"/>
  <c r="R199" i="42"/>
  <c r="R200" i="42"/>
  <c r="R201" i="42"/>
  <c r="R202" i="42"/>
  <c r="R203" i="42"/>
  <c r="R204" i="42"/>
  <c r="R205" i="42"/>
  <c r="R206" i="42"/>
  <c r="R207" i="42"/>
  <c r="R208" i="42"/>
  <c r="R209" i="42"/>
  <c r="R210" i="42"/>
  <c r="R211" i="42"/>
  <c r="R212" i="42"/>
  <c r="R213" i="42"/>
  <c r="R214" i="42"/>
  <c r="R215" i="42"/>
  <c r="R216" i="42"/>
  <c r="R217" i="42"/>
  <c r="R218" i="42"/>
  <c r="R219" i="42"/>
  <c r="R220" i="42"/>
  <c r="R221" i="42"/>
  <c r="R222" i="42"/>
  <c r="R223" i="42"/>
  <c r="R224" i="42"/>
  <c r="R225" i="42"/>
  <c r="R226" i="42"/>
  <c r="R227" i="42"/>
  <c r="R228" i="42"/>
  <c r="R229" i="42"/>
  <c r="R230" i="42"/>
  <c r="R231" i="42"/>
  <c r="R232" i="42"/>
  <c r="R233" i="42"/>
  <c r="R234" i="42"/>
  <c r="R235" i="42"/>
  <c r="R236" i="42"/>
  <c r="R237" i="42"/>
  <c r="R238" i="42"/>
  <c r="R239" i="42"/>
  <c r="R240" i="42"/>
  <c r="R241" i="42"/>
  <c r="R242" i="42"/>
  <c r="R243" i="42"/>
  <c r="R244" i="42"/>
  <c r="R245" i="42"/>
  <c r="R246" i="42"/>
  <c r="R247" i="42"/>
  <c r="R248" i="42"/>
  <c r="R249" i="42"/>
  <c r="R250" i="42"/>
  <c r="R251" i="42"/>
  <c r="R252" i="42"/>
  <c r="R253" i="42"/>
  <c r="R254" i="42"/>
  <c r="R255" i="42"/>
  <c r="R256" i="42"/>
  <c r="R257" i="42"/>
  <c r="R258" i="42"/>
  <c r="R259" i="42"/>
  <c r="R260" i="42"/>
  <c r="R261" i="42"/>
  <c r="R262" i="42"/>
  <c r="R263" i="42"/>
  <c r="R264" i="42"/>
  <c r="R265" i="42"/>
  <c r="R266" i="42"/>
  <c r="R267" i="42"/>
  <c r="R268" i="42"/>
  <c r="R269" i="42"/>
  <c r="R270" i="42"/>
  <c r="R271" i="42"/>
  <c r="R272" i="42"/>
  <c r="R273" i="42"/>
  <c r="R274" i="42"/>
  <c r="R275" i="42"/>
  <c r="R276" i="42"/>
  <c r="R277" i="42"/>
  <c r="R278" i="42"/>
  <c r="R279" i="42"/>
  <c r="R280" i="42"/>
  <c r="R281" i="42"/>
  <c r="R282" i="42"/>
  <c r="R283" i="42"/>
  <c r="R284" i="42"/>
  <c r="R285" i="42"/>
  <c r="R286" i="42"/>
  <c r="R287" i="42"/>
  <c r="R288" i="42"/>
  <c r="R289" i="42"/>
  <c r="R290" i="42"/>
  <c r="R291" i="42"/>
  <c r="R292" i="42"/>
  <c r="R293" i="42"/>
  <c r="R294" i="42"/>
  <c r="R295" i="42"/>
  <c r="R296" i="42"/>
  <c r="R297" i="42"/>
  <c r="R298" i="42"/>
  <c r="R299" i="42"/>
  <c r="R300" i="42"/>
  <c r="R301" i="42"/>
  <c r="R302" i="42"/>
  <c r="R303" i="42"/>
  <c r="R304" i="42"/>
  <c r="R305" i="42"/>
  <c r="R306" i="42"/>
  <c r="R307" i="42"/>
  <c r="R308" i="42"/>
  <c r="R309" i="42"/>
  <c r="R310" i="42"/>
  <c r="R311" i="42"/>
  <c r="R312" i="42"/>
  <c r="R313" i="42"/>
  <c r="R314" i="42"/>
  <c r="R315" i="42"/>
  <c r="R316" i="42"/>
  <c r="R317" i="42"/>
  <c r="R318" i="42"/>
  <c r="R319" i="42"/>
  <c r="R320" i="42"/>
  <c r="R321" i="42"/>
  <c r="R322" i="42"/>
  <c r="R323" i="42"/>
  <c r="R324" i="42"/>
  <c r="R325" i="42"/>
  <c r="R326" i="42"/>
  <c r="R327" i="42"/>
  <c r="R328" i="42"/>
  <c r="R329" i="42"/>
  <c r="R330" i="42"/>
  <c r="R331" i="42"/>
  <c r="R332" i="42"/>
  <c r="R333" i="42"/>
  <c r="R334" i="42"/>
  <c r="R335" i="42"/>
  <c r="R336" i="42"/>
  <c r="R337" i="42"/>
  <c r="R338" i="42"/>
  <c r="R339" i="42"/>
  <c r="R340" i="42"/>
  <c r="R341" i="42"/>
  <c r="R342" i="42"/>
  <c r="R343" i="42"/>
  <c r="R344" i="42"/>
  <c r="R345" i="42"/>
  <c r="R346" i="42"/>
  <c r="R347" i="42"/>
  <c r="R348" i="42"/>
  <c r="R349" i="42"/>
  <c r="R350" i="42"/>
  <c r="R351" i="42"/>
  <c r="R352" i="42"/>
  <c r="R353" i="42"/>
  <c r="R354" i="42"/>
  <c r="R355" i="42"/>
  <c r="R356" i="42"/>
  <c r="R357" i="42"/>
  <c r="R358" i="42"/>
  <c r="R359" i="42"/>
  <c r="R360" i="42"/>
  <c r="R361" i="42"/>
  <c r="R362" i="42"/>
  <c r="R363" i="42"/>
  <c r="R364" i="42"/>
  <c r="R365" i="42"/>
  <c r="R366" i="42"/>
  <c r="R367" i="42"/>
  <c r="R368" i="42"/>
  <c r="R369" i="42"/>
  <c r="R370" i="42"/>
  <c r="R371" i="42"/>
  <c r="R372" i="42"/>
  <c r="R373" i="42"/>
  <c r="R374" i="42"/>
  <c r="R375" i="42"/>
  <c r="R376" i="42"/>
  <c r="R377" i="42"/>
  <c r="R378" i="42"/>
  <c r="R379" i="42"/>
  <c r="R380" i="42"/>
  <c r="R381" i="42"/>
  <c r="R382" i="42"/>
  <c r="R383" i="42"/>
  <c r="R384" i="42"/>
  <c r="R385" i="42"/>
  <c r="R386" i="42"/>
  <c r="R387" i="42"/>
  <c r="R388" i="42"/>
  <c r="R389" i="42"/>
  <c r="R390" i="42"/>
  <c r="R391" i="42"/>
  <c r="R392" i="42"/>
  <c r="R393" i="42"/>
  <c r="R394" i="42"/>
  <c r="R395" i="42"/>
  <c r="R396" i="42"/>
  <c r="R397" i="42"/>
  <c r="R398" i="42"/>
  <c r="R399" i="42"/>
  <c r="R400" i="42"/>
  <c r="R401" i="42"/>
  <c r="R3" i="42"/>
  <c r="R4" i="42"/>
  <c r="R5" i="42"/>
  <c r="R6" i="42"/>
  <c r="R7" i="42"/>
  <c r="R2" i="42"/>
  <c r="A23" i="43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X3" i="39" l="1"/>
  <c r="AR3" i="39" s="1"/>
  <c r="X11" i="39"/>
  <c r="AR11" i="39" s="1"/>
  <c r="X19" i="39"/>
  <c r="AR19" i="39" s="1"/>
  <c r="X27" i="39"/>
  <c r="AR27" i="39" s="1"/>
  <c r="X35" i="39"/>
  <c r="AR35" i="39" s="1"/>
  <c r="X43" i="39"/>
  <c r="AR43" i="39" s="1"/>
  <c r="X51" i="39"/>
  <c r="AR51" i="39" s="1"/>
  <c r="X59" i="39"/>
  <c r="AR59" i="39" s="1"/>
  <c r="X67" i="39"/>
  <c r="AR67" i="39" s="1"/>
  <c r="X75" i="39"/>
  <c r="AR75" i="39" s="1"/>
  <c r="X83" i="39"/>
  <c r="AR83" i="39" s="1"/>
  <c r="X91" i="39"/>
  <c r="AR91" i="39" s="1"/>
  <c r="X99" i="39"/>
  <c r="AR99" i="39" s="1"/>
  <c r="X107" i="39"/>
  <c r="AR107" i="39" s="1"/>
  <c r="X115" i="39"/>
  <c r="AR115" i="39" s="1"/>
  <c r="X123" i="39"/>
  <c r="AR123" i="39" s="1"/>
  <c r="X131" i="39"/>
  <c r="AR131" i="39" s="1"/>
  <c r="X139" i="39"/>
  <c r="AR139" i="39" s="1"/>
  <c r="X147" i="39"/>
  <c r="AR147" i="39" s="1"/>
  <c r="X155" i="39"/>
  <c r="AR155" i="39" s="1"/>
  <c r="X163" i="39"/>
  <c r="AR163" i="39" s="1"/>
  <c r="X171" i="39"/>
  <c r="AR171" i="39" s="1"/>
  <c r="X179" i="39"/>
  <c r="AR179" i="39" s="1"/>
  <c r="X187" i="39"/>
  <c r="AR187" i="39" s="1"/>
  <c r="X195" i="39"/>
  <c r="AR195" i="39" s="1"/>
  <c r="X203" i="39"/>
  <c r="AR203" i="39" s="1"/>
  <c r="X211" i="39"/>
  <c r="AR211" i="39" s="1"/>
  <c r="X219" i="39"/>
  <c r="AR219" i="39" s="1"/>
  <c r="X227" i="39"/>
  <c r="AR227" i="39" s="1"/>
  <c r="X235" i="39"/>
  <c r="AR235" i="39" s="1"/>
  <c r="X243" i="39"/>
  <c r="AR243" i="39" s="1"/>
  <c r="X251" i="39"/>
  <c r="AR251" i="39" s="1"/>
  <c r="X259" i="39"/>
  <c r="AR259" i="39" s="1"/>
  <c r="X267" i="39"/>
  <c r="AR267" i="39" s="1"/>
  <c r="X275" i="39"/>
  <c r="AR275" i="39" s="1"/>
  <c r="X283" i="39"/>
  <c r="AR283" i="39" s="1"/>
  <c r="X291" i="39"/>
  <c r="AR291" i="39" s="1"/>
  <c r="X299" i="39"/>
  <c r="AR299" i="39" s="1"/>
  <c r="X307" i="39"/>
  <c r="AR307" i="39" s="1"/>
  <c r="X315" i="39"/>
  <c r="AR315" i="39" s="1"/>
  <c r="X323" i="39"/>
  <c r="AR323" i="39" s="1"/>
  <c r="X331" i="39"/>
  <c r="AR331" i="39" s="1"/>
  <c r="X339" i="39"/>
  <c r="AR339" i="39" s="1"/>
  <c r="X347" i="39"/>
  <c r="AR347" i="39" s="1"/>
  <c r="X355" i="39"/>
  <c r="AR355" i="39" s="1"/>
  <c r="X363" i="39"/>
  <c r="AR363" i="39" s="1"/>
  <c r="X371" i="39"/>
  <c r="AR371" i="39" s="1"/>
  <c r="X4" i="39"/>
  <c r="AR4" i="39" s="1"/>
  <c r="X12" i="39"/>
  <c r="AR12" i="39" s="1"/>
  <c r="X20" i="39"/>
  <c r="AR20" i="39" s="1"/>
  <c r="X28" i="39"/>
  <c r="AR28" i="39" s="1"/>
  <c r="X36" i="39"/>
  <c r="AR36" i="39" s="1"/>
  <c r="X44" i="39"/>
  <c r="AR44" i="39" s="1"/>
  <c r="X52" i="39"/>
  <c r="AR52" i="39" s="1"/>
  <c r="X60" i="39"/>
  <c r="AR60" i="39" s="1"/>
  <c r="X68" i="39"/>
  <c r="AR68" i="39" s="1"/>
  <c r="X76" i="39"/>
  <c r="AR76" i="39" s="1"/>
  <c r="X84" i="39"/>
  <c r="AR84" i="39" s="1"/>
  <c r="X92" i="39"/>
  <c r="AR92" i="39" s="1"/>
  <c r="X100" i="39"/>
  <c r="AR100" i="39" s="1"/>
  <c r="X108" i="39"/>
  <c r="AR108" i="39" s="1"/>
  <c r="X116" i="39"/>
  <c r="AR116" i="39" s="1"/>
  <c r="X124" i="39"/>
  <c r="AR124" i="39" s="1"/>
  <c r="X132" i="39"/>
  <c r="AR132" i="39" s="1"/>
  <c r="X140" i="39"/>
  <c r="AR140" i="39" s="1"/>
  <c r="X148" i="39"/>
  <c r="AR148" i="39" s="1"/>
  <c r="X156" i="39"/>
  <c r="AR156" i="39" s="1"/>
  <c r="X164" i="39"/>
  <c r="AR164" i="39" s="1"/>
  <c r="X172" i="39"/>
  <c r="AR172" i="39" s="1"/>
  <c r="X180" i="39"/>
  <c r="AR180" i="39" s="1"/>
  <c r="X188" i="39"/>
  <c r="AR188" i="39" s="1"/>
  <c r="X196" i="39"/>
  <c r="AR196" i="39" s="1"/>
  <c r="X204" i="39"/>
  <c r="AR204" i="39" s="1"/>
  <c r="X212" i="39"/>
  <c r="AR212" i="39" s="1"/>
  <c r="X220" i="39"/>
  <c r="AR220" i="39" s="1"/>
  <c r="X228" i="39"/>
  <c r="AR228" i="39" s="1"/>
  <c r="X236" i="39"/>
  <c r="AR236" i="39" s="1"/>
  <c r="X244" i="39"/>
  <c r="AR244" i="39" s="1"/>
  <c r="X252" i="39"/>
  <c r="AR252" i="39" s="1"/>
  <c r="X260" i="39"/>
  <c r="AR260" i="39" s="1"/>
  <c r="X268" i="39"/>
  <c r="AR268" i="39" s="1"/>
  <c r="X276" i="39"/>
  <c r="AR276" i="39" s="1"/>
  <c r="X284" i="39"/>
  <c r="AR284" i="39" s="1"/>
  <c r="X292" i="39"/>
  <c r="AR292" i="39" s="1"/>
  <c r="X300" i="39"/>
  <c r="AR300" i="39" s="1"/>
  <c r="X308" i="39"/>
  <c r="AR308" i="39" s="1"/>
  <c r="X316" i="39"/>
  <c r="AR316" i="39" s="1"/>
  <c r="X324" i="39"/>
  <c r="AR324" i="39" s="1"/>
  <c r="X332" i="39"/>
  <c r="AR332" i="39" s="1"/>
  <c r="X340" i="39"/>
  <c r="AR340" i="39" s="1"/>
  <c r="X348" i="39"/>
  <c r="AR348" i="39" s="1"/>
  <c r="X356" i="39"/>
  <c r="AR356" i="39" s="1"/>
  <c r="X364" i="39"/>
  <c r="AR364" i="39" s="1"/>
  <c r="X372" i="39"/>
  <c r="AR372" i="39" s="1"/>
  <c r="X380" i="39"/>
  <c r="AR380" i="39" s="1"/>
  <c r="X388" i="39"/>
  <c r="AR388" i="39" s="1"/>
  <c r="X396" i="39"/>
  <c r="AR396" i="39" s="1"/>
  <c r="X14" i="39"/>
  <c r="AR14" i="39" s="1"/>
  <c r="X70" i="39"/>
  <c r="AR70" i="39" s="1"/>
  <c r="X94" i="39"/>
  <c r="AR94" i="39" s="1"/>
  <c r="X110" i="39"/>
  <c r="AR110" i="39" s="1"/>
  <c r="X126" i="39"/>
  <c r="AR126" i="39" s="1"/>
  <c r="X134" i="39"/>
  <c r="AR134" i="39" s="1"/>
  <c r="X158" i="39"/>
  <c r="AR158" i="39" s="1"/>
  <c r="X174" i="39"/>
  <c r="AR174" i="39" s="1"/>
  <c r="X190" i="39"/>
  <c r="AR190" i="39" s="1"/>
  <c r="X206" i="39"/>
  <c r="AR206" i="39" s="1"/>
  <c r="X222" i="39"/>
  <c r="AR222" i="39" s="1"/>
  <c r="X238" i="39"/>
  <c r="AR238" i="39" s="1"/>
  <c r="X254" i="39"/>
  <c r="AR254" i="39" s="1"/>
  <c r="X270" i="39"/>
  <c r="AR270" i="39" s="1"/>
  <c r="X294" i="39"/>
  <c r="AR294" i="39" s="1"/>
  <c r="X326" i="39"/>
  <c r="AR326" i="39" s="1"/>
  <c r="X350" i="39"/>
  <c r="AR350" i="39" s="1"/>
  <c r="X374" i="39"/>
  <c r="AR374" i="39" s="1"/>
  <c r="X398" i="39"/>
  <c r="AR398" i="39" s="1"/>
  <c r="X242" i="39"/>
  <c r="AR242" i="39" s="1"/>
  <c r="X370" i="39"/>
  <c r="AR370" i="39" s="1"/>
  <c r="X387" i="39"/>
  <c r="AR387" i="39" s="1"/>
  <c r="X5" i="39"/>
  <c r="AR5" i="39" s="1"/>
  <c r="X13" i="39"/>
  <c r="AR13" i="39" s="1"/>
  <c r="X21" i="39"/>
  <c r="AR21" i="39" s="1"/>
  <c r="X29" i="39"/>
  <c r="AR29" i="39" s="1"/>
  <c r="X37" i="39"/>
  <c r="AR37" i="39" s="1"/>
  <c r="X45" i="39"/>
  <c r="AR45" i="39" s="1"/>
  <c r="X53" i="39"/>
  <c r="AR53" i="39" s="1"/>
  <c r="X61" i="39"/>
  <c r="AR61" i="39" s="1"/>
  <c r="X69" i="39"/>
  <c r="AR69" i="39" s="1"/>
  <c r="X77" i="39"/>
  <c r="AR77" i="39" s="1"/>
  <c r="X85" i="39"/>
  <c r="AR85" i="39" s="1"/>
  <c r="X93" i="39"/>
  <c r="AR93" i="39" s="1"/>
  <c r="X101" i="39"/>
  <c r="AR101" i="39" s="1"/>
  <c r="X109" i="39"/>
  <c r="AR109" i="39" s="1"/>
  <c r="X117" i="39"/>
  <c r="AR117" i="39" s="1"/>
  <c r="X125" i="39"/>
  <c r="AR125" i="39" s="1"/>
  <c r="X133" i="39"/>
  <c r="AR133" i="39" s="1"/>
  <c r="X141" i="39"/>
  <c r="AR141" i="39" s="1"/>
  <c r="X149" i="39"/>
  <c r="AR149" i="39" s="1"/>
  <c r="X157" i="39"/>
  <c r="AR157" i="39" s="1"/>
  <c r="X165" i="39"/>
  <c r="AR165" i="39" s="1"/>
  <c r="X173" i="39"/>
  <c r="AR173" i="39" s="1"/>
  <c r="X181" i="39"/>
  <c r="AR181" i="39" s="1"/>
  <c r="X189" i="39"/>
  <c r="AR189" i="39" s="1"/>
  <c r="X197" i="39"/>
  <c r="AR197" i="39" s="1"/>
  <c r="X205" i="39"/>
  <c r="AR205" i="39" s="1"/>
  <c r="X213" i="39"/>
  <c r="AR213" i="39" s="1"/>
  <c r="X221" i="39"/>
  <c r="AR221" i="39" s="1"/>
  <c r="X229" i="39"/>
  <c r="AR229" i="39" s="1"/>
  <c r="X237" i="39"/>
  <c r="AR237" i="39" s="1"/>
  <c r="X245" i="39"/>
  <c r="AR245" i="39" s="1"/>
  <c r="X253" i="39"/>
  <c r="AR253" i="39" s="1"/>
  <c r="X261" i="39"/>
  <c r="AR261" i="39" s="1"/>
  <c r="X269" i="39"/>
  <c r="AR269" i="39" s="1"/>
  <c r="X277" i="39"/>
  <c r="AR277" i="39" s="1"/>
  <c r="X285" i="39"/>
  <c r="AR285" i="39" s="1"/>
  <c r="X293" i="39"/>
  <c r="AR293" i="39" s="1"/>
  <c r="X301" i="39"/>
  <c r="AR301" i="39" s="1"/>
  <c r="X309" i="39"/>
  <c r="AR309" i="39" s="1"/>
  <c r="X317" i="39"/>
  <c r="AR317" i="39" s="1"/>
  <c r="X325" i="39"/>
  <c r="AR325" i="39" s="1"/>
  <c r="X333" i="39"/>
  <c r="AR333" i="39" s="1"/>
  <c r="X341" i="39"/>
  <c r="AR341" i="39" s="1"/>
  <c r="X349" i="39"/>
  <c r="AR349" i="39" s="1"/>
  <c r="X357" i="39"/>
  <c r="AR357" i="39" s="1"/>
  <c r="X365" i="39"/>
  <c r="AR365" i="39" s="1"/>
  <c r="X373" i="39"/>
  <c r="AR373" i="39" s="1"/>
  <c r="X381" i="39"/>
  <c r="AR381" i="39" s="1"/>
  <c r="X389" i="39"/>
  <c r="AR389" i="39" s="1"/>
  <c r="X397" i="39"/>
  <c r="AR397" i="39" s="1"/>
  <c r="X22" i="39"/>
  <c r="AR22" i="39" s="1"/>
  <c r="X86" i="39"/>
  <c r="AR86" i="39" s="1"/>
  <c r="X118" i="39"/>
  <c r="AR118" i="39" s="1"/>
  <c r="X142" i="39"/>
  <c r="AR142" i="39" s="1"/>
  <c r="X166" i="39"/>
  <c r="AR166" i="39" s="1"/>
  <c r="X198" i="39"/>
  <c r="AR198" i="39" s="1"/>
  <c r="X230" i="39"/>
  <c r="AR230" i="39" s="1"/>
  <c r="X262" i="39"/>
  <c r="AR262" i="39" s="1"/>
  <c r="X286" i="39"/>
  <c r="AR286" i="39" s="1"/>
  <c r="X302" i="39"/>
  <c r="AR302" i="39" s="1"/>
  <c r="X318" i="39"/>
  <c r="AR318" i="39" s="1"/>
  <c r="X334" i="39"/>
  <c r="AR334" i="39" s="1"/>
  <c r="X358" i="39"/>
  <c r="AR358" i="39" s="1"/>
  <c r="X390" i="39"/>
  <c r="AR390" i="39" s="1"/>
  <c r="X234" i="39"/>
  <c r="AR234" i="39" s="1"/>
  <c r="X6" i="39"/>
  <c r="AR6" i="39" s="1"/>
  <c r="X30" i="39"/>
  <c r="AR30" i="39" s="1"/>
  <c r="X38" i="39"/>
  <c r="AR38" i="39" s="1"/>
  <c r="X46" i="39"/>
  <c r="AR46" i="39" s="1"/>
  <c r="X54" i="39"/>
  <c r="AR54" i="39" s="1"/>
  <c r="X62" i="39"/>
  <c r="AR62" i="39" s="1"/>
  <c r="X78" i="39"/>
  <c r="AR78" i="39" s="1"/>
  <c r="X102" i="39"/>
  <c r="AR102" i="39" s="1"/>
  <c r="X150" i="39"/>
  <c r="AR150" i="39" s="1"/>
  <c r="X182" i="39"/>
  <c r="AR182" i="39" s="1"/>
  <c r="X214" i="39"/>
  <c r="AR214" i="39" s="1"/>
  <c r="X246" i="39"/>
  <c r="AR246" i="39" s="1"/>
  <c r="X278" i="39"/>
  <c r="AR278" i="39" s="1"/>
  <c r="X310" i="39"/>
  <c r="AR310" i="39" s="1"/>
  <c r="X342" i="39"/>
  <c r="AR342" i="39" s="1"/>
  <c r="X366" i="39"/>
  <c r="AR366" i="39" s="1"/>
  <c r="X382" i="39"/>
  <c r="AR382" i="39" s="1"/>
  <c r="X274" i="39"/>
  <c r="AR274" i="39" s="1"/>
  <c r="X7" i="39"/>
  <c r="AR7" i="39" s="1"/>
  <c r="X15" i="39"/>
  <c r="AR15" i="39" s="1"/>
  <c r="X23" i="39"/>
  <c r="AR23" i="39" s="1"/>
  <c r="X31" i="39"/>
  <c r="AR31" i="39" s="1"/>
  <c r="X39" i="39"/>
  <c r="AR39" i="39" s="1"/>
  <c r="X47" i="39"/>
  <c r="AR47" i="39" s="1"/>
  <c r="X55" i="39"/>
  <c r="AR55" i="39" s="1"/>
  <c r="X63" i="39"/>
  <c r="AR63" i="39" s="1"/>
  <c r="X71" i="39"/>
  <c r="AR71" i="39" s="1"/>
  <c r="X79" i="39"/>
  <c r="AR79" i="39" s="1"/>
  <c r="X87" i="39"/>
  <c r="AR87" i="39" s="1"/>
  <c r="X95" i="39"/>
  <c r="AR95" i="39" s="1"/>
  <c r="X103" i="39"/>
  <c r="AR103" i="39" s="1"/>
  <c r="X111" i="39"/>
  <c r="AR111" i="39" s="1"/>
  <c r="X119" i="39"/>
  <c r="AR119" i="39" s="1"/>
  <c r="X127" i="39"/>
  <c r="AR127" i="39" s="1"/>
  <c r="X135" i="39"/>
  <c r="AR135" i="39" s="1"/>
  <c r="X143" i="39"/>
  <c r="AR143" i="39" s="1"/>
  <c r="X151" i="39"/>
  <c r="AR151" i="39" s="1"/>
  <c r="X159" i="39"/>
  <c r="AR159" i="39" s="1"/>
  <c r="X167" i="39"/>
  <c r="AR167" i="39" s="1"/>
  <c r="X175" i="39"/>
  <c r="AR175" i="39" s="1"/>
  <c r="X183" i="39"/>
  <c r="AR183" i="39" s="1"/>
  <c r="X191" i="39"/>
  <c r="AR191" i="39" s="1"/>
  <c r="X199" i="39"/>
  <c r="AR199" i="39" s="1"/>
  <c r="X207" i="39"/>
  <c r="AR207" i="39" s="1"/>
  <c r="X215" i="39"/>
  <c r="AR215" i="39" s="1"/>
  <c r="X223" i="39"/>
  <c r="AR223" i="39" s="1"/>
  <c r="X231" i="39"/>
  <c r="AR231" i="39" s="1"/>
  <c r="X239" i="39"/>
  <c r="AR239" i="39" s="1"/>
  <c r="X247" i="39"/>
  <c r="AR247" i="39" s="1"/>
  <c r="X255" i="39"/>
  <c r="AR255" i="39" s="1"/>
  <c r="X263" i="39"/>
  <c r="AR263" i="39" s="1"/>
  <c r="X271" i="39"/>
  <c r="AR271" i="39" s="1"/>
  <c r="X279" i="39"/>
  <c r="AR279" i="39" s="1"/>
  <c r="X287" i="39"/>
  <c r="AR287" i="39" s="1"/>
  <c r="X295" i="39"/>
  <c r="AR295" i="39" s="1"/>
  <c r="X303" i="39"/>
  <c r="AR303" i="39" s="1"/>
  <c r="X311" i="39"/>
  <c r="AR311" i="39" s="1"/>
  <c r="X319" i="39"/>
  <c r="AR319" i="39" s="1"/>
  <c r="X327" i="39"/>
  <c r="AR327" i="39" s="1"/>
  <c r="X335" i="39"/>
  <c r="AR335" i="39" s="1"/>
  <c r="X343" i="39"/>
  <c r="AR343" i="39" s="1"/>
  <c r="X351" i="39"/>
  <c r="AR351" i="39" s="1"/>
  <c r="X359" i="39"/>
  <c r="AR359" i="39" s="1"/>
  <c r="X367" i="39"/>
  <c r="AR367" i="39" s="1"/>
  <c r="X375" i="39"/>
  <c r="AR375" i="39" s="1"/>
  <c r="X383" i="39"/>
  <c r="AR383" i="39" s="1"/>
  <c r="X391" i="39"/>
  <c r="AR391" i="39" s="1"/>
  <c r="X399" i="39"/>
  <c r="AR399" i="39" s="1"/>
  <c r="X208" i="39"/>
  <c r="AR208" i="39" s="1"/>
  <c r="X256" i="39"/>
  <c r="AR256" i="39" s="1"/>
  <c r="X264" i="39"/>
  <c r="AR264" i="39" s="1"/>
  <c r="X288" i="39"/>
  <c r="AR288" i="39" s="1"/>
  <c r="X296" i="39"/>
  <c r="AR296" i="39" s="1"/>
  <c r="X320" i="39"/>
  <c r="AR320" i="39" s="1"/>
  <c r="X328" i="39"/>
  <c r="AR328" i="39" s="1"/>
  <c r="X352" i="39"/>
  <c r="AR352" i="39" s="1"/>
  <c r="X360" i="39"/>
  <c r="AR360" i="39" s="1"/>
  <c r="X376" i="39"/>
  <c r="AR376" i="39" s="1"/>
  <c r="X400" i="39"/>
  <c r="AR400" i="39" s="1"/>
  <c r="X154" i="39"/>
  <c r="AR154" i="39" s="1"/>
  <c r="X266" i="39"/>
  <c r="AR266" i="39" s="1"/>
  <c r="X290" i="39"/>
  <c r="AR290" i="39" s="1"/>
  <c r="X322" i="39"/>
  <c r="AR322" i="39" s="1"/>
  <c r="X354" i="39"/>
  <c r="AR354" i="39" s="1"/>
  <c r="X394" i="39"/>
  <c r="AR394" i="39" s="1"/>
  <c r="X395" i="39"/>
  <c r="AR395" i="39" s="1"/>
  <c r="X8" i="39"/>
  <c r="AR8" i="39" s="1"/>
  <c r="X16" i="39"/>
  <c r="AR16" i="39" s="1"/>
  <c r="X24" i="39"/>
  <c r="AR24" i="39" s="1"/>
  <c r="X32" i="39"/>
  <c r="AR32" i="39" s="1"/>
  <c r="X40" i="39"/>
  <c r="AR40" i="39" s="1"/>
  <c r="X48" i="39"/>
  <c r="AR48" i="39" s="1"/>
  <c r="X56" i="39"/>
  <c r="AR56" i="39" s="1"/>
  <c r="X64" i="39"/>
  <c r="AR64" i="39" s="1"/>
  <c r="X72" i="39"/>
  <c r="AR72" i="39" s="1"/>
  <c r="X80" i="39"/>
  <c r="AR80" i="39" s="1"/>
  <c r="X88" i="39"/>
  <c r="AR88" i="39" s="1"/>
  <c r="X96" i="39"/>
  <c r="AR96" i="39" s="1"/>
  <c r="X104" i="39"/>
  <c r="AR104" i="39" s="1"/>
  <c r="X112" i="39"/>
  <c r="AR112" i="39" s="1"/>
  <c r="X120" i="39"/>
  <c r="AR120" i="39" s="1"/>
  <c r="X128" i="39"/>
  <c r="AR128" i="39" s="1"/>
  <c r="X136" i="39"/>
  <c r="AR136" i="39" s="1"/>
  <c r="X144" i="39"/>
  <c r="AR144" i="39" s="1"/>
  <c r="X152" i="39"/>
  <c r="AR152" i="39" s="1"/>
  <c r="X160" i="39"/>
  <c r="AR160" i="39" s="1"/>
  <c r="X168" i="39"/>
  <c r="AR168" i="39" s="1"/>
  <c r="X176" i="39"/>
  <c r="AR176" i="39" s="1"/>
  <c r="X184" i="39"/>
  <c r="AR184" i="39" s="1"/>
  <c r="X192" i="39"/>
  <c r="AR192" i="39" s="1"/>
  <c r="X200" i="39"/>
  <c r="AR200" i="39" s="1"/>
  <c r="X216" i="39"/>
  <c r="AR216" i="39" s="1"/>
  <c r="X224" i="39"/>
  <c r="AR224" i="39" s="1"/>
  <c r="X232" i="39"/>
  <c r="AR232" i="39" s="1"/>
  <c r="X240" i="39"/>
  <c r="AR240" i="39" s="1"/>
  <c r="X248" i="39"/>
  <c r="AR248" i="39" s="1"/>
  <c r="X272" i="39"/>
  <c r="AR272" i="39" s="1"/>
  <c r="X280" i="39"/>
  <c r="AR280" i="39" s="1"/>
  <c r="X304" i="39"/>
  <c r="AR304" i="39" s="1"/>
  <c r="X312" i="39"/>
  <c r="AR312" i="39" s="1"/>
  <c r="X336" i="39"/>
  <c r="AR336" i="39" s="1"/>
  <c r="X344" i="39"/>
  <c r="AR344" i="39" s="1"/>
  <c r="X368" i="39"/>
  <c r="AR368" i="39" s="1"/>
  <c r="X384" i="39"/>
  <c r="AR384" i="39" s="1"/>
  <c r="X392" i="39"/>
  <c r="AR392" i="39" s="1"/>
  <c r="X162" i="39"/>
  <c r="AR162" i="39" s="1"/>
  <c r="X258" i="39"/>
  <c r="AR258" i="39" s="1"/>
  <c r="X298" i="39"/>
  <c r="AR298" i="39" s="1"/>
  <c r="X330" i="39"/>
  <c r="AR330" i="39" s="1"/>
  <c r="X346" i="39"/>
  <c r="AR346" i="39" s="1"/>
  <c r="X378" i="39"/>
  <c r="AR378" i="39" s="1"/>
  <c r="X9" i="39"/>
  <c r="AR9" i="39" s="1"/>
  <c r="X17" i="39"/>
  <c r="AR17" i="39" s="1"/>
  <c r="X25" i="39"/>
  <c r="AR25" i="39" s="1"/>
  <c r="X33" i="39"/>
  <c r="AR33" i="39" s="1"/>
  <c r="X41" i="39"/>
  <c r="AR41" i="39" s="1"/>
  <c r="X49" i="39"/>
  <c r="AR49" i="39" s="1"/>
  <c r="X57" i="39"/>
  <c r="AR57" i="39" s="1"/>
  <c r="X65" i="39"/>
  <c r="AR65" i="39" s="1"/>
  <c r="X73" i="39"/>
  <c r="AR73" i="39" s="1"/>
  <c r="X81" i="39"/>
  <c r="AR81" i="39" s="1"/>
  <c r="X89" i="39"/>
  <c r="AR89" i="39" s="1"/>
  <c r="X97" i="39"/>
  <c r="AR97" i="39" s="1"/>
  <c r="X105" i="39"/>
  <c r="AR105" i="39" s="1"/>
  <c r="X113" i="39"/>
  <c r="AR113" i="39" s="1"/>
  <c r="X121" i="39"/>
  <c r="AR121" i="39" s="1"/>
  <c r="X129" i="39"/>
  <c r="AR129" i="39" s="1"/>
  <c r="X137" i="39"/>
  <c r="AR137" i="39" s="1"/>
  <c r="X145" i="39"/>
  <c r="AR145" i="39" s="1"/>
  <c r="X153" i="39"/>
  <c r="AR153" i="39" s="1"/>
  <c r="X161" i="39"/>
  <c r="AR161" i="39" s="1"/>
  <c r="X169" i="39"/>
  <c r="AR169" i="39" s="1"/>
  <c r="X177" i="39"/>
  <c r="AR177" i="39" s="1"/>
  <c r="X185" i="39"/>
  <c r="AR185" i="39" s="1"/>
  <c r="X193" i="39"/>
  <c r="AR193" i="39" s="1"/>
  <c r="X201" i="39"/>
  <c r="AR201" i="39" s="1"/>
  <c r="X209" i="39"/>
  <c r="AR209" i="39" s="1"/>
  <c r="X217" i="39"/>
  <c r="AR217" i="39" s="1"/>
  <c r="X225" i="39"/>
  <c r="AR225" i="39" s="1"/>
  <c r="X233" i="39"/>
  <c r="AR233" i="39" s="1"/>
  <c r="X241" i="39"/>
  <c r="AR241" i="39" s="1"/>
  <c r="X249" i="39"/>
  <c r="AR249" i="39" s="1"/>
  <c r="X257" i="39"/>
  <c r="AR257" i="39" s="1"/>
  <c r="X265" i="39"/>
  <c r="AR265" i="39" s="1"/>
  <c r="X273" i="39"/>
  <c r="AR273" i="39" s="1"/>
  <c r="X281" i="39"/>
  <c r="AR281" i="39" s="1"/>
  <c r="X289" i="39"/>
  <c r="AR289" i="39" s="1"/>
  <c r="X297" i="39"/>
  <c r="AR297" i="39" s="1"/>
  <c r="X305" i="39"/>
  <c r="AR305" i="39" s="1"/>
  <c r="X313" i="39"/>
  <c r="AR313" i="39" s="1"/>
  <c r="X321" i="39"/>
  <c r="AR321" i="39" s="1"/>
  <c r="X329" i="39"/>
  <c r="AR329" i="39" s="1"/>
  <c r="X337" i="39"/>
  <c r="AR337" i="39" s="1"/>
  <c r="X345" i="39"/>
  <c r="AR345" i="39" s="1"/>
  <c r="X353" i="39"/>
  <c r="AR353" i="39" s="1"/>
  <c r="X361" i="39"/>
  <c r="AR361" i="39" s="1"/>
  <c r="X369" i="39"/>
  <c r="AR369" i="39" s="1"/>
  <c r="X377" i="39"/>
  <c r="AR377" i="39" s="1"/>
  <c r="X385" i="39"/>
  <c r="AR385" i="39" s="1"/>
  <c r="X393" i="39"/>
  <c r="AR393" i="39" s="1"/>
  <c r="X401" i="39"/>
  <c r="AR401" i="39" s="1"/>
  <c r="X10" i="39"/>
  <c r="AR10" i="39" s="1"/>
  <c r="X18" i="39"/>
  <c r="AR18" i="39" s="1"/>
  <c r="X26" i="39"/>
  <c r="AR26" i="39" s="1"/>
  <c r="X34" i="39"/>
  <c r="AR34" i="39" s="1"/>
  <c r="X42" i="39"/>
  <c r="AR42" i="39" s="1"/>
  <c r="X50" i="39"/>
  <c r="AR50" i="39" s="1"/>
  <c r="X58" i="39"/>
  <c r="AR58" i="39" s="1"/>
  <c r="X66" i="39"/>
  <c r="AR66" i="39" s="1"/>
  <c r="X74" i="39"/>
  <c r="AR74" i="39" s="1"/>
  <c r="X82" i="39"/>
  <c r="AR82" i="39" s="1"/>
  <c r="X90" i="39"/>
  <c r="AR90" i="39" s="1"/>
  <c r="X98" i="39"/>
  <c r="AR98" i="39" s="1"/>
  <c r="X106" i="39"/>
  <c r="AR106" i="39" s="1"/>
  <c r="X114" i="39"/>
  <c r="AR114" i="39" s="1"/>
  <c r="X122" i="39"/>
  <c r="AR122" i="39" s="1"/>
  <c r="X130" i="39"/>
  <c r="AR130" i="39" s="1"/>
  <c r="X138" i="39"/>
  <c r="AR138" i="39" s="1"/>
  <c r="X146" i="39"/>
  <c r="AR146" i="39" s="1"/>
  <c r="X170" i="39"/>
  <c r="AR170" i="39" s="1"/>
  <c r="X178" i="39"/>
  <c r="AR178" i="39" s="1"/>
  <c r="X186" i="39"/>
  <c r="AR186" i="39" s="1"/>
  <c r="X194" i="39"/>
  <c r="AR194" i="39" s="1"/>
  <c r="X202" i="39"/>
  <c r="AR202" i="39" s="1"/>
  <c r="X210" i="39"/>
  <c r="AR210" i="39" s="1"/>
  <c r="X218" i="39"/>
  <c r="AR218" i="39" s="1"/>
  <c r="X226" i="39"/>
  <c r="AR226" i="39" s="1"/>
  <c r="X250" i="39"/>
  <c r="AR250" i="39" s="1"/>
  <c r="X282" i="39"/>
  <c r="AR282" i="39" s="1"/>
  <c r="X306" i="39"/>
  <c r="AR306" i="39" s="1"/>
  <c r="X314" i="39"/>
  <c r="AR314" i="39" s="1"/>
  <c r="X338" i="39"/>
  <c r="AR338" i="39" s="1"/>
  <c r="X362" i="39"/>
  <c r="AR362" i="39" s="1"/>
  <c r="X386" i="39"/>
  <c r="AR386" i="39" s="1"/>
  <c r="X379" i="39"/>
  <c r="AR379" i="39" s="1"/>
  <c r="X2" i="39"/>
  <c r="AR2" i="39" s="1"/>
  <c r="H398" i="39"/>
  <c r="H249" i="39"/>
  <c r="A1" i="39"/>
  <c r="C53" i="39"/>
  <c r="K53" i="39"/>
  <c r="AH53" i="39" s="1"/>
  <c r="H54" i="39"/>
  <c r="P54" i="39"/>
  <c r="E55" i="39"/>
  <c r="M55" i="39"/>
  <c r="AP55" i="39" s="1"/>
  <c r="B56" i="39"/>
  <c r="J56" i="39"/>
  <c r="AK56" i="39" s="1"/>
  <c r="G57" i="39"/>
  <c r="D58" i="39"/>
  <c r="AG58" i="39" s="1"/>
  <c r="L58" i="39"/>
  <c r="AN58" i="39" s="1"/>
  <c r="I59" i="39"/>
  <c r="Q59" i="39"/>
  <c r="F60" i="39"/>
  <c r="AJ60" i="39" s="1"/>
  <c r="N60" i="39"/>
  <c r="C61" i="39"/>
  <c r="K61" i="39"/>
  <c r="AH61" i="39" s="1"/>
  <c r="H62" i="39"/>
  <c r="P62" i="39"/>
  <c r="E63" i="39"/>
  <c r="M63" i="39"/>
  <c r="AP63" i="39" s="1"/>
  <c r="B64" i="39"/>
  <c r="J64" i="39"/>
  <c r="AK64" i="39" s="1"/>
  <c r="G65" i="39"/>
  <c r="D66" i="39"/>
  <c r="AG66" i="39" s="1"/>
  <c r="L66" i="39"/>
  <c r="AN66" i="39" s="1"/>
  <c r="I67" i="39"/>
  <c r="Q67" i="39"/>
  <c r="F68" i="39"/>
  <c r="AJ68" i="39" s="1"/>
  <c r="N68" i="39"/>
  <c r="E53" i="39"/>
  <c r="M53" i="39"/>
  <c r="AP53" i="39" s="1"/>
  <c r="B54" i="39"/>
  <c r="J54" i="39"/>
  <c r="AK54" i="39" s="1"/>
  <c r="G55" i="39"/>
  <c r="D56" i="39"/>
  <c r="AG56" i="39" s="1"/>
  <c r="L56" i="39"/>
  <c r="AN56" i="39" s="1"/>
  <c r="I57" i="39"/>
  <c r="Q57" i="39"/>
  <c r="F58" i="39"/>
  <c r="AJ58" i="39" s="1"/>
  <c r="N58" i="39"/>
  <c r="C59" i="39"/>
  <c r="K59" i="39"/>
  <c r="AH59" i="39" s="1"/>
  <c r="H60" i="39"/>
  <c r="P60" i="39"/>
  <c r="E61" i="39"/>
  <c r="M61" i="39"/>
  <c r="AP61" i="39" s="1"/>
  <c r="B62" i="39"/>
  <c r="J62" i="39"/>
  <c r="AK62" i="39" s="1"/>
  <c r="G63" i="39"/>
  <c r="D64" i="39"/>
  <c r="AG64" i="39" s="1"/>
  <c r="L64" i="39"/>
  <c r="AN64" i="39" s="1"/>
  <c r="I65" i="39"/>
  <c r="Q65" i="39"/>
  <c r="F66" i="39"/>
  <c r="AJ66" i="39" s="1"/>
  <c r="N66" i="39"/>
  <c r="C67" i="39"/>
  <c r="K67" i="39"/>
  <c r="AH67" i="39" s="1"/>
  <c r="H68" i="39"/>
  <c r="P68" i="39"/>
  <c r="F53" i="39"/>
  <c r="AJ53" i="39" s="1"/>
  <c r="N53" i="39"/>
  <c r="C54" i="39"/>
  <c r="K54" i="39"/>
  <c r="AH54" i="39" s="1"/>
  <c r="H55" i="39"/>
  <c r="P55" i="39"/>
  <c r="E56" i="39"/>
  <c r="M56" i="39"/>
  <c r="AP56" i="39" s="1"/>
  <c r="B57" i="39"/>
  <c r="J57" i="39"/>
  <c r="AK57" i="39" s="1"/>
  <c r="G58" i="39"/>
  <c r="D59" i="39"/>
  <c r="AG59" i="39" s="1"/>
  <c r="L59" i="39"/>
  <c r="AN59" i="39" s="1"/>
  <c r="I60" i="39"/>
  <c r="W60" i="39" s="1"/>
  <c r="AM60" i="39" s="1"/>
  <c r="Q60" i="39"/>
  <c r="F61" i="39"/>
  <c r="AJ61" i="39" s="1"/>
  <c r="N61" i="39"/>
  <c r="C62" i="39"/>
  <c r="K62" i="39"/>
  <c r="AH62" i="39" s="1"/>
  <c r="H63" i="39"/>
  <c r="P63" i="39"/>
  <c r="E64" i="39"/>
  <c r="M64" i="39"/>
  <c r="AP64" i="39" s="1"/>
  <c r="B65" i="39"/>
  <c r="J65" i="39"/>
  <c r="AK65" i="39" s="1"/>
  <c r="G66" i="39"/>
  <c r="D67" i="39"/>
  <c r="AG67" i="39" s="1"/>
  <c r="L67" i="39"/>
  <c r="AN67" i="39" s="1"/>
  <c r="I68" i="39"/>
  <c r="W68" i="39" s="1"/>
  <c r="AM68" i="39" s="1"/>
  <c r="Q68" i="39"/>
  <c r="G53" i="39"/>
  <c r="D54" i="39"/>
  <c r="AG54" i="39" s="1"/>
  <c r="L54" i="39"/>
  <c r="AN54" i="39" s="1"/>
  <c r="I55" i="39"/>
  <c r="W55" i="39" s="1"/>
  <c r="AM55" i="39" s="1"/>
  <c r="Q55" i="39"/>
  <c r="F56" i="39"/>
  <c r="AJ56" i="39" s="1"/>
  <c r="N56" i="39"/>
  <c r="C57" i="39"/>
  <c r="K57" i="39"/>
  <c r="AH57" i="39" s="1"/>
  <c r="H58" i="39"/>
  <c r="P58" i="39"/>
  <c r="E59" i="39"/>
  <c r="M59" i="39"/>
  <c r="AP59" i="39" s="1"/>
  <c r="B60" i="39"/>
  <c r="J60" i="39"/>
  <c r="AK60" i="39" s="1"/>
  <c r="G61" i="39"/>
  <c r="D62" i="39"/>
  <c r="AG62" i="39" s="1"/>
  <c r="L62" i="39"/>
  <c r="AN62" i="39" s="1"/>
  <c r="I63" i="39"/>
  <c r="W63" i="39" s="1"/>
  <c r="AM63" i="39" s="1"/>
  <c r="Q63" i="39"/>
  <c r="F64" i="39"/>
  <c r="AJ64" i="39" s="1"/>
  <c r="N64" i="39"/>
  <c r="C65" i="39"/>
  <c r="K65" i="39"/>
  <c r="AH65" i="39" s="1"/>
  <c r="H66" i="39"/>
  <c r="P66" i="39"/>
  <c r="E67" i="39"/>
  <c r="M67" i="39"/>
  <c r="AP67" i="39" s="1"/>
  <c r="B68" i="39"/>
  <c r="J68" i="39"/>
  <c r="AK68" i="39" s="1"/>
  <c r="I53" i="39"/>
  <c r="W53" i="39" s="1"/>
  <c r="AM53" i="39" s="1"/>
  <c r="N54" i="39"/>
  <c r="C55" i="39"/>
  <c r="H56" i="39"/>
  <c r="M57" i="39"/>
  <c r="AP57" i="39" s="1"/>
  <c r="B58" i="39"/>
  <c r="G59" i="39"/>
  <c r="L60" i="39"/>
  <c r="AN60" i="39" s="1"/>
  <c r="Q61" i="39"/>
  <c r="F62" i="39"/>
  <c r="AJ62" i="39" s="1"/>
  <c r="K63" i="39"/>
  <c r="AH63" i="39" s="1"/>
  <c r="P64" i="39"/>
  <c r="E65" i="39"/>
  <c r="J66" i="39"/>
  <c r="AK66" i="39" s="1"/>
  <c r="D68" i="39"/>
  <c r="AG68" i="39" s="1"/>
  <c r="G69" i="39"/>
  <c r="D70" i="39"/>
  <c r="AG70" i="39" s="1"/>
  <c r="L70" i="39"/>
  <c r="AN70" i="39" s="1"/>
  <c r="I71" i="39"/>
  <c r="W71" i="39" s="1"/>
  <c r="AM71" i="39" s="1"/>
  <c r="Q71" i="39"/>
  <c r="F72" i="39"/>
  <c r="AJ72" i="39" s="1"/>
  <c r="N72" i="39"/>
  <c r="C73" i="39"/>
  <c r="K73" i="39"/>
  <c r="AH73" i="39" s="1"/>
  <c r="H74" i="39"/>
  <c r="P74" i="39"/>
  <c r="E75" i="39"/>
  <c r="M75" i="39"/>
  <c r="AP75" i="39" s="1"/>
  <c r="L53" i="39"/>
  <c r="AN53" i="39" s="1"/>
  <c r="Q54" i="39"/>
  <c r="F55" i="39"/>
  <c r="AJ55" i="39" s="1"/>
  <c r="K56" i="39"/>
  <c r="AH56" i="39" s="1"/>
  <c r="P57" i="39"/>
  <c r="E58" i="39"/>
  <c r="J59" i="39"/>
  <c r="AK59" i="39" s="1"/>
  <c r="D61" i="39"/>
  <c r="AG61" i="39" s="1"/>
  <c r="I62" i="39"/>
  <c r="N63" i="39"/>
  <c r="C64" i="39"/>
  <c r="H65" i="39"/>
  <c r="M66" i="39"/>
  <c r="AP66" i="39" s="1"/>
  <c r="B67" i="39"/>
  <c r="G68" i="39"/>
  <c r="I69" i="39"/>
  <c r="W69" i="39" s="1"/>
  <c r="AM69" i="39" s="1"/>
  <c r="Q69" i="39"/>
  <c r="F70" i="39"/>
  <c r="AJ70" i="39" s="1"/>
  <c r="N70" i="39"/>
  <c r="C71" i="39"/>
  <c r="K71" i="39"/>
  <c r="AH71" i="39" s="1"/>
  <c r="H72" i="39"/>
  <c r="P72" i="39"/>
  <c r="E73" i="39"/>
  <c r="M73" i="39"/>
  <c r="AP73" i="39" s="1"/>
  <c r="B74" i="39"/>
  <c r="J74" i="39"/>
  <c r="AK74" i="39" s="1"/>
  <c r="G75" i="39"/>
  <c r="D76" i="39"/>
  <c r="AG76" i="39" s="1"/>
  <c r="L76" i="39"/>
  <c r="AN76" i="39" s="1"/>
  <c r="P53" i="39"/>
  <c r="E54" i="39"/>
  <c r="J55" i="39"/>
  <c r="AK55" i="39" s="1"/>
  <c r="D57" i="39"/>
  <c r="AG57" i="39" s="1"/>
  <c r="I58" i="39"/>
  <c r="N59" i="39"/>
  <c r="C60" i="39"/>
  <c r="H61" i="39"/>
  <c r="M62" i="39"/>
  <c r="AP62" i="39" s="1"/>
  <c r="B63" i="39"/>
  <c r="G64" i="39"/>
  <c r="L65" i="39"/>
  <c r="AN65" i="39" s="1"/>
  <c r="Q66" i="39"/>
  <c r="F67" i="39"/>
  <c r="AJ67" i="39" s="1"/>
  <c r="W67" i="39"/>
  <c r="AM67" i="39" s="1"/>
  <c r="K68" i="39"/>
  <c r="AH68" i="39" s="1"/>
  <c r="B69" i="39"/>
  <c r="J69" i="39"/>
  <c r="AK69" i="39" s="1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H75" i="39"/>
  <c r="P75" i="39"/>
  <c r="E76" i="39"/>
  <c r="M76" i="39"/>
  <c r="AP76" i="39" s="1"/>
  <c r="J53" i="39"/>
  <c r="AK53" i="39" s="1"/>
  <c r="B55" i="39"/>
  <c r="I56" i="39"/>
  <c r="H59" i="39"/>
  <c r="G62" i="39"/>
  <c r="F65" i="39"/>
  <c r="AJ65" i="39" s="1"/>
  <c r="E68" i="39"/>
  <c r="C69" i="39"/>
  <c r="N69" i="39"/>
  <c r="J70" i="39"/>
  <c r="AK70" i="39" s="1"/>
  <c r="F71" i="39"/>
  <c r="AJ71" i="39" s="1"/>
  <c r="B72" i="39"/>
  <c r="M72" i="39"/>
  <c r="AP72" i="39" s="1"/>
  <c r="I73" i="39"/>
  <c r="AM73" i="39" s="1"/>
  <c r="E74" i="39"/>
  <c r="Q74" i="39"/>
  <c r="L75" i="39"/>
  <c r="AN75" i="39" s="1"/>
  <c r="C76" i="39"/>
  <c r="H77" i="39"/>
  <c r="P77" i="39"/>
  <c r="E78" i="39"/>
  <c r="M78" i="39"/>
  <c r="AP78" i="39" s="1"/>
  <c r="B79" i="39"/>
  <c r="K55" i="39"/>
  <c r="AH55" i="39" s="1"/>
  <c r="Q56" i="39"/>
  <c r="J58" i="39"/>
  <c r="AK58" i="39" s="1"/>
  <c r="P59" i="39"/>
  <c r="I61" i="39"/>
  <c r="W61" i="39" s="1"/>
  <c r="AM61" i="39" s="1"/>
  <c r="H64" i="39"/>
  <c r="N65" i="39"/>
  <c r="G67" i="39"/>
  <c r="M68" i="39"/>
  <c r="AP68" i="39" s="1"/>
  <c r="E69" i="39"/>
  <c r="M70" i="39"/>
  <c r="AP70" i="39" s="1"/>
  <c r="H71" i="39"/>
  <c r="D72" i="39"/>
  <c r="AG72" i="39" s="1"/>
  <c r="L73" i="39"/>
  <c r="AN73" i="39" s="1"/>
  <c r="G74" i="39"/>
  <c r="C75" i="39"/>
  <c r="Q75" i="39"/>
  <c r="G76" i="39"/>
  <c r="Q76" i="39"/>
  <c r="B77" i="39"/>
  <c r="J77" i="39"/>
  <c r="AK77" i="39" s="1"/>
  <c r="G78" i="39"/>
  <c r="D79" i="39"/>
  <c r="AG79" i="39" s="1"/>
  <c r="L79" i="39"/>
  <c r="AN79" i="39" s="1"/>
  <c r="I80" i="39"/>
  <c r="W80" i="39" s="1"/>
  <c r="AM80" i="39" s="1"/>
  <c r="Q80" i="39"/>
  <c r="F81" i="39"/>
  <c r="AJ81" i="39" s="1"/>
  <c r="N81" i="39"/>
  <c r="C82" i="39"/>
  <c r="K82" i="39"/>
  <c r="AH82" i="39" s="1"/>
  <c r="F54" i="39"/>
  <c r="AJ54" i="39" s="1"/>
  <c r="L55" i="39"/>
  <c r="AN55" i="39" s="1"/>
  <c r="E57" i="39"/>
  <c r="K58" i="39"/>
  <c r="AH58" i="39" s="1"/>
  <c r="D60" i="39"/>
  <c r="AG60" i="39" s="1"/>
  <c r="J61" i="39"/>
  <c r="AK61" i="39" s="1"/>
  <c r="Q62" i="39"/>
  <c r="C63" i="39"/>
  <c r="I64" i="39"/>
  <c r="AM64" i="39" s="1"/>
  <c r="P65" i="39"/>
  <c r="B66" i="39"/>
  <c r="H67" i="39"/>
  <c r="F69" i="39"/>
  <c r="AJ69" i="39" s="1"/>
  <c r="B70" i="39"/>
  <c r="P70" i="39"/>
  <c r="J71" i="39"/>
  <c r="AK71" i="39" s="1"/>
  <c r="E72" i="39"/>
  <c r="I74" i="39"/>
  <c r="AM74" i="39" s="1"/>
  <c r="D75" i="39"/>
  <c r="AG75" i="39" s="1"/>
  <c r="H76" i="39"/>
  <c r="C77" i="39"/>
  <c r="K77" i="39"/>
  <c r="AH77" i="39" s="1"/>
  <c r="H78" i="39"/>
  <c r="P78" i="39"/>
  <c r="E79" i="39"/>
  <c r="M79" i="39"/>
  <c r="AP79" i="39" s="1"/>
  <c r="B80" i="39"/>
  <c r="J80" i="39"/>
  <c r="AK80" i="39" s="1"/>
  <c r="D53" i="39"/>
  <c r="AG53" i="39" s="1"/>
  <c r="G54" i="39"/>
  <c r="W65" i="39"/>
  <c r="AM65" i="39" s="1"/>
  <c r="P67" i="39"/>
  <c r="P71" i="39"/>
  <c r="P73" i="39"/>
  <c r="M74" i="39"/>
  <c r="AP74" i="39" s="1"/>
  <c r="J75" i="39"/>
  <c r="AK75" i="39" s="1"/>
  <c r="B76" i="39"/>
  <c r="F77" i="39"/>
  <c r="AJ77" i="39" s="1"/>
  <c r="B78" i="39"/>
  <c r="N78" i="39"/>
  <c r="I79" i="39"/>
  <c r="W79" i="39" s="1"/>
  <c r="AM79" i="39" s="1"/>
  <c r="H80" i="39"/>
  <c r="C81" i="39"/>
  <c r="L81" i="39"/>
  <c r="AN81" i="39" s="1"/>
  <c r="F82" i="39"/>
  <c r="AJ82" i="39" s="1"/>
  <c r="E83" i="39"/>
  <c r="M83" i="39"/>
  <c r="AP83" i="39" s="1"/>
  <c r="B84" i="39"/>
  <c r="J84" i="39"/>
  <c r="AK84" i="39" s="1"/>
  <c r="G85" i="39"/>
  <c r="D86" i="39"/>
  <c r="AG86" i="39" s="1"/>
  <c r="P56" i="39"/>
  <c r="L57" i="39"/>
  <c r="AN57" i="39" s="1"/>
  <c r="M58" i="39"/>
  <c r="AP58" i="39" s="1"/>
  <c r="F59" i="39"/>
  <c r="AJ59" i="39" s="1"/>
  <c r="G60" i="39"/>
  <c r="B61" i="39"/>
  <c r="D63" i="39"/>
  <c r="AG63" i="39" s="1"/>
  <c r="K69" i="39"/>
  <c r="AH69" i="39" s="1"/>
  <c r="H70" i="39"/>
  <c r="E71" i="39"/>
  <c r="C72" i="39"/>
  <c r="B73" i="39"/>
  <c r="J76" i="39"/>
  <c r="AK76" i="39" s="1"/>
  <c r="L77" i="39"/>
  <c r="AN77" i="39" s="1"/>
  <c r="F78" i="39"/>
  <c r="AJ78" i="39" s="1"/>
  <c r="N79" i="39"/>
  <c r="C80" i="39"/>
  <c r="M80" i="39"/>
  <c r="AP80" i="39" s="1"/>
  <c r="G81" i="39"/>
  <c r="P81" i="39"/>
  <c r="I82" i="39"/>
  <c r="W82" i="39" s="1"/>
  <c r="AM82" i="39" s="1"/>
  <c r="H83" i="39"/>
  <c r="P83" i="39"/>
  <c r="E84" i="39"/>
  <c r="M84" i="39"/>
  <c r="AP84" i="39" s="1"/>
  <c r="B85" i="39"/>
  <c r="J85" i="39"/>
  <c r="AK85" i="39" s="1"/>
  <c r="G86" i="39"/>
  <c r="D87" i="39"/>
  <c r="AG87" i="39" s="1"/>
  <c r="L87" i="39"/>
  <c r="AN87" i="39" s="1"/>
  <c r="N57" i="39"/>
  <c r="Q58" i="39"/>
  <c r="K60" i="39"/>
  <c r="AH60" i="39" s="1"/>
  <c r="L61" i="39"/>
  <c r="AN61" i="39" s="1"/>
  <c r="E62" i="39"/>
  <c r="F63" i="39"/>
  <c r="AJ63" i="39" s="1"/>
  <c r="C66" i="39"/>
  <c r="L69" i="39"/>
  <c r="AN69" i="39" s="1"/>
  <c r="I70" i="39"/>
  <c r="W70" i="39" s="1"/>
  <c r="AM70" i="39" s="1"/>
  <c r="G71" i="39"/>
  <c r="G72" i="39"/>
  <c r="D73" i="39"/>
  <c r="AG73" i="39" s="1"/>
  <c r="K76" i="39"/>
  <c r="AH76" i="39" s="1"/>
  <c r="M77" i="39"/>
  <c r="AP77" i="39" s="1"/>
  <c r="I78" i="39"/>
  <c r="W78" i="39" s="1"/>
  <c r="AM78" i="39" s="1"/>
  <c r="C79" i="39"/>
  <c r="D80" i="39"/>
  <c r="AG80" i="39" s="1"/>
  <c r="N80" i="39"/>
  <c r="H81" i="39"/>
  <c r="Q81" i="39"/>
  <c r="J82" i="39"/>
  <c r="AK82" i="39" s="1"/>
  <c r="I83" i="39"/>
  <c r="W83" i="39" s="1"/>
  <c r="AM83" i="39" s="1"/>
  <c r="Q83" i="39"/>
  <c r="F84" i="39"/>
  <c r="AJ84" i="39" s="1"/>
  <c r="N84" i="39"/>
  <c r="C85" i="39"/>
  <c r="K85" i="39"/>
  <c r="AH85" i="39" s="1"/>
  <c r="H86" i="39"/>
  <c r="W57" i="39"/>
  <c r="AM57" i="39" s="1"/>
  <c r="W59" i="39"/>
  <c r="AM59" i="39" s="1"/>
  <c r="M60" i="39"/>
  <c r="AP60" i="39" s="1"/>
  <c r="P61" i="39"/>
  <c r="N62" i="39"/>
  <c r="J63" i="39"/>
  <c r="AK63" i="39" s="1"/>
  <c r="K64" i="39"/>
  <c r="AH64" i="39" s="1"/>
  <c r="D65" i="39"/>
  <c r="AG65" i="39" s="1"/>
  <c r="E66" i="39"/>
  <c r="M69" i="39"/>
  <c r="AP69" i="39" s="1"/>
  <c r="K70" i="39"/>
  <c r="AH70" i="39" s="1"/>
  <c r="M71" i="39"/>
  <c r="AP71" i="39" s="1"/>
  <c r="J72" i="39"/>
  <c r="AK72" i="39" s="1"/>
  <c r="G73" i="39"/>
  <c r="D74" i="39"/>
  <c r="AG74" i="39" s="1"/>
  <c r="B75" i="39"/>
  <c r="N76" i="39"/>
  <c r="N77" i="39"/>
  <c r="J78" i="39"/>
  <c r="AK78" i="39" s="1"/>
  <c r="F79" i="39"/>
  <c r="AJ79" i="39" s="1"/>
  <c r="P79" i="39"/>
  <c r="E80" i="39"/>
  <c r="I81" i="39"/>
  <c r="W81" i="39" s="1"/>
  <c r="AM81" i="39" s="1"/>
  <c r="B82" i="39"/>
  <c r="L82" i="39"/>
  <c r="AN82" i="39" s="1"/>
  <c r="B83" i="39"/>
  <c r="J83" i="39"/>
  <c r="AK83" i="39" s="1"/>
  <c r="G84" i="39"/>
  <c r="D85" i="39"/>
  <c r="AG85" i="39" s="1"/>
  <c r="L85" i="39"/>
  <c r="AN85" i="39" s="1"/>
  <c r="I86" i="39"/>
  <c r="W86" i="39" s="1"/>
  <c r="AM86" i="39" s="1"/>
  <c r="Q86" i="39"/>
  <c r="F87" i="39"/>
  <c r="AJ87" i="39" s="1"/>
  <c r="N87" i="39"/>
  <c r="B53" i="39"/>
  <c r="Q64" i="39"/>
  <c r="K66" i="39"/>
  <c r="AH66" i="39" s="1"/>
  <c r="L68" i="39"/>
  <c r="AN68" i="39" s="1"/>
  <c r="L72" i="39"/>
  <c r="AN72" i="39" s="1"/>
  <c r="J73" i="39"/>
  <c r="AK73" i="39" s="1"/>
  <c r="L74" i="39"/>
  <c r="AN74" i="39" s="1"/>
  <c r="I75" i="39"/>
  <c r="Q77" i="39"/>
  <c r="H79" i="39"/>
  <c r="G80" i="39"/>
  <c r="B81" i="39"/>
  <c r="N82" i="39"/>
  <c r="D83" i="39"/>
  <c r="AG83" i="39" s="1"/>
  <c r="I84" i="39"/>
  <c r="W84" i="39" s="1"/>
  <c r="AM84" i="39" s="1"/>
  <c r="N85" i="39"/>
  <c r="C86" i="39"/>
  <c r="P86" i="39"/>
  <c r="E87" i="39"/>
  <c r="P87" i="39"/>
  <c r="H88" i="39"/>
  <c r="P88" i="39"/>
  <c r="E89" i="39"/>
  <c r="M89" i="39"/>
  <c r="AP89" i="39" s="1"/>
  <c r="B90" i="39"/>
  <c r="J90" i="39"/>
  <c r="AK90" i="39" s="1"/>
  <c r="G91" i="39"/>
  <c r="D92" i="39"/>
  <c r="AG92" i="39" s="1"/>
  <c r="L92" i="39"/>
  <c r="AN92" i="39" s="1"/>
  <c r="I93" i="39"/>
  <c r="W93" i="39" s="1"/>
  <c r="AM93" i="39" s="1"/>
  <c r="Q93" i="39"/>
  <c r="F94" i="39"/>
  <c r="AJ94" i="39" s="1"/>
  <c r="N94" i="39"/>
  <c r="C95" i="39"/>
  <c r="H53" i="39"/>
  <c r="D55" i="39"/>
  <c r="AG55" i="39" s="1"/>
  <c r="F57" i="39"/>
  <c r="AJ57" i="39" s="1"/>
  <c r="Q73" i="39"/>
  <c r="N74" i="39"/>
  <c r="K75" i="39"/>
  <c r="AH75" i="39" s="1"/>
  <c r="F76" i="39"/>
  <c r="AJ76" i="39" s="1"/>
  <c r="C78" i="39"/>
  <c r="J79" i="39"/>
  <c r="AK79" i="39" s="1"/>
  <c r="K80" i="39"/>
  <c r="AH80" i="39" s="1"/>
  <c r="D81" i="39"/>
  <c r="AG81" i="39" s="1"/>
  <c r="P82" i="39"/>
  <c r="F83" i="39"/>
  <c r="AJ83" i="39" s="1"/>
  <c r="K84" i="39"/>
  <c r="AH84" i="39" s="1"/>
  <c r="P85" i="39"/>
  <c r="E86" i="39"/>
  <c r="G87" i="39"/>
  <c r="Q87" i="39"/>
  <c r="I88" i="39"/>
  <c r="W88" i="39" s="1"/>
  <c r="AM88" i="39" s="1"/>
  <c r="Q88" i="39"/>
  <c r="F89" i="39"/>
  <c r="AJ89" i="39" s="1"/>
  <c r="N89" i="39"/>
  <c r="C90" i="39"/>
  <c r="K90" i="39"/>
  <c r="AH90" i="39" s="1"/>
  <c r="H91" i="39"/>
  <c r="P91" i="39"/>
  <c r="E92" i="39"/>
  <c r="M92" i="39"/>
  <c r="AP92" i="39" s="1"/>
  <c r="B93" i="39"/>
  <c r="J93" i="39"/>
  <c r="AK93" i="39" s="1"/>
  <c r="G94" i="39"/>
  <c r="D95" i="39"/>
  <c r="AG95" i="39" s="1"/>
  <c r="L95" i="39"/>
  <c r="AN95" i="39" s="1"/>
  <c r="I96" i="39"/>
  <c r="W96" i="39" s="1"/>
  <c r="AM96" i="39" s="1"/>
  <c r="Q96" i="39"/>
  <c r="F97" i="39"/>
  <c r="AJ97" i="39" s="1"/>
  <c r="N97" i="39"/>
  <c r="Q53" i="39"/>
  <c r="N55" i="39"/>
  <c r="H57" i="39"/>
  <c r="B59" i="39"/>
  <c r="N75" i="39"/>
  <c r="I76" i="39"/>
  <c r="W76" i="39" s="1"/>
  <c r="AM76" i="39" s="1"/>
  <c r="D78" i="39"/>
  <c r="AG78" i="39" s="1"/>
  <c r="K79" i="39"/>
  <c r="AH79" i="39" s="1"/>
  <c r="L80" i="39"/>
  <c r="AN80" i="39" s="1"/>
  <c r="E81" i="39"/>
  <c r="Q82" i="39"/>
  <c r="G83" i="39"/>
  <c r="L84" i="39"/>
  <c r="AN84" i="39" s="1"/>
  <c r="Q85" i="39"/>
  <c r="F86" i="39"/>
  <c r="AJ86" i="39" s="1"/>
  <c r="H87" i="39"/>
  <c r="B88" i="39"/>
  <c r="J88" i="39"/>
  <c r="AK88" i="39" s="1"/>
  <c r="G89" i="39"/>
  <c r="D90" i="39"/>
  <c r="AG90" i="39" s="1"/>
  <c r="L90" i="39"/>
  <c r="AN90" i="39" s="1"/>
  <c r="I91" i="39"/>
  <c r="W91" i="39" s="1"/>
  <c r="AM91" i="39" s="1"/>
  <c r="Q91" i="39"/>
  <c r="F92" i="39"/>
  <c r="AJ92" i="39" s="1"/>
  <c r="N92" i="39"/>
  <c r="C93" i="39"/>
  <c r="K93" i="39"/>
  <c r="AH93" i="39" s="1"/>
  <c r="H94" i="39"/>
  <c r="N67" i="39"/>
  <c r="E77" i="39"/>
  <c r="L78" i="39"/>
  <c r="AN78" i="39" s="1"/>
  <c r="K81" i="39"/>
  <c r="AH81" i="39" s="1"/>
  <c r="E82" i="39"/>
  <c r="L83" i="39"/>
  <c r="AN83" i="39" s="1"/>
  <c r="Q84" i="39"/>
  <c r="F85" i="39"/>
  <c r="AJ85" i="39" s="1"/>
  <c r="K86" i="39"/>
  <c r="AH86" i="39" s="1"/>
  <c r="J87" i="39"/>
  <c r="AK87" i="39" s="1"/>
  <c r="D88" i="39"/>
  <c r="AG88" i="39" s="1"/>
  <c r="L88" i="39"/>
  <c r="AN88" i="39" s="1"/>
  <c r="I89" i="39"/>
  <c r="W89" i="39" s="1"/>
  <c r="AM89" i="39" s="1"/>
  <c r="Q89" i="39"/>
  <c r="F90" i="39"/>
  <c r="AJ90" i="39" s="1"/>
  <c r="N90" i="39"/>
  <c r="C91" i="39"/>
  <c r="K91" i="39"/>
  <c r="AH91" i="39" s="1"/>
  <c r="H92" i="39"/>
  <c r="P92" i="39"/>
  <c r="E93" i="39"/>
  <c r="M93" i="39"/>
  <c r="AP93" i="39" s="1"/>
  <c r="B94" i="39"/>
  <c r="J94" i="39"/>
  <c r="AK94" i="39" s="1"/>
  <c r="G95" i="39"/>
  <c r="D96" i="39"/>
  <c r="AG96" i="39" s="1"/>
  <c r="L96" i="39"/>
  <c r="AN96" i="39" s="1"/>
  <c r="I97" i="39"/>
  <c r="W97" i="39" s="1"/>
  <c r="AM97" i="39" s="1"/>
  <c r="Q97" i="39"/>
  <c r="F98" i="39"/>
  <c r="AJ98" i="39" s="1"/>
  <c r="N98" i="39"/>
  <c r="C99" i="39"/>
  <c r="I54" i="39"/>
  <c r="C56" i="39"/>
  <c r="D69" i="39"/>
  <c r="AG69" i="39" s="1"/>
  <c r="C70" i="39"/>
  <c r="G77" i="39"/>
  <c r="Q78" i="39"/>
  <c r="M81" i="39"/>
  <c r="AP81" i="39" s="1"/>
  <c r="G82" i="39"/>
  <c r="N83" i="39"/>
  <c r="C84" i="39"/>
  <c r="H85" i="39"/>
  <c r="L86" i="39"/>
  <c r="AN86" i="39" s="1"/>
  <c r="K87" i="39"/>
  <c r="AH87" i="39" s="1"/>
  <c r="E88" i="39"/>
  <c r="M88" i="39"/>
  <c r="AP88" i="39" s="1"/>
  <c r="B89" i="39"/>
  <c r="J89" i="39"/>
  <c r="AK89" i="39" s="1"/>
  <c r="G90" i="39"/>
  <c r="D91" i="39"/>
  <c r="AG91" i="39" s="1"/>
  <c r="L91" i="39"/>
  <c r="AN91" i="39" s="1"/>
  <c r="I92" i="39"/>
  <c r="W92" i="39" s="1"/>
  <c r="AM92" i="39" s="1"/>
  <c r="Q92" i="39"/>
  <c r="F93" i="39"/>
  <c r="AJ93" i="39" s="1"/>
  <c r="N93" i="39"/>
  <c r="C94" i="39"/>
  <c r="K94" i="39"/>
  <c r="AH94" i="39" s="1"/>
  <c r="H95" i="39"/>
  <c r="P95" i="39"/>
  <c r="N71" i="39"/>
  <c r="P76" i="39"/>
  <c r="Q90" i="39"/>
  <c r="P93" i="39"/>
  <c r="P94" i="39"/>
  <c r="E95" i="39"/>
  <c r="J96" i="39"/>
  <c r="AK96" i="39" s="1"/>
  <c r="J97" i="39"/>
  <c r="AK97" i="39" s="1"/>
  <c r="E98" i="39"/>
  <c r="H99" i="39"/>
  <c r="P99" i="39"/>
  <c r="E100" i="39"/>
  <c r="M100" i="39"/>
  <c r="AP100" i="39" s="1"/>
  <c r="B101" i="39"/>
  <c r="J101" i="39"/>
  <c r="AK101" i="39" s="1"/>
  <c r="G102" i="39"/>
  <c r="D103" i="39"/>
  <c r="AG103" i="39" s="1"/>
  <c r="L103" i="39"/>
  <c r="AN103" i="39" s="1"/>
  <c r="M54" i="39"/>
  <c r="AP54" i="39" s="1"/>
  <c r="H69" i="39"/>
  <c r="F74" i="39"/>
  <c r="AJ74" i="39" s="1"/>
  <c r="K78" i="39"/>
  <c r="AH78" i="39" s="1"/>
  <c r="D82" i="39"/>
  <c r="AG82" i="39" s="1"/>
  <c r="C83" i="39"/>
  <c r="D84" i="39"/>
  <c r="AG84" i="39" s="1"/>
  <c r="E85" i="39"/>
  <c r="B86" i="39"/>
  <c r="Q94" i="39"/>
  <c r="F95" i="39"/>
  <c r="AJ95" i="39" s="1"/>
  <c r="K96" i="39"/>
  <c r="AH96" i="39" s="1"/>
  <c r="K97" i="39"/>
  <c r="AH97" i="39" s="1"/>
  <c r="G98" i="39"/>
  <c r="P98" i="39"/>
  <c r="I99" i="39"/>
  <c r="W99" i="39" s="1"/>
  <c r="AM99" i="39" s="1"/>
  <c r="Q99" i="39"/>
  <c r="F100" i="39"/>
  <c r="AJ100" i="39" s="1"/>
  <c r="N100" i="39"/>
  <c r="C101" i="39"/>
  <c r="K101" i="39"/>
  <c r="AH101" i="39" s="1"/>
  <c r="H102" i="39"/>
  <c r="P102" i="39"/>
  <c r="E103" i="39"/>
  <c r="M103" i="39"/>
  <c r="AP103" i="39" s="1"/>
  <c r="B104" i="39"/>
  <c r="J104" i="39"/>
  <c r="AK104" i="39" s="1"/>
  <c r="G105" i="39"/>
  <c r="D106" i="39"/>
  <c r="AG106" i="39" s="1"/>
  <c r="L106" i="39"/>
  <c r="AN106" i="39" s="1"/>
  <c r="E60" i="39"/>
  <c r="M65" i="39"/>
  <c r="AP65" i="39" s="1"/>
  <c r="P69" i="39"/>
  <c r="H82" i="39"/>
  <c r="K83" i="39"/>
  <c r="AH83" i="39" s="1"/>
  <c r="H84" i="39"/>
  <c r="I85" i="39"/>
  <c r="J86" i="39"/>
  <c r="AK86" i="39" s="1"/>
  <c r="C88" i="39"/>
  <c r="C89" i="39"/>
  <c r="B91" i="39"/>
  <c r="B92" i="39"/>
  <c r="I95" i="39"/>
  <c r="W95" i="39" s="1"/>
  <c r="AM95" i="39" s="1"/>
  <c r="B96" i="39"/>
  <c r="M96" i="39"/>
  <c r="AP96" i="39" s="1"/>
  <c r="B97" i="39"/>
  <c r="L97" i="39"/>
  <c r="AN97" i="39" s="1"/>
  <c r="H98" i="39"/>
  <c r="Q98" i="39"/>
  <c r="J99" i="39"/>
  <c r="AK99" i="39" s="1"/>
  <c r="G100" i="39"/>
  <c r="D101" i="39"/>
  <c r="AG101" i="39" s="1"/>
  <c r="L101" i="39"/>
  <c r="AN101" i="39" s="1"/>
  <c r="I102" i="39"/>
  <c r="Q102" i="39"/>
  <c r="F103" i="39"/>
  <c r="AJ103" i="39" s="1"/>
  <c r="N103" i="39"/>
  <c r="C104" i="39"/>
  <c r="K104" i="39"/>
  <c r="AH104" i="39" s="1"/>
  <c r="H105" i="39"/>
  <c r="P105" i="39"/>
  <c r="K72" i="39"/>
  <c r="AH72" i="39" s="1"/>
  <c r="D77" i="39"/>
  <c r="AG77" i="39" s="1"/>
  <c r="J81" i="39"/>
  <c r="AK81" i="39" s="1"/>
  <c r="M82" i="39"/>
  <c r="AP82" i="39" s="1"/>
  <c r="P84" i="39"/>
  <c r="M85" i="39"/>
  <c r="AP85" i="39" s="1"/>
  <c r="M86" i="39"/>
  <c r="AP86" i="39" s="1"/>
  <c r="F88" i="39"/>
  <c r="AJ88" i="39" s="1"/>
  <c r="D89" i="39"/>
  <c r="AG89" i="39" s="1"/>
  <c r="E90" i="39"/>
  <c r="E91" i="39"/>
  <c r="C92" i="39"/>
  <c r="D93" i="39"/>
  <c r="AG93" i="39" s="1"/>
  <c r="D94" i="39"/>
  <c r="AG94" i="39" s="1"/>
  <c r="J95" i="39"/>
  <c r="AK95" i="39" s="1"/>
  <c r="C96" i="39"/>
  <c r="N96" i="39"/>
  <c r="C97" i="39"/>
  <c r="M97" i="39"/>
  <c r="AP97" i="39" s="1"/>
  <c r="I98" i="39"/>
  <c r="W98" i="39" s="1"/>
  <c r="AM98" i="39" s="1"/>
  <c r="B99" i="39"/>
  <c r="K99" i="39"/>
  <c r="AH99" i="39" s="1"/>
  <c r="H100" i="39"/>
  <c r="P100" i="39"/>
  <c r="E101" i="39"/>
  <c r="M101" i="39"/>
  <c r="AP101" i="39" s="1"/>
  <c r="B102" i="39"/>
  <c r="J102" i="39"/>
  <c r="AK102" i="39" s="1"/>
  <c r="G103" i="39"/>
  <c r="D104" i="39"/>
  <c r="AG104" i="39" s="1"/>
  <c r="L104" i="39"/>
  <c r="AN104" i="39" s="1"/>
  <c r="G56" i="39"/>
  <c r="I66" i="39"/>
  <c r="E70" i="39"/>
  <c r="F75" i="39"/>
  <c r="AJ75" i="39" s="1"/>
  <c r="I77" i="39"/>
  <c r="W77" i="39" s="1"/>
  <c r="F80" i="39"/>
  <c r="AJ80" i="39" s="1"/>
  <c r="N86" i="39"/>
  <c r="B87" i="39"/>
  <c r="G88" i="39"/>
  <c r="H89" i="39"/>
  <c r="H90" i="39"/>
  <c r="F91" i="39"/>
  <c r="AJ91" i="39" s="1"/>
  <c r="G92" i="39"/>
  <c r="G93" i="39"/>
  <c r="E94" i="39"/>
  <c r="K95" i="39"/>
  <c r="AH95" i="39" s="1"/>
  <c r="E96" i="39"/>
  <c r="D97" i="39"/>
  <c r="AG97" i="39" s="1"/>
  <c r="J98" i="39"/>
  <c r="AK98" i="39" s="1"/>
  <c r="D99" i="39"/>
  <c r="AG99" i="39" s="1"/>
  <c r="L99" i="39"/>
  <c r="AN99" i="39" s="1"/>
  <c r="I100" i="39"/>
  <c r="W100" i="39" s="1"/>
  <c r="AM100" i="39" s="1"/>
  <c r="Q100" i="39"/>
  <c r="F101" i="39"/>
  <c r="AJ101" i="39" s="1"/>
  <c r="N101" i="39"/>
  <c r="C102" i="39"/>
  <c r="K102" i="39"/>
  <c r="AH102" i="39" s="1"/>
  <c r="H103" i="39"/>
  <c r="P103" i="39"/>
  <c r="E104" i="39"/>
  <c r="M104" i="39"/>
  <c r="AP104" i="39" s="1"/>
  <c r="B105" i="39"/>
  <c r="J105" i="39"/>
  <c r="AK105" i="39" s="1"/>
  <c r="J67" i="39"/>
  <c r="AK67" i="39" s="1"/>
  <c r="Q70" i="39"/>
  <c r="P80" i="39"/>
  <c r="C87" i="39"/>
  <c r="K88" i="39"/>
  <c r="AH88" i="39" s="1"/>
  <c r="K89" i="39"/>
  <c r="AH89" i="39" s="1"/>
  <c r="I90" i="39"/>
  <c r="J91" i="39"/>
  <c r="AK91" i="39" s="1"/>
  <c r="J92" i="39"/>
  <c r="AK92" i="39" s="1"/>
  <c r="H93" i="39"/>
  <c r="I94" i="39"/>
  <c r="W94" i="39" s="1"/>
  <c r="AM94" i="39" s="1"/>
  <c r="M95" i="39"/>
  <c r="AP95" i="39" s="1"/>
  <c r="F96" i="39"/>
  <c r="AJ96" i="39" s="1"/>
  <c r="P96" i="39"/>
  <c r="E97" i="39"/>
  <c r="P97" i="39"/>
  <c r="B98" i="39"/>
  <c r="K98" i="39"/>
  <c r="AH98" i="39" s="1"/>
  <c r="E99" i="39"/>
  <c r="M99" i="39"/>
  <c r="AP99" i="39" s="1"/>
  <c r="B100" i="39"/>
  <c r="J100" i="39"/>
  <c r="AK100" i="39" s="1"/>
  <c r="G101" i="39"/>
  <c r="D102" i="39"/>
  <c r="AG102" i="39" s="1"/>
  <c r="L102" i="39"/>
  <c r="AN102" i="39" s="1"/>
  <c r="I103" i="39"/>
  <c r="Q103" i="39"/>
  <c r="F104" i="39"/>
  <c r="AJ104" i="39" s="1"/>
  <c r="N104" i="39"/>
  <c r="C105" i="39"/>
  <c r="K105" i="39"/>
  <c r="AH105" i="39" s="1"/>
  <c r="H106" i="39"/>
  <c r="P106" i="39"/>
  <c r="C58" i="39"/>
  <c r="Q95" i="39"/>
  <c r="M98" i="39"/>
  <c r="AP98" i="39" s="1"/>
  <c r="G99" i="39"/>
  <c r="Q101" i="39"/>
  <c r="F102" i="39"/>
  <c r="AJ102" i="39" s="1"/>
  <c r="D105" i="39"/>
  <c r="AG105" i="39" s="1"/>
  <c r="E106" i="39"/>
  <c r="G107" i="39"/>
  <c r="D108" i="39"/>
  <c r="AG108" i="39" s="1"/>
  <c r="L108" i="39"/>
  <c r="AN108" i="39" s="1"/>
  <c r="I109" i="39"/>
  <c r="W109" i="39" s="1"/>
  <c r="AM109" i="39" s="1"/>
  <c r="Q109" i="39"/>
  <c r="F110" i="39"/>
  <c r="AJ110" i="39" s="1"/>
  <c r="N110" i="39"/>
  <c r="C111" i="39"/>
  <c r="K111" i="39"/>
  <c r="AH111" i="39" s="1"/>
  <c r="H112" i="39"/>
  <c r="P112" i="39"/>
  <c r="E113" i="39"/>
  <c r="M113" i="39"/>
  <c r="AP113" i="39" s="1"/>
  <c r="B114" i="39"/>
  <c r="J114" i="39"/>
  <c r="AK114" i="39" s="1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P120" i="39"/>
  <c r="E121" i="39"/>
  <c r="M121" i="39"/>
  <c r="AP121" i="39" s="1"/>
  <c r="B122" i="39"/>
  <c r="J122" i="39"/>
  <c r="AK122" i="39" s="1"/>
  <c r="G123" i="39"/>
  <c r="D124" i="39"/>
  <c r="AG124" i="39" s="1"/>
  <c r="L124" i="39"/>
  <c r="AN124" i="39" s="1"/>
  <c r="I125" i="39"/>
  <c r="W125" i="39" s="1"/>
  <c r="AM125" i="39" s="1"/>
  <c r="Q125" i="39"/>
  <c r="F126" i="39"/>
  <c r="AJ126" i="39" s="1"/>
  <c r="N126" i="39"/>
  <c r="C127" i="39"/>
  <c r="K127" i="39"/>
  <c r="AH127" i="39" s="1"/>
  <c r="H128" i="39"/>
  <c r="P128" i="39"/>
  <c r="E129" i="39"/>
  <c r="M129" i="39"/>
  <c r="AP129" i="39" s="1"/>
  <c r="B130" i="39"/>
  <c r="J130" i="39"/>
  <c r="AK130" i="39" s="1"/>
  <c r="G131" i="39"/>
  <c r="D132" i="39"/>
  <c r="AG132" i="39" s="1"/>
  <c r="L132" i="39"/>
  <c r="AN132" i="39" s="1"/>
  <c r="N88" i="39"/>
  <c r="M90" i="39"/>
  <c r="AP90" i="39" s="1"/>
  <c r="K92" i="39"/>
  <c r="AH92" i="39" s="1"/>
  <c r="L94" i="39"/>
  <c r="AN94" i="39" s="1"/>
  <c r="N99" i="39"/>
  <c r="C100" i="39"/>
  <c r="M102" i="39"/>
  <c r="AP102" i="39" s="1"/>
  <c r="B103" i="39"/>
  <c r="P104" i="39"/>
  <c r="E105" i="39"/>
  <c r="F106" i="39"/>
  <c r="AJ106" i="39" s="1"/>
  <c r="Q106" i="39"/>
  <c r="H107" i="39"/>
  <c r="P107" i="39"/>
  <c r="E108" i="39"/>
  <c r="M108" i="39"/>
  <c r="AP108" i="39" s="1"/>
  <c r="B109" i="39"/>
  <c r="J109" i="39"/>
  <c r="AK109" i="39" s="1"/>
  <c r="G110" i="39"/>
  <c r="D111" i="39"/>
  <c r="AG111" i="39" s="1"/>
  <c r="L111" i="39"/>
  <c r="AN111" i="39" s="1"/>
  <c r="I112" i="39"/>
  <c r="AM112" i="39" s="1"/>
  <c r="Q112" i="39"/>
  <c r="F113" i="39"/>
  <c r="AJ113" i="39" s="1"/>
  <c r="N113" i="39"/>
  <c r="C114" i="39"/>
  <c r="K114" i="39"/>
  <c r="AH114" i="39" s="1"/>
  <c r="H115" i="39"/>
  <c r="P115" i="39"/>
  <c r="E116" i="39"/>
  <c r="M116" i="39"/>
  <c r="AP116" i="39" s="1"/>
  <c r="B117" i="39"/>
  <c r="J117" i="39"/>
  <c r="AK117" i="39" s="1"/>
  <c r="G118" i="39"/>
  <c r="D119" i="39"/>
  <c r="AG119" i="39" s="1"/>
  <c r="L119" i="39"/>
  <c r="AN119" i="39" s="1"/>
  <c r="I120" i="39"/>
  <c r="W120" i="39" s="1"/>
  <c r="AM120" i="39" s="1"/>
  <c r="Q120" i="39"/>
  <c r="F121" i="39"/>
  <c r="AJ121" i="39" s="1"/>
  <c r="N121" i="39"/>
  <c r="C122" i="39"/>
  <c r="K122" i="39"/>
  <c r="AH122" i="39" s="1"/>
  <c r="H123" i="39"/>
  <c r="P123" i="39"/>
  <c r="E124" i="39"/>
  <c r="M124" i="39"/>
  <c r="AP124" i="39" s="1"/>
  <c r="B125" i="39"/>
  <c r="J125" i="39"/>
  <c r="AK125" i="39" s="1"/>
  <c r="G126" i="39"/>
  <c r="D127" i="39"/>
  <c r="AG127" i="39" s="1"/>
  <c r="L127" i="39"/>
  <c r="AN127" i="39" s="1"/>
  <c r="I128" i="39"/>
  <c r="Q128" i="39"/>
  <c r="F129" i="39"/>
  <c r="AJ129" i="39" s="1"/>
  <c r="N129" i="39"/>
  <c r="C130" i="39"/>
  <c r="K130" i="39"/>
  <c r="AH130" i="39" s="1"/>
  <c r="H131" i="39"/>
  <c r="P131" i="39"/>
  <c r="K100" i="39"/>
  <c r="AH100" i="39" s="1"/>
  <c r="J103" i="39"/>
  <c r="AK103" i="39" s="1"/>
  <c r="I105" i="39"/>
  <c r="I106" i="39"/>
  <c r="W106" i="39" s="1"/>
  <c r="AM106" i="39" s="1"/>
  <c r="B107" i="39"/>
  <c r="J107" i="39"/>
  <c r="AK107" i="39" s="1"/>
  <c r="G108" i="39"/>
  <c r="D109" i="39"/>
  <c r="AG109" i="39" s="1"/>
  <c r="L109" i="39"/>
  <c r="AN109" i="39" s="1"/>
  <c r="I110" i="39"/>
  <c r="Q110" i="39"/>
  <c r="F111" i="39"/>
  <c r="AJ111" i="39" s="1"/>
  <c r="N111" i="39"/>
  <c r="C112" i="39"/>
  <c r="K112" i="39"/>
  <c r="AH112" i="39" s="1"/>
  <c r="H113" i="39"/>
  <c r="P113" i="39"/>
  <c r="E114" i="39"/>
  <c r="M114" i="39"/>
  <c r="AP114" i="39" s="1"/>
  <c r="B115" i="39"/>
  <c r="J115" i="39"/>
  <c r="AK115" i="39" s="1"/>
  <c r="G116" i="39"/>
  <c r="D117" i="39"/>
  <c r="AG117" i="39" s="1"/>
  <c r="L117" i="39"/>
  <c r="AN117" i="39" s="1"/>
  <c r="I118" i="39"/>
  <c r="Q118" i="39"/>
  <c r="F119" i="39"/>
  <c r="AJ119" i="39" s="1"/>
  <c r="N119" i="39"/>
  <c r="C120" i="39"/>
  <c r="K120" i="39"/>
  <c r="AH120" i="39" s="1"/>
  <c r="H121" i="39"/>
  <c r="P121" i="39"/>
  <c r="E122" i="39"/>
  <c r="M122" i="39"/>
  <c r="AP122" i="39" s="1"/>
  <c r="B123" i="39"/>
  <c r="J123" i="39"/>
  <c r="AK123" i="39" s="1"/>
  <c r="G124" i="39"/>
  <c r="D125" i="39"/>
  <c r="AG125" i="39" s="1"/>
  <c r="L125" i="39"/>
  <c r="AN125" i="39" s="1"/>
  <c r="I126" i="39"/>
  <c r="W126" i="39" s="1"/>
  <c r="AM126" i="39" s="1"/>
  <c r="Q126" i="39"/>
  <c r="F127" i="39"/>
  <c r="AJ127" i="39" s="1"/>
  <c r="N127" i="39"/>
  <c r="C128" i="39"/>
  <c r="K128" i="39"/>
  <c r="AH128" i="39" s="1"/>
  <c r="H129" i="39"/>
  <c r="P129" i="39"/>
  <c r="E130" i="39"/>
  <c r="M130" i="39"/>
  <c r="AP130" i="39" s="1"/>
  <c r="B131" i="39"/>
  <c r="J131" i="39"/>
  <c r="AK131" i="39" s="1"/>
  <c r="C68" i="39"/>
  <c r="L100" i="39"/>
  <c r="AN100" i="39" s="1"/>
  <c r="K103" i="39"/>
  <c r="AH103" i="39" s="1"/>
  <c r="L105" i="39"/>
  <c r="AN105" i="39" s="1"/>
  <c r="J106" i="39"/>
  <c r="AK106" i="39" s="1"/>
  <c r="C107" i="39"/>
  <c r="K107" i="39"/>
  <c r="AH107" i="39" s="1"/>
  <c r="H108" i="39"/>
  <c r="P108" i="39"/>
  <c r="E109" i="39"/>
  <c r="M109" i="39"/>
  <c r="AP109" i="39" s="1"/>
  <c r="B110" i="39"/>
  <c r="J110" i="39"/>
  <c r="AK110" i="39" s="1"/>
  <c r="G111" i="39"/>
  <c r="D112" i="39"/>
  <c r="AG112" i="39" s="1"/>
  <c r="L112" i="39"/>
  <c r="AN112" i="39" s="1"/>
  <c r="I113" i="39"/>
  <c r="W113" i="39" s="1"/>
  <c r="AM113" i="39" s="1"/>
  <c r="Q113" i="39"/>
  <c r="F114" i="39"/>
  <c r="AJ114" i="39" s="1"/>
  <c r="N114" i="39"/>
  <c r="C115" i="39"/>
  <c r="K115" i="39"/>
  <c r="AH115" i="39" s="1"/>
  <c r="H116" i="39"/>
  <c r="P116" i="39"/>
  <c r="E117" i="39"/>
  <c r="M117" i="39"/>
  <c r="AP117" i="39" s="1"/>
  <c r="B118" i="39"/>
  <c r="J118" i="39"/>
  <c r="AK118" i="39" s="1"/>
  <c r="G119" i="39"/>
  <c r="D120" i="39"/>
  <c r="AG120" i="39" s="1"/>
  <c r="L120" i="39"/>
  <c r="AN120" i="39" s="1"/>
  <c r="I121" i="39"/>
  <c r="Q121" i="39"/>
  <c r="F122" i="39"/>
  <c r="AJ122" i="39" s="1"/>
  <c r="N122" i="39"/>
  <c r="C123" i="39"/>
  <c r="K123" i="39"/>
  <c r="AH123" i="39" s="1"/>
  <c r="H124" i="39"/>
  <c r="P124" i="39"/>
  <c r="E125" i="39"/>
  <c r="M125" i="39"/>
  <c r="AP125" i="39" s="1"/>
  <c r="B126" i="39"/>
  <c r="J126" i="39"/>
  <c r="AK126" i="39" s="1"/>
  <c r="G127" i="39"/>
  <c r="D128" i="39"/>
  <c r="AG128" i="39" s="1"/>
  <c r="L128" i="39"/>
  <c r="AN128" i="39" s="1"/>
  <c r="I129" i="39"/>
  <c r="W129" i="39" s="1"/>
  <c r="AM129" i="39" s="1"/>
  <c r="Q129" i="39"/>
  <c r="F130" i="39"/>
  <c r="AJ130" i="39" s="1"/>
  <c r="N130" i="39"/>
  <c r="C131" i="39"/>
  <c r="K131" i="39"/>
  <c r="AH131" i="39" s="1"/>
  <c r="H132" i="39"/>
  <c r="P132" i="39"/>
  <c r="G79" i="39"/>
  <c r="I87" i="39"/>
  <c r="W87" i="39" s="1"/>
  <c r="AM87" i="39" s="1"/>
  <c r="L89" i="39"/>
  <c r="AN89" i="39" s="1"/>
  <c r="M91" i="39"/>
  <c r="AP91" i="39" s="1"/>
  <c r="L93" i="39"/>
  <c r="AN93" i="39" s="1"/>
  <c r="G96" i="39"/>
  <c r="G97" i="39"/>
  <c r="C98" i="39"/>
  <c r="H101" i="39"/>
  <c r="G104" i="39"/>
  <c r="M105" i="39"/>
  <c r="AP105" i="39" s="1"/>
  <c r="K106" i="39"/>
  <c r="AH106" i="39" s="1"/>
  <c r="D107" i="39"/>
  <c r="AG107" i="39" s="1"/>
  <c r="L107" i="39"/>
  <c r="AN107" i="39" s="1"/>
  <c r="I108" i="39"/>
  <c r="W108" i="39" s="1"/>
  <c r="AM108" i="39" s="1"/>
  <c r="Q108" i="39"/>
  <c r="F109" i="39"/>
  <c r="AJ109" i="39" s="1"/>
  <c r="N109" i="39"/>
  <c r="C110" i="39"/>
  <c r="K110" i="39"/>
  <c r="AH110" i="39" s="1"/>
  <c r="H111" i="39"/>
  <c r="P111" i="39"/>
  <c r="E112" i="39"/>
  <c r="M112" i="39"/>
  <c r="AP112" i="39" s="1"/>
  <c r="B113" i="39"/>
  <c r="J113" i="39"/>
  <c r="AK113" i="39" s="1"/>
  <c r="G114" i="39"/>
  <c r="D115" i="39"/>
  <c r="AG115" i="39" s="1"/>
  <c r="L115" i="39"/>
  <c r="AN115" i="39" s="1"/>
  <c r="I116" i="39"/>
  <c r="W116" i="39" s="1"/>
  <c r="AM116" i="39" s="1"/>
  <c r="Q116" i="39"/>
  <c r="F117" i="39"/>
  <c r="AJ117" i="39" s="1"/>
  <c r="N117" i="39"/>
  <c r="C118" i="39"/>
  <c r="K118" i="39"/>
  <c r="AH118" i="39" s="1"/>
  <c r="H119" i="39"/>
  <c r="P119" i="39"/>
  <c r="E120" i="39"/>
  <c r="M120" i="39"/>
  <c r="AP120" i="39" s="1"/>
  <c r="B121" i="39"/>
  <c r="J121" i="39"/>
  <c r="AK121" i="39" s="1"/>
  <c r="G122" i="39"/>
  <c r="D123" i="39"/>
  <c r="AG123" i="39" s="1"/>
  <c r="L123" i="39"/>
  <c r="AN123" i="39" s="1"/>
  <c r="I124" i="39"/>
  <c r="W124" i="39" s="1"/>
  <c r="AM124" i="39" s="1"/>
  <c r="Q124" i="39"/>
  <c r="F125" i="39"/>
  <c r="AJ125" i="39" s="1"/>
  <c r="N125" i="39"/>
  <c r="C126" i="39"/>
  <c r="K126" i="39"/>
  <c r="AH126" i="39" s="1"/>
  <c r="H127" i="39"/>
  <c r="P127" i="39"/>
  <c r="E128" i="39"/>
  <c r="M128" i="39"/>
  <c r="AP128" i="39" s="1"/>
  <c r="B129" i="39"/>
  <c r="J129" i="39"/>
  <c r="AK129" i="39" s="1"/>
  <c r="G130" i="39"/>
  <c r="D131" i="39"/>
  <c r="AG131" i="39" s="1"/>
  <c r="L131" i="39"/>
  <c r="AN131" i="39" s="1"/>
  <c r="I132" i="39"/>
  <c r="W132" i="39" s="1"/>
  <c r="AM132" i="39" s="1"/>
  <c r="Q132" i="39"/>
  <c r="F133" i="39"/>
  <c r="AJ133" i="39" s="1"/>
  <c r="N133" i="39"/>
  <c r="L63" i="39"/>
  <c r="AN63" i="39" s="1"/>
  <c r="N91" i="39"/>
  <c r="L98" i="39"/>
  <c r="AN98" i="39" s="1"/>
  <c r="N102" i="39"/>
  <c r="I104" i="39"/>
  <c r="W104" i="39" s="1"/>
  <c r="AM104" i="39" s="1"/>
  <c r="N105" i="39"/>
  <c r="G106" i="39"/>
  <c r="M107" i="39"/>
  <c r="AP107" i="39" s="1"/>
  <c r="K108" i="39"/>
  <c r="AH108" i="39" s="1"/>
  <c r="K109" i="39"/>
  <c r="AH109" i="39" s="1"/>
  <c r="L110" i="39"/>
  <c r="AN110" i="39" s="1"/>
  <c r="J111" i="39"/>
  <c r="AK111" i="39" s="1"/>
  <c r="J112" i="39"/>
  <c r="AK112" i="39" s="1"/>
  <c r="K113" i="39"/>
  <c r="AH113" i="39" s="1"/>
  <c r="I114" i="39"/>
  <c r="I115" i="39"/>
  <c r="J116" i="39"/>
  <c r="AK116" i="39" s="1"/>
  <c r="H117" i="39"/>
  <c r="H118" i="39"/>
  <c r="I119" i="39"/>
  <c r="W119" i="39" s="1"/>
  <c r="AM119" i="39" s="1"/>
  <c r="G120" i="39"/>
  <c r="G121" i="39"/>
  <c r="H122" i="39"/>
  <c r="F123" i="39"/>
  <c r="AJ123" i="39" s="1"/>
  <c r="F124" i="39"/>
  <c r="AJ124" i="39" s="1"/>
  <c r="G125" i="39"/>
  <c r="E126" i="39"/>
  <c r="E127" i="39"/>
  <c r="F128" i="39"/>
  <c r="AJ128" i="39" s="1"/>
  <c r="D129" i="39"/>
  <c r="AG129" i="39" s="1"/>
  <c r="D130" i="39"/>
  <c r="AG130" i="39" s="1"/>
  <c r="E131" i="39"/>
  <c r="B132" i="39"/>
  <c r="N132" i="39"/>
  <c r="G133" i="39"/>
  <c r="P133" i="39"/>
  <c r="E134" i="39"/>
  <c r="M134" i="39"/>
  <c r="AP134" i="39" s="1"/>
  <c r="B135" i="39"/>
  <c r="J135" i="39"/>
  <c r="AK135" i="39" s="1"/>
  <c r="G136" i="39"/>
  <c r="D137" i="39"/>
  <c r="AG137" i="39" s="1"/>
  <c r="L137" i="39"/>
  <c r="AN137" i="39" s="1"/>
  <c r="I138" i="39"/>
  <c r="W138" i="39" s="1"/>
  <c r="AM138" i="39" s="1"/>
  <c r="Q138" i="39"/>
  <c r="F139" i="39"/>
  <c r="AJ139" i="39" s="1"/>
  <c r="N139" i="39"/>
  <c r="C140" i="39"/>
  <c r="K140" i="39"/>
  <c r="AH140" i="39" s="1"/>
  <c r="B71" i="39"/>
  <c r="H96" i="39"/>
  <c r="Q104" i="39"/>
  <c r="Q105" i="39"/>
  <c r="M106" i="39"/>
  <c r="AP106" i="39" s="1"/>
  <c r="N107" i="39"/>
  <c r="N108" i="39"/>
  <c r="M110" i="39"/>
  <c r="AP110" i="39" s="1"/>
  <c r="M111" i="39"/>
  <c r="AP111" i="39" s="1"/>
  <c r="N112" i="39"/>
  <c r="L113" i="39"/>
  <c r="AN113" i="39" s="1"/>
  <c r="L114" i="39"/>
  <c r="AN114" i="39" s="1"/>
  <c r="M115" i="39"/>
  <c r="AP115" i="39" s="1"/>
  <c r="K116" i="39"/>
  <c r="AH116" i="39" s="1"/>
  <c r="K117" i="39"/>
  <c r="AH117" i="39" s="1"/>
  <c r="L118" i="39"/>
  <c r="AN118" i="39" s="1"/>
  <c r="J119" i="39"/>
  <c r="AK119" i="39" s="1"/>
  <c r="J120" i="39"/>
  <c r="AK120" i="39" s="1"/>
  <c r="K121" i="39"/>
  <c r="AH121" i="39" s="1"/>
  <c r="I122" i="39"/>
  <c r="I123" i="39"/>
  <c r="W123" i="39" s="1"/>
  <c r="AM123" i="39" s="1"/>
  <c r="J124" i="39"/>
  <c r="AK124" i="39" s="1"/>
  <c r="H125" i="39"/>
  <c r="H126" i="39"/>
  <c r="I127" i="39"/>
  <c r="G128" i="39"/>
  <c r="G129" i="39"/>
  <c r="H130" i="39"/>
  <c r="F131" i="39"/>
  <c r="AJ131" i="39" s="1"/>
  <c r="C132" i="39"/>
  <c r="H133" i="39"/>
  <c r="Q133" i="39"/>
  <c r="F134" i="39"/>
  <c r="AJ134" i="39" s="1"/>
  <c r="N134" i="39"/>
  <c r="C135" i="39"/>
  <c r="K135" i="39"/>
  <c r="AH135" i="39" s="1"/>
  <c r="H136" i="39"/>
  <c r="P136" i="39"/>
  <c r="E137" i="39"/>
  <c r="M137" i="39"/>
  <c r="AP137" i="39" s="1"/>
  <c r="H73" i="39"/>
  <c r="M87" i="39"/>
  <c r="AP87" i="39" s="1"/>
  <c r="N106" i="39"/>
  <c r="Q107" i="39"/>
  <c r="P109" i="39"/>
  <c r="P110" i="39"/>
  <c r="Q111" i="39"/>
  <c r="P114" i="39"/>
  <c r="N115" i="39"/>
  <c r="N116" i="39"/>
  <c r="M118" i="39"/>
  <c r="AP118" i="39" s="1"/>
  <c r="M119" i="39"/>
  <c r="AP119" i="39" s="1"/>
  <c r="N120" i="39"/>
  <c r="L121" i="39"/>
  <c r="AN121" i="39" s="1"/>
  <c r="L122" i="39"/>
  <c r="AN122" i="39" s="1"/>
  <c r="M123" i="39"/>
  <c r="AP123" i="39" s="1"/>
  <c r="K124" i="39"/>
  <c r="AH124" i="39" s="1"/>
  <c r="K125" i="39"/>
  <c r="AH125" i="39" s="1"/>
  <c r="L126" i="39"/>
  <c r="AN126" i="39" s="1"/>
  <c r="J127" i="39"/>
  <c r="AK127" i="39" s="1"/>
  <c r="J128" i="39"/>
  <c r="AK128" i="39" s="1"/>
  <c r="K129" i="39"/>
  <c r="AH129" i="39" s="1"/>
  <c r="I130" i="39"/>
  <c r="W130" i="39" s="1"/>
  <c r="AM130" i="39" s="1"/>
  <c r="I131" i="39"/>
  <c r="W131" i="39" s="1"/>
  <c r="AM131" i="39" s="1"/>
  <c r="E132" i="39"/>
  <c r="I133" i="39"/>
  <c r="W133" i="39" s="1"/>
  <c r="AM133" i="39" s="1"/>
  <c r="G134" i="39"/>
  <c r="D135" i="39"/>
  <c r="AG135" i="39" s="1"/>
  <c r="L135" i="39"/>
  <c r="AN135" i="39" s="1"/>
  <c r="I136" i="39"/>
  <c r="Q136" i="39"/>
  <c r="Q79" i="39"/>
  <c r="H97" i="39"/>
  <c r="P101" i="39"/>
  <c r="B108" i="39"/>
  <c r="Q122" i="39"/>
  <c r="Q123" i="39"/>
  <c r="P125" i="39"/>
  <c r="P126" i="39"/>
  <c r="Q127" i="39"/>
  <c r="P130" i="39"/>
  <c r="N131" i="39"/>
  <c r="G132" i="39"/>
  <c r="B133" i="39"/>
  <c r="K133" i="39"/>
  <c r="AH133" i="39" s="1"/>
  <c r="I134" i="39"/>
  <c r="Q134" i="39"/>
  <c r="F135" i="39"/>
  <c r="AJ135" i="39" s="1"/>
  <c r="N135" i="39"/>
  <c r="C136" i="39"/>
  <c r="K136" i="39"/>
  <c r="AH136" i="39" s="1"/>
  <c r="H137" i="39"/>
  <c r="P89" i="39"/>
  <c r="M94" i="39"/>
  <c r="AP94" i="39" s="1"/>
  <c r="E107" i="39"/>
  <c r="C108" i="39"/>
  <c r="C109" i="39"/>
  <c r="D110" i="39"/>
  <c r="AG110" i="39" s="1"/>
  <c r="B111" i="39"/>
  <c r="B112" i="39"/>
  <c r="C113" i="39"/>
  <c r="W115" i="39"/>
  <c r="AM115" i="39" s="1"/>
  <c r="B116" i="39"/>
  <c r="Q130" i="39"/>
  <c r="Q131" i="39"/>
  <c r="J132" i="39"/>
  <c r="AK132" i="39" s="1"/>
  <c r="C133" i="39"/>
  <c r="L133" i="39"/>
  <c r="AN133" i="39" s="1"/>
  <c r="B134" i="39"/>
  <c r="J134" i="39"/>
  <c r="AK134" i="39" s="1"/>
  <c r="G135" i="39"/>
  <c r="D136" i="39"/>
  <c r="AG136" i="39" s="1"/>
  <c r="L136" i="39"/>
  <c r="AN136" i="39" s="1"/>
  <c r="I137" i="39"/>
  <c r="B95" i="39"/>
  <c r="I101" i="39"/>
  <c r="F105" i="39"/>
  <c r="AJ105" i="39" s="1"/>
  <c r="F107" i="39"/>
  <c r="AJ107" i="39" s="1"/>
  <c r="E111" i="39"/>
  <c r="E115" i="39"/>
  <c r="B119" i="39"/>
  <c r="N95" i="39"/>
  <c r="I107" i="39"/>
  <c r="W107" i="39" s="1"/>
  <c r="AM107" i="39" s="1"/>
  <c r="I111" i="39"/>
  <c r="F115" i="39"/>
  <c r="AJ115" i="39" s="1"/>
  <c r="E119" i="39"/>
  <c r="E123" i="39"/>
  <c r="B127" i="39"/>
  <c r="K132" i="39"/>
  <c r="AH132" i="39" s="1"/>
  <c r="C134" i="39"/>
  <c r="B136" i="39"/>
  <c r="H138" i="39"/>
  <c r="B139" i="39"/>
  <c r="K139" i="39"/>
  <c r="AH139" i="39" s="1"/>
  <c r="E140" i="39"/>
  <c r="N140" i="39"/>
  <c r="E141" i="39"/>
  <c r="M141" i="39"/>
  <c r="AP141" i="39" s="1"/>
  <c r="B142" i="39"/>
  <c r="J142" i="39"/>
  <c r="AK142" i="39" s="1"/>
  <c r="G143" i="39"/>
  <c r="D144" i="39"/>
  <c r="AG144" i="39" s="1"/>
  <c r="L144" i="39"/>
  <c r="AN144" i="39" s="1"/>
  <c r="I145" i="39"/>
  <c r="Q145" i="39"/>
  <c r="F146" i="39"/>
  <c r="AJ146" i="39" s="1"/>
  <c r="N146" i="39"/>
  <c r="C147" i="39"/>
  <c r="K147" i="39"/>
  <c r="AH147" i="39" s="1"/>
  <c r="H148" i="39"/>
  <c r="P148" i="39"/>
  <c r="E149" i="39"/>
  <c r="M149" i="39"/>
  <c r="AP149" i="39" s="1"/>
  <c r="B150" i="39"/>
  <c r="J150" i="39"/>
  <c r="AK150" i="39" s="1"/>
  <c r="G151" i="39"/>
  <c r="D152" i="39"/>
  <c r="AG152" i="39" s="1"/>
  <c r="L152" i="39"/>
  <c r="AN152" i="39" s="1"/>
  <c r="I153" i="39"/>
  <c r="W153" i="39" s="1"/>
  <c r="AM153" i="39" s="1"/>
  <c r="Q153" i="39"/>
  <c r="E102" i="39"/>
  <c r="B106" i="39"/>
  <c r="E110" i="39"/>
  <c r="D114" i="39"/>
  <c r="AG114" i="39" s="1"/>
  <c r="Q115" i="39"/>
  <c r="D118" i="39"/>
  <c r="AG118" i="39" s="1"/>
  <c r="Q119" i="39"/>
  <c r="N123" i="39"/>
  <c r="M127" i="39"/>
  <c r="AP127" i="39" s="1"/>
  <c r="M131" i="39"/>
  <c r="AP131" i="39" s="1"/>
  <c r="M132" i="39"/>
  <c r="AP132" i="39" s="1"/>
  <c r="D133" i="39"/>
  <c r="AG133" i="39" s="1"/>
  <c r="D134" i="39"/>
  <c r="AG134" i="39" s="1"/>
  <c r="E135" i="39"/>
  <c r="E136" i="39"/>
  <c r="B137" i="39"/>
  <c r="P137" i="39"/>
  <c r="J138" i="39"/>
  <c r="AK138" i="39" s="1"/>
  <c r="C139" i="39"/>
  <c r="L139" i="39"/>
  <c r="AN139" i="39" s="1"/>
  <c r="F140" i="39"/>
  <c r="AJ140" i="39" s="1"/>
  <c r="F141" i="39"/>
  <c r="AJ141" i="39" s="1"/>
  <c r="N141" i="39"/>
  <c r="C142" i="39"/>
  <c r="K142" i="39"/>
  <c r="AH142" i="39" s="1"/>
  <c r="H143" i="39"/>
  <c r="P143" i="39"/>
  <c r="E144" i="39"/>
  <c r="M144" i="39"/>
  <c r="AP144" i="39" s="1"/>
  <c r="B145" i="39"/>
  <c r="J145" i="39"/>
  <c r="AK145" i="39" s="1"/>
  <c r="G146" i="39"/>
  <c r="D147" i="39"/>
  <c r="AG147" i="39" s="1"/>
  <c r="L147" i="39"/>
  <c r="AN147" i="39" s="1"/>
  <c r="I148" i="39"/>
  <c r="W148" i="39" s="1"/>
  <c r="AM148" i="39" s="1"/>
  <c r="Q148" i="39"/>
  <c r="F149" i="39"/>
  <c r="AJ149" i="39" s="1"/>
  <c r="N149" i="39"/>
  <c r="C150" i="39"/>
  <c r="K150" i="39"/>
  <c r="AH150" i="39" s="1"/>
  <c r="H151" i="39"/>
  <c r="P151" i="39"/>
  <c r="E152" i="39"/>
  <c r="M152" i="39"/>
  <c r="AP152" i="39" s="1"/>
  <c r="B153" i="39"/>
  <c r="J153" i="39"/>
  <c r="AK153" i="39" s="1"/>
  <c r="G154" i="39"/>
  <c r="D155" i="39"/>
  <c r="AG155" i="39" s="1"/>
  <c r="L155" i="39"/>
  <c r="AN155" i="39" s="1"/>
  <c r="I156" i="39"/>
  <c r="W156" i="39" s="1"/>
  <c r="AM156" i="39" s="1"/>
  <c r="Q156" i="39"/>
  <c r="F157" i="39"/>
  <c r="AJ157" i="39" s="1"/>
  <c r="N157" i="39"/>
  <c r="C158" i="39"/>
  <c r="K158" i="39"/>
  <c r="AH158" i="39" s="1"/>
  <c r="H159" i="39"/>
  <c r="P159" i="39"/>
  <c r="E160" i="39"/>
  <c r="M160" i="39"/>
  <c r="AP160" i="39" s="1"/>
  <c r="B161" i="39"/>
  <c r="J161" i="39"/>
  <c r="AK161" i="39" s="1"/>
  <c r="G162" i="39"/>
  <c r="D163" i="39"/>
  <c r="AG163" i="39" s="1"/>
  <c r="C103" i="39"/>
  <c r="C106" i="39"/>
  <c r="H110" i="39"/>
  <c r="H114" i="39"/>
  <c r="E118" i="39"/>
  <c r="D122" i="39"/>
  <c r="AG122" i="39" s="1"/>
  <c r="D98" i="39"/>
  <c r="AG98" i="39" s="1"/>
  <c r="G109" i="39"/>
  <c r="D113" i="39"/>
  <c r="AG113" i="39" s="1"/>
  <c r="Q114" i="39"/>
  <c r="C117" i="39"/>
  <c r="P118" i="39"/>
  <c r="C121" i="39"/>
  <c r="P122" i="39"/>
  <c r="M126" i="39"/>
  <c r="AP126" i="39" s="1"/>
  <c r="L130" i="39"/>
  <c r="AN130" i="39" s="1"/>
  <c r="J133" i="39"/>
  <c r="AK133" i="39" s="1"/>
  <c r="K134" i="39"/>
  <c r="AH134" i="39" s="1"/>
  <c r="I135" i="39"/>
  <c r="W135" i="39" s="1"/>
  <c r="AM135" i="39" s="1"/>
  <c r="J136" i="39"/>
  <c r="AK136" i="39" s="1"/>
  <c r="F137" i="39"/>
  <c r="AJ137" i="39" s="1"/>
  <c r="C138" i="39"/>
  <c r="L138" i="39"/>
  <c r="AN138" i="39" s="1"/>
  <c r="E139" i="39"/>
  <c r="H140" i="39"/>
  <c r="Q140" i="39"/>
  <c r="H141" i="39"/>
  <c r="P141" i="39"/>
  <c r="E142" i="39"/>
  <c r="M142" i="39"/>
  <c r="AP142" i="39" s="1"/>
  <c r="B143" i="39"/>
  <c r="J143" i="39"/>
  <c r="AK143" i="39" s="1"/>
  <c r="G144" i="39"/>
  <c r="D145" i="39"/>
  <c r="AG145" i="39" s="1"/>
  <c r="L145" i="39"/>
  <c r="AN145" i="39" s="1"/>
  <c r="I146" i="39"/>
  <c r="Q146" i="39"/>
  <c r="F147" i="39"/>
  <c r="AJ147" i="39" s="1"/>
  <c r="N147" i="39"/>
  <c r="C148" i="39"/>
  <c r="K148" i="39"/>
  <c r="AH148" i="39" s="1"/>
  <c r="H149" i="39"/>
  <c r="P149" i="39"/>
  <c r="E150" i="39"/>
  <c r="M150" i="39"/>
  <c r="AP150" i="39" s="1"/>
  <c r="B151" i="39"/>
  <c r="J151" i="39"/>
  <c r="AK151" i="39" s="1"/>
  <c r="G152" i="39"/>
  <c r="D153" i="39"/>
  <c r="AG153" i="39" s="1"/>
  <c r="L153" i="39"/>
  <c r="AN153" i="39" s="1"/>
  <c r="F99" i="39"/>
  <c r="AJ99" i="39" s="1"/>
  <c r="H104" i="39"/>
  <c r="H109" i="39"/>
  <c r="G113" i="39"/>
  <c r="G117" i="39"/>
  <c r="D121" i="39"/>
  <c r="AG121" i="39" s="1"/>
  <c r="C125" i="39"/>
  <c r="C129" i="39"/>
  <c r="M133" i="39"/>
  <c r="AP133" i="39" s="1"/>
  <c r="L134" i="39"/>
  <c r="AN134" i="39" s="1"/>
  <c r="M135" i="39"/>
  <c r="AP135" i="39" s="1"/>
  <c r="M136" i="39"/>
  <c r="AP136" i="39" s="1"/>
  <c r="G137" i="39"/>
  <c r="D138" i="39"/>
  <c r="AG138" i="39" s="1"/>
  <c r="M138" i="39"/>
  <c r="AP138" i="39" s="1"/>
  <c r="G139" i="39"/>
  <c r="P139" i="39"/>
  <c r="I140" i="39"/>
  <c r="W140" i="39" s="1"/>
  <c r="AM140" i="39" s="1"/>
  <c r="I141" i="39"/>
  <c r="Q141" i="39"/>
  <c r="F142" i="39"/>
  <c r="AJ142" i="39" s="1"/>
  <c r="N142" i="39"/>
  <c r="C143" i="39"/>
  <c r="K143" i="39"/>
  <c r="AH143" i="39" s="1"/>
  <c r="H144" i="39"/>
  <c r="P144" i="39"/>
  <c r="E145" i="39"/>
  <c r="M145" i="39"/>
  <c r="AP145" i="39" s="1"/>
  <c r="B146" i="39"/>
  <c r="J146" i="39"/>
  <c r="AK146" i="39" s="1"/>
  <c r="G147" i="39"/>
  <c r="D148" i="39"/>
  <c r="AG148" i="39" s="1"/>
  <c r="L148" i="39"/>
  <c r="AN148" i="39" s="1"/>
  <c r="I149" i="39"/>
  <c r="Q149" i="39"/>
  <c r="F150" i="39"/>
  <c r="AJ150" i="39" s="1"/>
  <c r="N150" i="39"/>
  <c r="C151" i="39"/>
  <c r="K151" i="39"/>
  <c r="AH151" i="39" s="1"/>
  <c r="H152" i="39"/>
  <c r="P90" i="39"/>
  <c r="F108" i="39"/>
  <c r="AJ108" i="39" s="1"/>
  <c r="F112" i="39"/>
  <c r="AJ112" i="39" s="1"/>
  <c r="C116" i="39"/>
  <c r="P117" i="39"/>
  <c r="B120" i="39"/>
  <c r="B124" i="39"/>
  <c r="L129" i="39"/>
  <c r="AN129" i="39" s="1"/>
  <c r="P134" i="39"/>
  <c r="P135" i="39"/>
  <c r="N136" i="39"/>
  <c r="J137" i="39"/>
  <c r="AK137" i="39" s="1"/>
  <c r="E138" i="39"/>
  <c r="N138" i="39"/>
  <c r="H139" i="39"/>
  <c r="Q139" i="39"/>
  <c r="J140" i="39"/>
  <c r="AK140" i="39" s="1"/>
  <c r="B141" i="39"/>
  <c r="J141" i="39"/>
  <c r="AK141" i="39" s="1"/>
  <c r="G142" i="39"/>
  <c r="D143" i="39"/>
  <c r="AG143" i="39" s="1"/>
  <c r="L143" i="39"/>
  <c r="AN143" i="39" s="1"/>
  <c r="I144" i="39"/>
  <c r="W144" i="39" s="1"/>
  <c r="AM144" i="39" s="1"/>
  <c r="Q144" i="39"/>
  <c r="F145" i="39"/>
  <c r="AJ145" i="39" s="1"/>
  <c r="N145" i="39"/>
  <c r="C146" i="39"/>
  <c r="K146" i="39"/>
  <c r="AH146" i="39" s="1"/>
  <c r="H147" i="39"/>
  <c r="P147" i="39"/>
  <c r="E148" i="39"/>
  <c r="M148" i="39"/>
  <c r="AP148" i="39" s="1"/>
  <c r="B149" i="39"/>
  <c r="J149" i="39"/>
  <c r="AK149" i="39" s="1"/>
  <c r="G150" i="39"/>
  <c r="D151" i="39"/>
  <c r="AG151" i="39" s="1"/>
  <c r="L151" i="39"/>
  <c r="AN151" i="39" s="1"/>
  <c r="I152" i="39"/>
  <c r="W152" i="39" s="1"/>
  <c r="AM152" i="39" s="1"/>
  <c r="Q152" i="39"/>
  <c r="F153" i="39"/>
  <c r="AJ153" i="39" s="1"/>
  <c r="N153" i="39"/>
  <c r="C154" i="39"/>
  <c r="K154" i="39"/>
  <c r="AH154" i="39" s="1"/>
  <c r="H155" i="39"/>
  <c r="P155" i="39"/>
  <c r="E156" i="39"/>
  <c r="M156" i="39"/>
  <c r="AP156" i="39" s="1"/>
  <c r="B157" i="39"/>
  <c r="J157" i="39"/>
  <c r="AK157" i="39" s="1"/>
  <c r="G158" i="39"/>
  <c r="D159" i="39"/>
  <c r="AG159" i="39" s="1"/>
  <c r="L159" i="39"/>
  <c r="AN159" i="39" s="1"/>
  <c r="I160" i="39"/>
  <c r="W160" i="39" s="1"/>
  <c r="AM160" i="39" s="1"/>
  <c r="Q160" i="39"/>
  <c r="F161" i="39"/>
  <c r="AJ161" i="39" s="1"/>
  <c r="N161" i="39"/>
  <c r="C162" i="39"/>
  <c r="K162" i="39"/>
  <c r="AH162" i="39" s="1"/>
  <c r="H163" i="39"/>
  <c r="D100" i="39"/>
  <c r="AG100" i="39" s="1"/>
  <c r="J108" i="39"/>
  <c r="AK108" i="39" s="1"/>
  <c r="G112" i="39"/>
  <c r="F116" i="39"/>
  <c r="AJ116" i="39" s="1"/>
  <c r="F120" i="39"/>
  <c r="AJ120" i="39" s="1"/>
  <c r="C124" i="39"/>
  <c r="B128" i="39"/>
  <c r="Q135" i="39"/>
  <c r="K137" i="39"/>
  <c r="AH137" i="39" s="1"/>
  <c r="F138" i="39"/>
  <c r="AJ138" i="39" s="1"/>
  <c r="I139" i="39"/>
  <c r="B140" i="39"/>
  <c r="L140" i="39"/>
  <c r="AN140" i="39" s="1"/>
  <c r="C141" i="39"/>
  <c r="P138" i="39"/>
  <c r="J139" i="39"/>
  <c r="AK139" i="39" s="1"/>
  <c r="D140" i="39"/>
  <c r="AG140" i="39" s="1"/>
  <c r="Q150" i="39"/>
  <c r="Q151" i="39"/>
  <c r="P152" i="39"/>
  <c r="E153" i="39"/>
  <c r="E154" i="39"/>
  <c r="P154" i="39"/>
  <c r="E155" i="39"/>
  <c r="D156" i="39"/>
  <c r="AG156" i="39" s="1"/>
  <c r="D157" i="39"/>
  <c r="AG157" i="39" s="1"/>
  <c r="D158" i="39"/>
  <c r="AG158" i="39" s="1"/>
  <c r="N158" i="39"/>
  <c r="C159" i="39"/>
  <c r="N159" i="39"/>
  <c r="C160" i="39"/>
  <c r="N160" i="39"/>
  <c r="C161" i="39"/>
  <c r="M161" i="39"/>
  <c r="AP161" i="39" s="1"/>
  <c r="B162" i="39"/>
  <c r="M162" i="39"/>
  <c r="AP162" i="39" s="1"/>
  <c r="B163" i="39"/>
  <c r="L163" i="39"/>
  <c r="AN163" i="39" s="1"/>
  <c r="I164" i="39"/>
  <c r="AM164" i="39" s="1"/>
  <c r="Q164" i="39"/>
  <c r="F165" i="39"/>
  <c r="AJ165" i="39" s="1"/>
  <c r="N165" i="39"/>
  <c r="N128" i="39"/>
  <c r="K141" i="39"/>
  <c r="AH141" i="39" s="1"/>
  <c r="I142" i="39"/>
  <c r="W142" i="39" s="1"/>
  <c r="AM142" i="39" s="1"/>
  <c r="I143" i="39"/>
  <c r="W143" i="39" s="1"/>
  <c r="AM143" i="39" s="1"/>
  <c r="J144" i="39"/>
  <c r="AK144" i="39" s="1"/>
  <c r="H145" i="39"/>
  <c r="H146" i="39"/>
  <c r="I147" i="39"/>
  <c r="W147" i="39" s="1"/>
  <c r="AM147" i="39" s="1"/>
  <c r="G148" i="39"/>
  <c r="G149" i="39"/>
  <c r="H150" i="39"/>
  <c r="F151" i="39"/>
  <c r="AJ151" i="39" s="1"/>
  <c r="F152" i="39"/>
  <c r="AJ152" i="39" s="1"/>
  <c r="M153" i="39"/>
  <c r="AP153" i="39" s="1"/>
  <c r="J154" i="39"/>
  <c r="AK154" i="39" s="1"/>
  <c r="J155" i="39"/>
  <c r="AK155" i="39" s="1"/>
  <c r="J156" i="39"/>
  <c r="AK156" i="39" s="1"/>
  <c r="I157" i="39"/>
  <c r="W157" i="39" s="1"/>
  <c r="AM157" i="39" s="1"/>
  <c r="I158" i="39"/>
  <c r="W158" i="39" s="1"/>
  <c r="AM158" i="39" s="1"/>
  <c r="I159" i="39"/>
  <c r="W159" i="39" s="1"/>
  <c r="AM159" i="39" s="1"/>
  <c r="H160" i="39"/>
  <c r="H161" i="39"/>
  <c r="H162" i="39"/>
  <c r="G163" i="39"/>
  <c r="P163" i="39"/>
  <c r="E164" i="39"/>
  <c r="M164" i="39"/>
  <c r="AP164" i="39" s="1"/>
  <c r="B165" i="39"/>
  <c r="J165" i="39"/>
  <c r="AK165" i="39" s="1"/>
  <c r="D126" i="39"/>
  <c r="AG126" i="39" s="1"/>
  <c r="P142" i="39"/>
  <c r="N144" i="39"/>
  <c r="M146" i="39"/>
  <c r="AP146" i="39" s="1"/>
  <c r="N148" i="39"/>
  <c r="L150" i="39"/>
  <c r="AN150" i="39" s="1"/>
  <c r="K152" i="39"/>
  <c r="AH152" i="39" s="1"/>
  <c r="K153" i="39"/>
  <c r="AH153" i="39" s="1"/>
  <c r="F154" i="39"/>
  <c r="AJ154" i="39" s="1"/>
  <c r="F155" i="39"/>
  <c r="AJ155" i="39" s="1"/>
  <c r="F156" i="39"/>
  <c r="AJ156" i="39" s="1"/>
  <c r="E157" i="39"/>
  <c r="E158" i="39"/>
  <c r="E159" i="39"/>
  <c r="D160" i="39"/>
  <c r="AG160" i="39" s="1"/>
  <c r="D161" i="39"/>
  <c r="AG161" i="39" s="1"/>
  <c r="Q161" i="39"/>
  <c r="D162" i="39"/>
  <c r="AG162" i="39" s="1"/>
  <c r="Q162" i="39"/>
  <c r="C163" i="39"/>
  <c r="D164" i="39"/>
  <c r="AG164" i="39" s="1"/>
  <c r="D165" i="39"/>
  <c r="AG165" i="39" s="1"/>
  <c r="F166" i="39"/>
  <c r="AJ166" i="39" s="1"/>
  <c r="N166" i="39"/>
  <c r="C167" i="39"/>
  <c r="K167" i="39"/>
  <c r="AH167" i="39" s="1"/>
  <c r="H168" i="39"/>
  <c r="P168" i="39"/>
  <c r="E169" i="39"/>
  <c r="M169" i="39"/>
  <c r="AP169" i="39" s="1"/>
  <c r="B170" i="39"/>
  <c r="J170" i="39"/>
  <c r="AK170" i="39" s="1"/>
  <c r="G171" i="39"/>
  <c r="D172" i="39"/>
  <c r="AG172" i="39" s="1"/>
  <c r="L172" i="39"/>
  <c r="AN172" i="39" s="1"/>
  <c r="I173" i="39"/>
  <c r="Q173" i="39"/>
  <c r="F174" i="39"/>
  <c r="AJ174" i="39" s="1"/>
  <c r="N174" i="39"/>
  <c r="C175" i="39"/>
  <c r="K175" i="39"/>
  <c r="AH175" i="39" s="1"/>
  <c r="H176" i="39"/>
  <c r="P176" i="39"/>
  <c r="E177" i="39"/>
  <c r="M177" i="39"/>
  <c r="AP177" i="39" s="1"/>
  <c r="B178" i="39"/>
  <c r="J178" i="39"/>
  <c r="AK178" i="39" s="1"/>
  <c r="G179" i="39"/>
  <c r="D180" i="39"/>
  <c r="AG180" i="39" s="1"/>
  <c r="L180" i="39"/>
  <c r="AN180" i="39" s="1"/>
  <c r="I181" i="39"/>
  <c r="W181" i="39" s="1"/>
  <c r="AM181" i="39" s="1"/>
  <c r="Q181" i="39"/>
  <c r="F182" i="39"/>
  <c r="AJ182" i="39" s="1"/>
  <c r="N182" i="39"/>
  <c r="C183" i="39"/>
  <c r="K183" i="39"/>
  <c r="AH183" i="39" s="1"/>
  <c r="H184" i="39"/>
  <c r="P184" i="39"/>
  <c r="E185" i="39"/>
  <c r="H134" i="39"/>
  <c r="G138" i="39"/>
  <c r="M139" i="39"/>
  <c r="AP139" i="39" s="1"/>
  <c r="P140" i="39"/>
  <c r="N143" i="39"/>
  <c r="B144" i="39"/>
  <c r="M147" i="39"/>
  <c r="AP147" i="39" s="1"/>
  <c r="L149" i="39"/>
  <c r="AN149" i="39" s="1"/>
  <c r="M151" i="39"/>
  <c r="AP151" i="39" s="1"/>
  <c r="M154" i="39"/>
  <c r="AP154" i="39" s="1"/>
  <c r="M155" i="39"/>
  <c r="AP155" i="39" s="1"/>
  <c r="L156" i="39"/>
  <c r="AN156" i="39" s="1"/>
  <c r="L157" i="39"/>
  <c r="AN157" i="39" s="1"/>
  <c r="L158" i="39"/>
  <c r="AN158" i="39" s="1"/>
  <c r="K159" i="39"/>
  <c r="AH159" i="39" s="1"/>
  <c r="K160" i="39"/>
  <c r="AH160" i="39" s="1"/>
  <c r="K161" i="39"/>
  <c r="AH161" i="39" s="1"/>
  <c r="J162" i="39"/>
  <c r="AK162" i="39" s="1"/>
  <c r="J163" i="39"/>
  <c r="AK163" i="39" s="1"/>
  <c r="J164" i="39"/>
  <c r="AK164" i="39" s="1"/>
  <c r="I165" i="39"/>
  <c r="B166" i="39"/>
  <c r="J166" i="39"/>
  <c r="AK166" i="39" s="1"/>
  <c r="G167" i="39"/>
  <c r="D168" i="39"/>
  <c r="AG168" i="39" s="1"/>
  <c r="L168" i="39"/>
  <c r="AN168" i="39" s="1"/>
  <c r="I169" i="39"/>
  <c r="W169" i="39" s="1"/>
  <c r="AM169" i="39" s="1"/>
  <c r="Q169" i="39"/>
  <c r="F170" i="39"/>
  <c r="AJ170" i="39" s="1"/>
  <c r="N170" i="39"/>
  <c r="C171" i="39"/>
  <c r="K171" i="39"/>
  <c r="AH171" i="39" s="1"/>
  <c r="H172" i="39"/>
  <c r="P172" i="39"/>
  <c r="E173" i="39"/>
  <c r="M173" i="39"/>
  <c r="AP173" i="39" s="1"/>
  <c r="B174" i="39"/>
  <c r="J174" i="39"/>
  <c r="AK174" i="39" s="1"/>
  <c r="G175" i="39"/>
  <c r="D176" i="39"/>
  <c r="AG176" i="39" s="1"/>
  <c r="L176" i="39"/>
  <c r="AN176" i="39" s="1"/>
  <c r="I177" i="39"/>
  <c r="W177" i="39" s="1"/>
  <c r="AM177" i="39" s="1"/>
  <c r="Q177" i="39"/>
  <c r="F178" i="39"/>
  <c r="AJ178" i="39" s="1"/>
  <c r="N178" i="39"/>
  <c r="C179" i="39"/>
  <c r="K179" i="39"/>
  <c r="AH179" i="39" s="1"/>
  <c r="H180" i="39"/>
  <c r="P180" i="39"/>
  <c r="E181" i="39"/>
  <c r="M181" i="39"/>
  <c r="AP181" i="39" s="1"/>
  <c r="B182" i="39"/>
  <c r="J182" i="39"/>
  <c r="AK182" i="39" s="1"/>
  <c r="G183" i="39"/>
  <c r="D184" i="39"/>
  <c r="AG184" i="39" s="1"/>
  <c r="L184" i="39"/>
  <c r="AN184" i="39" s="1"/>
  <c r="F132" i="39"/>
  <c r="AJ132" i="39" s="1"/>
  <c r="F136" i="39"/>
  <c r="AJ136" i="39" s="1"/>
  <c r="K138" i="39"/>
  <c r="AH138" i="39" s="1"/>
  <c r="G141" i="39"/>
  <c r="D142" i="39"/>
  <c r="AG142" i="39" s="1"/>
  <c r="N124" i="39"/>
  <c r="E133" i="39"/>
  <c r="L141" i="39"/>
  <c r="AN141" i="39" s="1"/>
  <c r="H142" i="39"/>
  <c r="E143" i="39"/>
  <c r="C137" i="39"/>
  <c r="G140" i="39"/>
  <c r="L142" i="39"/>
  <c r="AN142" i="39" s="1"/>
  <c r="F143" i="39"/>
  <c r="AJ143" i="39" s="1"/>
  <c r="C144" i="39"/>
  <c r="N137" i="39"/>
  <c r="M140" i="39"/>
  <c r="AP140" i="39" s="1"/>
  <c r="Q142" i="39"/>
  <c r="M143" i="39"/>
  <c r="AP143" i="39" s="1"/>
  <c r="F144" i="39"/>
  <c r="AJ144" i="39" s="1"/>
  <c r="C145" i="39"/>
  <c r="P150" i="39"/>
  <c r="I151" i="39"/>
  <c r="W151" i="39" s="1"/>
  <c r="AM151" i="39" s="1"/>
  <c r="C152" i="39"/>
  <c r="B154" i="39"/>
  <c r="Q155" i="39"/>
  <c r="K156" i="39"/>
  <c r="AH156" i="39" s="1"/>
  <c r="G157" i="39"/>
  <c r="J160" i="39"/>
  <c r="AK160" i="39" s="1"/>
  <c r="E161" i="39"/>
  <c r="M163" i="39"/>
  <c r="AP163" i="39" s="1"/>
  <c r="L164" i="39"/>
  <c r="AN164" i="39" s="1"/>
  <c r="L165" i="39"/>
  <c r="AN165" i="39" s="1"/>
  <c r="D166" i="39"/>
  <c r="AG166" i="39" s="1"/>
  <c r="D167" i="39"/>
  <c r="AG167" i="39" s="1"/>
  <c r="N167" i="39"/>
  <c r="C168" i="39"/>
  <c r="N168" i="39"/>
  <c r="C169" i="39"/>
  <c r="N169" i="39"/>
  <c r="C170" i="39"/>
  <c r="M170" i="39"/>
  <c r="AP170" i="39" s="1"/>
  <c r="B171" i="39"/>
  <c r="M171" i="39"/>
  <c r="AP171" i="39" s="1"/>
  <c r="B172" i="39"/>
  <c r="M172" i="39"/>
  <c r="AP172" i="39" s="1"/>
  <c r="B173" i="39"/>
  <c r="L173" i="39"/>
  <c r="AN173" i="39" s="1"/>
  <c r="L174" i="39"/>
  <c r="AN174" i="39" s="1"/>
  <c r="L175" i="39"/>
  <c r="AN175" i="39" s="1"/>
  <c r="K176" i="39"/>
  <c r="AH176" i="39" s="1"/>
  <c r="K177" i="39"/>
  <c r="AH177" i="39" s="1"/>
  <c r="K178" i="39"/>
  <c r="AH178" i="39" s="1"/>
  <c r="J179" i="39"/>
  <c r="AK179" i="39" s="1"/>
  <c r="J180" i="39"/>
  <c r="AK180" i="39" s="1"/>
  <c r="J181" i="39"/>
  <c r="AK181" i="39" s="1"/>
  <c r="I182" i="39"/>
  <c r="I183" i="39"/>
  <c r="W183" i="39" s="1"/>
  <c r="AM183" i="39" s="1"/>
  <c r="I184" i="39"/>
  <c r="W184" i="39" s="1"/>
  <c r="AM184" i="39" s="1"/>
  <c r="H185" i="39"/>
  <c r="P185" i="39"/>
  <c r="E186" i="39"/>
  <c r="M186" i="39"/>
  <c r="AP186" i="39" s="1"/>
  <c r="B187" i="39"/>
  <c r="J187" i="39"/>
  <c r="AK187" i="39" s="1"/>
  <c r="G188" i="39"/>
  <c r="D189" i="39"/>
  <c r="AG189" i="39" s="1"/>
  <c r="L189" i="39"/>
  <c r="AN189" i="39" s="1"/>
  <c r="I190" i="39"/>
  <c r="W190" i="39" s="1"/>
  <c r="AM190" i="39" s="1"/>
  <c r="Q190" i="39"/>
  <c r="F191" i="39"/>
  <c r="AJ191" i="39" s="1"/>
  <c r="N191" i="39"/>
  <c r="C192" i="39"/>
  <c r="K192" i="39"/>
  <c r="AH192" i="39" s="1"/>
  <c r="Q137" i="39"/>
  <c r="Q143" i="39"/>
  <c r="K144" i="39"/>
  <c r="AH144" i="39" s="1"/>
  <c r="G145" i="39"/>
  <c r="H135" i="39"/>
  <c r="P145" i="39"/>
  <c r="B138" i="39"/>
  <c r="D141" i="39"/>
  <c r="AG141" i="39" s="1"/>
  <c r="P146" i="39"/>
  <c r="J147" i="39"/>
  <c r="AK147" i="39" s="1"/>
  <c r="F148" i="39"/>
  <c r="AJ148" i="39" s="1"/>
  <c r="C149" i="39"/>
  <c r="G153" i="39"/>
  <c r="L154" i="39"/>
  <c r="AN154" i="39" s="1"/>
  <c r="G155" i="39"/>
  <c r="B156" i="39"/>
  <c r="P157" i="39"/>
  <c r="J158" i="39"/>
  <c r="AK158" i="39" s="1"/>
  <c r="F159" i="39"/>
  <c r="AJ159" i="39" s="1"/>
  <c r="I162" i="39"/>
  <c r="E163" i="39"/>
  <c r="F164" i="39"/>
  <c r="AJ164" i="39" s="1"/>
  <c r="E165" i="39"/>
  <c r="I166" i="39"/>
  <c r="AM166" i="39" s="1"/>
  <c r="I167" i="39"/>
  <c r="AM167" i="39" s="1"/>
  <c r="I168" i="39"/>
  <c r="H169" i="39"/>
  <c r="H170" i="39"/>
  <c r="H171" i="39"/>
  <c r="G172" i="39"/>
  <c r="G173" i="39"/>
  <c r="G174" i="39"/>
  <c r="Q174" i="39"/>
  <c r="F175" i="39"/>
  <c r="AJ175" i="39" s="1"/>
  <c r="Q175" i="39"/>
  <c r="F176" i="39"/>
  <c r="AJ176" i="39" s="1"/>
  <c r="Q176" i="39"/>
  <c r="F177" i="39"/>
  <c r="AJ177" i="39" s="1"/>
  <c r="P177" i="39"/>
  <c r="E178" i="39"/>
  <c r="P178" i="39"/>
  <c r="E179" i="39"/>
  <c r="P179" i="39"/>
  <c r="E180" i="39"/>
  <c r="D181" i="39"/>
  <c r="AG181" i="39" s="1"/>
  <c r="D182" i="39"/>
  <c r="AG182" i="39" s="1"/>
  <c r="D183" i="39"/>
  <c r="AG183" i="39" s="1"/>
  <c r="N183" i="39"/>
  <c r="C184" i="39"/>
  <c r="N184" i="39"/>
  <c r="C185" i="39"/>
  <c r="L185" i="39"/>
  <c r="AN185" i="39" s="1"/>
  <c r="I186" i="39"/>
  <c r="Q186" i="39"/>
  <c r="F187" i="39"/>
  <c r="AJ187" i="39" s="1"/>
  <c r="N187" i="39"/>
  <c r="C188" i="39"/>
  <c r="K188" i="39"/>
  <c r="AH188" i="39" s="1"/>
  <c r="H189" i="39"/>
  <c r="P189" i="39"/>
  <c r="E190" i="39"/>
  <c r="M190" i="39"/>
  <c r="AP190" i="39" s="1"/>
  <c r="B191" i="39"/>
  <c r="J191" i="39"/>
  <c r="AK191" i="39" s="1"/>
  <c r="G192" i="39"/>
  <c r="D193" i="39"/>
  <c r="AG193" i="39" s="1"/>
  <c r="K145" i="39"/>
  <c r="AH145" i="39" s="1"/>
  <c r="D150" i="39"/>
  <c r="AG150" i="39" s="1"/>
  <c r="N151" i="39"/>
  <c r="D154" i="39"/>
  <c r="AG154" i="39" s="1"/>
  <c r="K155" i="39"/>
  <c r="AH155" i="39" s="1"/>
  <c r="H158" i="39"/>
  <c r="Q159" i="39"/>
  <c r="G161" i="39"/>
  <c r="N162" i="39"/>
  <c r="N164" i="39"/>
  <c r="H165" i="39"/>
  <c r="L166" i="39"/>
  <c r="AN166" i="39" s="1"/>
  <c r="L167" i="39"/>
  <c r="AN167" i="39" s="1"/>
  <c r="K168" i="39"/>
  <c r="AH168" i="39" s="1"/>
  <c r="K169" i="39"/>
  <c r="AH169" i="39" s="1"/>
  <c r="K170" i="39"/>
  <c r="AH170" i="39" s="1"/>
  <c r="J171" i="39"/>
  <c r="AK171" i="39" s="1"/>
  <c r="J172" i="39"/>
  <c r="AK172" i="39" s="1"/>
  <c r="J173" i="39"/>
  <c r="AK173" i="39" s="1"/>
  <c r="I174" i="39"/>
  <c r="W174" i="39" s="1"/>
  <c r="AM174" i="39" s="1"/>
  <c r="I175" i="39"/>
  <c r="W175" i="39" s="1"/>
  <c r="AM175" i="39" s="1"/>
  <c r="I176" i="39"/>
  <c r="H177" i="39"/>
  <c r="H178" i="39"/>
  <c r="H179" i="39"/>
  <c r="G180" i="39"/>
  <c r="G181" i="39"/>
  <c r="G182" i="39"/>
  <c r="F183" i="39"/>
  <c r="AJ183" i="39" s="1"/>
  <c r="F184" i="39"/>
  <c r="AJ184" i="39" s="1"/>
  <c r="D149" i="39"/>
  <c r="AG149" i="39" s="1"/>
  <c r="I150" i="39"/>
  <c r="P153" i="39"/>
  <c r="H154" i="39"/>
  <c r="N155" i="39"/>
  <c r="C157" i="39"/>
  <c r="M158" i="39"/>
  <c r="AP158" i="39" s="1"/>
  <c r="B160" i="39"/>
  <c r="I161" i="39"/>
  <c r="P162" i="39"/>
  <c r="P164" i="39"/>
  <c r="K165" i="39"/>
  <c r="AH165" i="39" s="1"/>
  <c r="M166" i="39"/>
  <c r="AP166" i="39" s="1"/>
  <c r="M167" i="39"/>
  <c r="AP167" i="39" s="1"/>
  <c r="M168" i="39"/>
  <c r="AP168" i="39" s="1"/>
  <c r="L169" i="39"/>
  <c r="AN169" i="39" s="1"/>
  <c r="L170" i="39"/>
  <c r="AN170" i="39" s="1"/>
  <c r="L171" i="39"/>
  <c r="AN171" i="39" s="1"/>
  <c r="K172" i="39"/>
  <c r="AH172" i="39" s="1"/>
  <c r="K173" i="39"/>
  <c r="AH173" i="39" s="1"/>
  <c r="K174" i="39"/>
  <c r="AH174" i="39" s="1"/>
  <c r="J175" i="39"/>
  <c r="AK175" i="39" s="1"/>
  <c r="J176" i="39"/>
  <c r="AK176" i="39" s="1"/>
  <c r="J177" i="39"/>
  <c r="AK177" i="39" s="1"/>
  <c r="I178" i="39"/>
  <c r="W178" i="39" s="1"/>
  <c r="AM178" i="39" s="1"/>
  <c r="I179" i="39"/>
  <c r="W179" i="39" s="1"/>
  <c r="AM179" i="39" s="1"/>
  <c r="I180" i="39"/>
  <c r="W180" i="39" s="1"/>
  <c r="AM180" i="39" s="1"/>
  <c r="H181" i="39"/>
  <c r="H182" i="39"/>
  <c r="H183" i="39"/>
  <c r="G184" i="39"/>
  <c r="D139" i="39"/>
  <c r="AG139" i="39" s="1"/>
  <c r="B148" i="39"/>
  <c r="K149" i="39"/>
  <c r="AH149" i="39" s="1"/>
  <c r="I154" i="39"/>
  <c r="W154" i="39" s="1"/>
  <c r="AM154" i="39" s="1"/>
  <c r="H157" i="39"/>
  <c r="P158" i="39"/>
  <c r="F160" i="39"/>
  <c r="AJ160" i="39" s="1"/>
  <c r="L161" i="39"/>
  <c r="AN161" i="39" s="1"/>
  <c r="M165" i="39"/>
  <c r="AP165" i="39" s="1"/>
  <c r="P166" i="39"/>
  <c r="P167" i="39"/>
  <c r="N171" i="39"/>
  <c r="N172" i="39"/>
  <c r="N173" i="39"/>
  <c r="M174" i="39"/>
  <c r="AP174" i="39" s="1"/>
  <c r="M175" i="39"/>
  <c r="AP175" i="39" s="1"/>
  <c r="M176" i="39"/>
  <c r="AP176" i="39" s="1"/>
  <c r="L177" i="39"/>
  <c r="AN177" i="39" s="1"/>
  <c r="L178" i="39"/>
  <c r="AN178" i="39" s="1"/>
  <c r="L179" i="39"/>
  <c r="AN179" i="39" s="1"/>
  <c r="K180" i="39"/>
  <c r="AH180" i="39" s="1"/>
  <c r="K181" i="39"/>
  <c r="AH181" i="39" s="1"/>
  <c r="K182" i="39"/>
  <c r="AH182" i="39" s="1"/>
  <c r="J183" i="39"/>
  <c r="AK183" i="39" s="1"/>
  <c r="J184" i="39"/>
  <c r="AK184" i="39" s="1"/>
  <c r="B147" i="39"/>
  <c r="J148" i="39"/>
  <c r="AK148" i="39" s="1"/>
  <c r="N154" i="39"/>
  <c r="C156" i="39"/>
  <c r="K157" i="39"/>
  <c r="AH157" i="39" s="1"/>
  <c r="Q158" i="39"/>
  <c r="G160" i="39"/>
  <c r="P161" i="39"/>
  <c r="F163" i="39"/>
  <c r="AJ163" i="39" s="1"/>
  <c r="B164" i="39"/>
  <c r="P165" i="39"/>
  <c r="C166" i="39"/>
  <c r="Q166" i="39"/>
  <c r="B167" i="39"/>
  <c r="Q167" i="39"/>
  <c r="B168" i="39"/>
  <c r="Q168" i="39"/>
  <c r="B169" i="39"/>
  <c r="P169" i="39"/>
  <c r="P170" i="39"/>
  <c r="P171" i="39"/>
  <c r="N175" i="39"/>
  <c r="N176" i="39"/>
  <c r="N177" i="39"/>
  <c r="M178" i="39"/>
  <c r="AP178" i="39" s="1"/>
  <c r="M179" i="39"/>
  <c r="AP179" i="39" s="1"/>
  <c r="M180" i="39"/>
  <c r="AP180" i="39" s="1"/>
  <c r="L181" i="39"/>
  <c r="AN181" i="39" s="1"/>
  <c r="L182" i="39"/>
  <c r="AN182" i="39" s="1"/>
  <c r="L183" i="39"/>
  <c r="AN183" i="39" s="1"/>
  <c r="K184" i="39"/>
  <c r="AH184" i="39" s="1"/>
  <c r="J185" i="39"/>
  <c r="AK185" i="39" s="1"/>
  <c r="J186" i="39"/>
  <c r="AK186" i="39" s="1"/>
  <c r="I187" i="39"/>
  <c r="W187" i="39" s="1"/>
  <c r="AM187" i="39" s="1"/>
  <c r="I188" i="39"/>
  <c r="W188" i="39" s="1"/>
  <c r="AM188" i="39" s="1"/>
  <c r="I189" i="39"/>
  <c r="H190" i="39"/>
  <c r="H191" i="39"/>
  <c r="H192" i="39"/>
  <c r="G193" i="39"/>
  <c r="D194" i="39"/>
  <c r="AG194" i="39" s="1"/>
  <c r="L194" i="39"/>
  <c r="AN194" i="39" s="1"/>
  <c r="I195" i="39"/>
  <c r="W195" i="39" s="1"/>
  <c r="AM195" i="39" s="1"/>
  <c r="Q195" i="39"/>
  <c r="F196" i="39"/>
  <c r="AJ196" i="39" s="1"/>
  <c r="N196" i="39"/>
  <c r="C197" i="39"/>
  <c r="K197" i="39"/>
  <c r="AH197" i="39" s="1"/>
  <c r="H198" i="39"/>
  <c r="P198" i="39"/>
  <c r="E199" i="39"/>
  <c r="M199" i="39"/>
  <c r="AP199" i="39" s="1"/>
  <c r="B200" i="39"/>
  <c r="J200" i="39"/>
  <c r="AK200" i="39" s="1"/>
  <c r="G201" i="39"/>
  <c r="D202" i="39"/>
  <c r="AG202" i="39" s="1"/>
  <c r="L202" i="39"/>
  <c r="AN202" i="39" s="1"/>
  <c r="I203" i="39"/>
  <c r="W203" i="39" s="1"/>
  <c r="AM203" i="39" s="1"/>
  <c r="Q203" i="39"/>
  <c r="F204" i="39"/>
  <c r="AJ204" i="39" s="1"/>
  <c r="N204" i="39"/>
  <c r="C205" i="39"/>
  <c r="K205" i="39"/>
  <c r="AH205" i="39" s="1"/>
  <c r="H206" i="39"/>
  <c r="P206" i="39"/>
  <c r="E207" i="39"/>
  <c r="M207" i="39"/>
  <c r="AP207" i="39" s="1"/>
  <c r="B208" i="39"/>
  <c r="J208" i="39"/>
  <c r="AK208" i="39" s="1"/>
  <c r="G209" i="39"/>
  <c r="D210" i="39"/>
  <c r="AG210" i="39" s="1"/>
  <c r="L210" i="39"/>
  <c r="AN210" i="39" s="1"/>
  <c r="I211" i="39"/>
  <c r="W211" i="39" s="1"/>
  <c r="AM211" i="39" s="1"/>
  <c r="Q211" i="39"/>
  <c r="F212" i="39"/>
  <c r="AJ212" i="39" s="1"/>
  <c r="N212" i="39"/>
  <c r="C213" i="39"/>
  <c r="K213" i="39"/>
  <c r="AH213" i="39" s="1"/>
  <c r="H214" i="39"/>
  <c r="P214" i="39"/>
  <c r="E215" i="39"/>
  <c r="M215" i="39"/>
  <c r="AP215" i="39" s="1"/>
  <c r="B216" i="39"/>
  <c r="J216" i="39"/>
  <c r="AK216" i="39" s="1"/>
  <c r="G217" i="39"/>
  <c r="D218" i="39"/>
  <c r="AG218" i="39" s="1"/>
  <c r="L218" i="39"/>
  <c r="AN218" i="39" s="1"/>
  <c r="I219" i="39"/>
  <c r="W219" i="39" s="1"/>
  <c r="AM219" i="39" s="1"/>
  <c r="Q219" i="39"/>
  <c r="F220" i="39"/>
  <c r="AJ220" i="39" s="1"/>
  <c r="N220" i="39"/>
  <c r="C221" i="39"/>
  <c r="K221" i="39"/>
  <c r="AH221" i="39" s="1"/>
  <c r="H222" i="39"/>
  <c r="P222" i="39"/>
  <c r="E223" i="39"/>
  <c r="M223" i="39"/>
  <c r="AP223" i="39" s="1"/>
  <c r="B224" i="39"/>
  <c r="J224" i="39"/>
  <c r="AK224" i="39" s="1"/>
  <c r="G225" i="39"/>
  <c r="D226" i="39"/>
  <c r="AG226" i="39" s="1"/>
  <c r="L226" i="39"/>
  <c r="AN226" i="39" s="1"/>
  <c r="I227" i="39"/>
  <c r="W227" i="39" s="1"/>
  <c r="AM227" i="39" s="1"/>
  <c r="Q227" i="39"/>
  <c r="F228" i="39"/>
  <c r="AJ228" i="39" s="1"/>
  <c r="N228" i="39"/>
  <c r="C229" i="39"/>
  <c r="K229" i="39"/>
  <c r="AH229" i="39" s="1"/>
  <c r="H230" i="39"/>
  <c r="P230" i="39"/>
  <c r="E231" i="39"/>
  <c r="M231" i="39"/>
  <c r="AP231" i="39" s="1"/>
  <c r="B232" i="39"/>
  <c r="J232" i="39"/>
  <c r="AK232" i="39" s="1"/>
  <c r="G233" i="39"/>
  <c r="D146" i="39"/>
  <c r="AG146" i="39" s="1"/>
  <c r="E147" i="39"/>
  <c r="Q154" i="39"/>
  <c r="G156" i="39"/>
  <c r="M157" i="39"/>
  <c r="AP157" i="39" s="1"/>
  <c r="B159" i="39"/>
  <c r="L160" i="39"/>
  <c r="AN160" i="39" s="1"/>
  <c r="I163" i="39"/>
  <c r="W163" i="39" s="1"/>
  <c r="AM163" i="39" s="1"/>
  <c r="C164" i="39"/>
  <c r="Q165" i="39"/>
  <c r="E166" i="39"/>
  <c r="E167" i="39"/>
  <c r="E168" i="39"/>
  <c r="D169" i="39"/>
  <c r="AG169" i="39" s="1"/>
  <c r="D170" i="39"/>
  <c r="AG170" i="39" s="1"/>
  <c r="Q170" i="39"/>
  <c r="D171" i="39"/>
  <c r="AG171" i="39" s="1"/>
  <c r="Q171" i="39"/>
  <c r="C172" i="39"/>
  <c r="Q172" i="39"/>
  <c r="C173" i="39"/>
  <c r="P173" i="39"/>
  <c r="C174" i="39"/>
  <c r="P174" i="39"/>
  <c r="B175" i="39"/>
  <c r="P175" i="39"/>
  <c r="B176" i="39"/>
  <c r="B177" i="39"/>
  <c r="N179" i="39"/>
  <c r="N180" i="39"/>
  <c r="N181" i="39"/>
  <c r="M182" i="39"/>
  <c r="AP182" i="39" s="1"/>
  <c r="M183" i="39"/>
  <c r="AP183" i="39" s="1"/>
  <c r="M184" i="39"/>
  <c r="AP184" i="39" s="1"/>
  <c r="E146" i="39"/>
  <c r="Q147" i="39"/>
  <c r="B152" i="39"/>
  <c r="B155" i="39"/>
  <c r="H156" i="39"/>
  <c r="Q157" i="39"/>
  <c r="G159" i="39"/>
  <c r="E162" i="39"/>
  <c r="K163" i="39"/>
  <c r="AH163" i="39" s="1"/>
  <c r="G164" i="39"/>
  <c r="G166" i="39"/>
  <c r="F167" i="39"/>
  <c r="AJ167" i="39" s="1"/>
  <c r="F168" i="39"/>
  <c r="AJ168" i="39" s="1"/>
  <c r="F169" i="39"/>
  <c r="AJ169" i="39" s="1"/>
  <c r="E170" i="39"/>
  <c r="E171" i="39"/>
  <c r="E172" i="39"/>
  <c r="D173" i="39"/>
  <c r="AG173" i="39" s="1"/>
  <c r="D174" i="39"/>
  <c r="AG174" i="39" s="1"/>
  <c r="D175" i="39"/>
  <c r="AG175" i="39" s="1"/>
  <c r="C176" i="39"/>
  <c r="C177" i="39"/>
  <c r="C178" i="39"/>
  <c r="Q178" i="39"/>
  <c r="B179" i="39"/>
  <c r="Q179" i="39"/>
  <c r="B180" i="39"/>
  <c r="Q180" i="39"/>
  <c r="B181" i="39"/>
  <c r="P181" i="39"/>
  <c r="P182" i="39"/>
  <c r="P183" i="39"/>
  <c r="L146" i="39"/>
  <c r="AN146" i="39" s="1"/>
  <c r="J152" i="39"/>
  <c r="AK152" i="39" s="1"/>
  <c r="C153" i="39"/>
  <c r="C155" i="39"/>
  <c r="N156" i="39"/>
  <c r="B158" i="39"/>
  <c r="J159" i="39"/>
  <c r="AK159" i="39" s="1"/>
  <c r="P160" i="39"/>
  <c r="F162" i="39"/>
  <c r="AJ162" i="39" s="1"/>
  <c r="N163" i="39"/>
  <c r="H164" i="39"/>
  <c r="C165" i="39"/>
  <c r="H166" i="39"/>
  <c r="H167" i="39"/>
  <c r="G168" i="39"/>
  <c r="G169" i="39"/>
  <c r="G170" i="39"/>
  <c r="F171" i="39"/>
  <c r="AJ171" i="39" s="1"/>
  <c r="F172" i="39"/>
  <c r="AJ172" i="39" s="1"/>
  <c r="F173" i="39"/>
  <c r="AJ173" i="39" s="1"/>
  <c r="E174" i="39"/>
  <c r="E175" i="39"/>
  <c r="E176" i="39"/>
  <c r="D177" i="39"/>
  <c r="AG177" i="39" s="1"/>
  <c r="D178" i="39"/>
  <c r="AG178" i="39" s="1"/>
  <c r="D179" i="39"/>
  <c r="AG179" i="39" s="1"/>
  <c r="C180" i="39"/>
  <c r="C181" i="39"/>
  <c r="C182" i="39"/>
  <c r="Q182" i="39"/>
  <c r="B183" i="39"/>
  <c r="Q183" i="39"/>
  <c r="B184" i="39"/>
  <c r="Q184" i="39"/>
  <c r="B185" i="39"/>
  <c r="E151" i="39"/>
  <c r="N152" i="39"/>
  <c r="H153" i="39"/>
  <c r="I155" i="39"/>
  <c r="W155" i="39" s="1"/>
  <c r="AM155" i="39" s="1"/>
  <c r="P156" i="39"/>
  <c r="F158" i="39"/>
  <c r="AJ158" i="39" s="1"/>
  <c r="M159" i="39"/>
  <c r="AP159" i="39" s="1"/>
  <c r="L162" i="39"/>
  <c r="AN162" i="39" s="1"/>
  <c r="Q163" i="39"/>
  <c r="K164" i="39"/>
  <c r="AH164" i="39" s="1"/>
  <c r="G165" i="39"/>
  <c r="K166" i="39"/>
  <c r="AH166" i="39" s="1"/>
  <c r="J167" i="39"/>
  <c r="AK167" i="39" s="1"/>
  <c r="J168" i="39"/>
  <c r="AK168" i="39" s="1"/>
  <c r="J169" i="39"/>
  <c r="AK169" i="39" s="1"/>
  <c r="I170" i="39"/>
  <c r="I171" i="39"/>
  <c r="W171" i="39" s="1"/>
  <c r="AM171" i="39" s="1"/>
  <c r="I172" i="39"/>
  <c r="W172" i="39" s="1"/>
  <c r="AM172" i="39" s="1"/>
  <c r="H173" i="39"/>
  <c r="H174" i="39"/>
  <c r="H175" i="39"/>
  <c r="G176" i="39"/>
  <c r="G177" i="39"/>
  <c r="G178" i="39"/>
  <c r="F179" i="39"/>
  <c r="AJ179" i="39" s="1"/>
  <c r="F180" i="39"/>
  <c r="AJ180" i="39" s="1"/>
  <c r="F181" i="39"/>
  <c r="AJ181" i="39" s="1"/>
  <c r="E182" i="39"/>
  <c r="E183" i="39"/>
  <c r="E184" i="39"/>
  <c r="D185" i="39"/>
  <c r="AG185" i="39" s="1"/>
  <c r="D186" i="39"/>
  <c r="AG186" i="39" s="1"/>
  <c r="D187" i="39"/>
  <c r="AG187" i="39" s="1"/>
  <c r="D188" i="39"/>
  <c r="AG188" i="39" s="1"/>
  <c r="N188" i="39"/>
  <c r="C189" i="39"/>
  <c r="N189" i="39"/>
  <c r="C190" i="39"/>
  <c r="N190" i="39"/>
  <c r="C191" i="39"/>
  <c r="M191" i="39"/>
  <c r="AP191" i="39" s="1"/>
  <c r="B192" i="39"/>
  <c r="M192" i="39"/>
  <c r="AP192" i="39" s="1"/>
  <c r="B193" i="39"/>
  <c r="K193" i="39"/>
  <c r="AH193" i="39" s="1"/>
  <c r="H194" i="39"/>
  <c r="P194" i="39"/>
  <c r="E195" i="39"/>
  <c r="M195" i="39"/>
  <c r="AP195" i="39" s="1"/>
  <c r="B196" i="39"/>
  <c r="J196" i="39"/>
  <c r="AK196" i="39" s="1"/>
  <c r="G197" i="39"/>
  <c r="D198" i="39"/>
  <c r="AG198" i="39" s="1"/>
  <c r="L198" i="39"/>
  <c r="AN198" i="39" s="1"/>
  <c r="I199" i="39"/>
  <c r="Q199" i="39"/>
  <c r="F200" i="39"/>
  <c r="AJ200" i="39" s="1"/>
  <c r="N200" i="39"/>
  <c r="C201" i="39"/>
  <c r="K201" i="39"/>
  <c r="AH201" i="39" s="1"/>
  <c r="H202" i="39"/>
  <c r="P202" i="39"/>
  <c r="E203" i="39"/>
  <c r="M203" i="39"/>
  <c r="AP203" i="39" s="1"/>
  <c r="B204" i="39"/>
  <c r="J204" i="39"/>
  <c r="AK204" i="39" s="1"/>
  <c r="G205" i="39"/>
  <c r="D206" i="39"/>
  <c r="AG206" i="39" s="1"/>
  <c r="L206" i="39"/>
  <c r="AN206" i="39" s="1"/>
  <c r="I207" i="39"/>
  <c r="W207" i="39" s="1"/>
  <c r="AM207" i="39" s="1"/>
  <c r="Q207" i="39"/>
  <c r="F208" i="39"/>
  <c r="AJ208" i="39" s="1"/>
  <c r="N208" i="39"/>
  <c r="C209" i="39"/>
  <c r="K209" i="39"/>
  <c r="AH209" i="39" s="1"/>
  <c r="H210" i="39"/>
  <c r="P210" i="39"/>
  <c r="E211" i="39"/>
  <c r="M211" i="39"/>
  <c r="AP211" i="39" s="1"/>
  <c r="B212" i="39"/>
  <c r="J212" i="39"/>
  <c r="AK212" i="39" s="1"/>
  <c r="G213" i="39"/>
  <c r="D214" i="39"/>
  <c r="AG214" i="39" s="1"/>
  <c r="L214" i="39"/>
  <c r="AN214" i="39" s="1"/>
  <c r="I215" i="39"/>
  <c r="Q215" i="39"/>
  <c r="F216" i="39"/>
  <c r="AJ216" i="39" s="1"/>
  <c r="N216" i="39"/>
  <c r="C217" i="39"/>
  <c r="K217" i="39"/>
  <c r="AH217" i="39" s="1"/>
  <c r="H218" i="39"/>
  <c r="P218" i="39"/>
  <c r="E219" i="39"/>
  <c r="M219" i="39"/>
  <c r="AP219" i="39" s="1"/>
  <c r="B220" i="39"/>
  <c r="J220" i="39"/>
  <c r="AK220" i="39" s="1"/>
  <c r="G221" i="39"/>
  <c r="D222" i="39"/>
  <c r="AG222" i="39" s="1"/>
  <c r="L222" i="39"/>
  <c r="AN222" i="39" s="1"/>
  <c r="I223" i="39"/>
  <c r="W223" i="39" s="1"/>
  <c r="AM223" i="39" s="1"/>
  <c r="Q223" i="39"/>
  <c r="F224" i="39"/>
  <c r="AJ224" i="39" s="1"/>
  <c r="N224" i="39"/>
  <c r="C225" i="39"/>
  <c r="K225" i="39"/>
  <c r="AH225" i="39" s="1"/>
  <c r="H226" i="39"/>
  <c r="P226" i="39"/>
  <c r="E227" i="39"/>
  <c r="M227" i="39"/>
  <c r="AP227" i="39" s="1"/>
  <c r="B228" i="39"/>
  <c r="J228" i="39"/>
  <c r="AK228" i="39" s="1"/>
  <c r="G229" i="39"/>
  <c r="D230" i="39"/>
  <c r="AG230" i="39" s="1"/>
  <c r="L230" i="39"/>
  <c r="AN230" i="39" s="1"/>
  <c r="I231" i="39"/>
  <c r="Q231" i="39"/>
  <c r="F232" i="39"/>
  <c r="AJ232" i="39" s="1"/>
  <c r="N232" i="39"/>
  <c r="C233" i="39"/>
  <c r="K233" i="39"/>
  <c r="AH233" i="39" s="1"/>
  <c r="F185" i="39"/>
  <c r="AJ185" i="39" s="1"/>
  <c r="F186" i="39"/>
  <c r="AJ186" i="39" s="1"/>
  <c r="E187" i="39"/>
  <c r="E188" i="39"/>
  <c r="E189" i="39"/>
  <c r="D190" i="39"/>
  <c r="AG190" i="39" s="1"/>
  <c r="D191" i="39"/>
  <c r="AG191" i="39" s="1"/>
  <c r="Q191" i="39"/>
  <c r="D192" i="39"/>
  <c r="AG192" i="39" s="1"/>
  <c r="Q192" i="39"/>
  <c r="C193" i="39"/>
  <c r="N193" i="39"/>
  <c r="C194" i="39"/>
  <c r="N194" i="39"/>
  <c r="C195" i="39"/>
  <c r="N195" i="39"/>
  <c r="C196" i="39"/>
  <c r="M196" i="39"/>
  <c r="AP196" i="39" s="1"/>
  <c r="B197" i="39"/>
  <c r="M197" i="39"/>
  <c r="AP197" i="39" s="1"/>
  <c r="B198" i="39"/>
  <c r="M198" i="39"/>
  <c r="AP198" i="39" s="1"/>
  <c r="B199" i="39"/>
  <c r="L199" i="39"/>
  <c r="AN199" i="39" s="1"/>
  <c r="L200" i="39"/>
  <c r="AN200" i="39" s="1"/>
  <c r="L201" i="39"/>
  <c r="AN201" i="39" s="1"/>
  <c r="K202" i="39"/>
  <c r="AH202" i="39" s="1"/>
  <c r="K203" i="39"/>
  <c r="AH203" i="39" s="1"/>
  <c r="K204" i="39"/>
  <c r="AH204" i="39" s="1"/>
  <c r="J205" i="39"/>
  <c r="AK205" i="39" s="1"/>
  <c r="J206" i="39"/>
  <c r="AK206" i="39" s="1"/>
  <c r="J207" i="39"/>
  <c r="AK207" i="39" s="1"/>
  <c r="I208" i="39"/>
  <c r="I209" i="39"/>
  <c r="W209" i="39" s="1"/>
  <c r="AM209" i="39" s="1"/>
  <c r="I210" i="39"/>
  <c r="W210" i="39" s="1"/>
  <c r="AM210" i="39" s="1"/>
  <c r="H211" i="39"/>
  <c r="H212" i="39"/>
  <c r="H213" i="39"/>
  <c r="G214" i="39"/>
  <c r="G215" i="39"/>
  <c r="G216" i="39"/>
  <c r="Q216" i="39"/>
  <c r="F217" i="39"/>
  <c r="AJ217" i="39" s="1"/>
  <c r="Q217" i="39"/>
  <c r="F218" i="39"/>
  <c r="AJ218" i="39" s="1"/>
  <c r="Q218" i="39"/>
  <c r="F219" i="39"/>
  <c r="AJ219" i="39" s="1"/>
  <c r="P219" i="39"/>
  <c r="E220" i="39"/>
  <c r="P220" i="39"/>
  <c r="E221" i="39"/>
  <c r="P221" i="39"/>
  <c r="E222" i="39"/>
  <c r="D223" i="39"/>
  <c r="AG223" i="39" s="1"/>
  <c r="D224" i="39"/>
  <c r="AG224" i="39" s="1"/>
  <c r="D225" i="39"/>
  <c r="AG225" i="39" s="1"/>
  <c r="N225" i="39"/>
  <c r="C226" i="39"/>
  <c r="N226" i="39"/>
  <c r="C227" i="39"/>
  <c r="N227" i="39"/>
  <c r="C228" i="39"/>
  <c r="M228" i="39"/>
  <c r="AP228" i="39" s="1"/>
  <c r="B229" i="39"/>
  <c r="G185" i="39"/>
  <c r="G186" i="39"/>
  <c r="G187" i="39"/>
  <c r="F188" i="39"/>
  <c r="AJ188" i="39" s="1"/>
  <c r="F189" i="39"/>
  <c r="AJ189" i="39" s="1"/>
  <c r="F190" i="39"/>
  <c r="AJ190" i="39" s="1"/>
  <c r="E191" i="39"/>
  <c r="E192" i="39"/>
  <c r="E193" i="39"/>
  <c r="P193" i="39"/>
  <c r="E194" i="39"/>
  <c r="D195" i="39"/>
  <c r="AG195" i="39" s="1"/>
  <c r="D196" i="39"/>
  <c r="AG196" i="39" s="1"/>
  <c r="D197" i="39"/>
  <c r="AG197" i="39" s="1"/>
  <c r="N197" i="39"/>
  <c r="C198" i="39"/>
  <c r="N198" i="39"/>
  <c r="C199" i="39"/>
  <c r="N199" i="39"/>
  <c r="C200" i="39"/>
  <c r="M200" i="39"/>
  <c r="AP200" i="39" s="1"/>
  <c r="B201" i="39"/>
  <c r="M201" i="39"/>
  <c r="AP201" i="39" s="1"/>
  <c r="B202" i="39"/>
  <c r="M202" i="39"/>
  <c r="AP202" i="39" s="1"/>
  <c r="B203" i="39"/>
  <c r="L203" i="39"/>
  <c r="AN203" i="39" s="1"/>
  <c r="L204" i="39"/>
  <c r="AN204" i="39" s="1"/>
  <c r="L205" i="39"/>
  <c r="AN205" i="39" s="1"/>
  <c r="K206" i="39"/>
  <c r="AH206" i="39" s="1"/>
  <c r="K207" i="39"/>
  <c r="AH207" i="39" s="1"/>
  <c r="K208" i="39"/>
  <c r="AH208" i="39" s="1"/>
  <c r="J209" i="39"/>
  <c r="AK209" i="39" s="1"/>
  <c r="I185" i="39"/>
  <c r="H186" i="39"/>
  <c r="H187" i="39"/>
  <c r="H188" i="39"/>
  <c r="G189" i="39"/>
  <c r="G190" i="39"/>
  <c r="G191" i="39"/>
  <c r="F192" i="39"/>
  <c r="AJ192" i="39" s="1"/>
  <c r="F193" i="39"/>
  <c r="AJ193" i="39" s="1"/>
  <c r="Q193" i="39"/>
  <c r="F194" i="39"/>
  <c r="AJ194" i="39" s="1"/>
  <c r="Q194" i="39"/>
  <c r="F195" i="39"/>
  <c r="AJ195" i="39" s="1"/>
  <c r="P195" i="39"/>
  <c r="E196" i="39"/>
  <c r="P196" i="39"/>
  <c r="E197" i="39"/>
  <c r="P197" i="39"/>
  <c r="E198" i="39"/>
  <c r="D199" i="39"/>
  <c r="AG199" i="39" s="1"/>
  <c r="D200" i="39"/>
  <c r="AG200" i="39" s="1"/>
  <c r="D201" i="39"/>
  <c r="AG201" i="39" s="1"/>
  <c r="N201" i="39"/>
  <c r="C202" i="39"/>
  <c r="N202" i="39"/>
  <c r="C203" i="39"/>
  <c r="N203" i="39"/>
  <c r="C204" i="39"/>
  <c r="M204" i="39"/>
  <c r="AP204" i="39" s="1"/>
  <c r="B205" i="39"/>
  <c r="M205" i="39"/>
  <c r="AP205" i="39" s="1"/>
  <c r="B206" i="39"/>
  <c r="M206" i="39"/>
  <c r="AP206" i="39" s="1"/>
  <c r="B207" i="39"/>
  <c r="L207" i="39"/>
  <c r="AN207" i="39" s="1"/>
  <c r="L208" i="39"/>
  <c r="AN208" i="39" s="1"/>
  <c r="K185" i="39"/>
  <c r="AH185" i="39" s="1"/>
  <c r="K186" i="39"/>
  <c r="AH186" i="39" s="1"/>
  <c r="K187" i="39"/>
  <c r="AH187" i="39" s="1"/>
  <c r="J188" i="39"/>
  <c r="AK188" i="39" s="1"/>
  <c r="J189" i="39"/>
  <c r="AK189" i="39" s="1"/>
  <c r="J190" i="39"/>
  <c r="AK190" i="39" s="1"/>
  <c r="I191" i="39"/>
  <c r="W191" i="39" s="1"/>
  <c r="AM191" i="39" s="1"/>
  <c r="I192" i="39"/>
  <c r="W192" i="39" s="1"/>
  <c r="AM192" i="39" s="1"/>
  <c r="H193" i="39"/>
  <c r="G194" i="39"/>
  <c r="G195" i="39"/>
  <c r="G196" i="39"/>
  <c r="Q196" i="39"/>
  <c r="F197" i="39"/>
  <c r="AJ197" i="39" s="1"/>
  <c r="Q197" i="39"/>
  <c r="F198" i="39"/>
  <c r="AJ198" i="39" s="1"/>
  <c r="Q198" i="39"/>
  <c r="F199" i="39"/>
  <c r="AJ199" i="39" s="1"/>
  <c r="P199" i="39"/>
  <c r="E200" i="39"/>
  <c r="P200" i="39"/>
  <c r="E201" i="39"/>
  <c r="P201" i="39"/>
  <c r="E202" i="39"/>
  <c r="D203" i="39"/>
  <c r="AG203" i="39" s="1"/>
  <c r="D204" i="39"/>
  <c r="AG204" i="39" s="1"/>
  <c r="D205" i="39"/>
  <c r="AG205" i="39" s="1"/>
  <c r="N205" i="39"/>
  <c r="C206" i="39"/>
  <c r="N206" i="39"/>
  <c r="C207" i="39"/>
  <c r="N207" i="39"/>
  <c r="C208" i="39"/>
  <c r="M208" i="39"/>
  <c r="AP208" i="39" s="1"/>
  <c r="B209" i="39"/>
  <c r="M209" i="39"/>
  <c r="AP209" i="39" s="1"/>
  <c r="B210" i="39"/>
  <c r="M210" i="39"/>
  <c r="AP210" i="39" s="1"/>
  <c r="B211" i="39"/>
  <c r="L211" i="39"/>
  <c r="AN211" i="39" s="1"/>
  <c r="L212" i="39"/>
  <c r="AN212" i="39" s="1"/>
  <c r="L213" i="39"/>
  <c r="AN213" i="39" s="1"/>
  <c r="K214" i="39"/>
  <c r="AH214" i="39" s="1"/>
  <c r="K215" i="39"/>
  <c r="AH215" i="39" s="1"/>
  <c r="K216" i="39"/>
  <c r="AH216" i="39" s="1"/>
  <c r="J217" i="39"/>
  <c r="AK217" i="39" s="1"/>
  <c r="J218" i="39"/>
  <c r="AK218" i="39" s="1"/>
  <c r="J219" i="39"/>
  <c r="AK219" i="39" s="1"/>
  <c r="I220" i="39"/>
  <c r="W220" i="39" s="1"/>
  <c r="AM220" i="39" s="1"/>
  <c r="I221" i="39"/>
  <c r="W221" i="39" s="1"/>
  <c r="AM221" i="39" s="1"/>
  <c r="I222" i="39"/>
  <c r="W222" i="39" s="1"/>
  <c r="AM222" i="39" s="1"/>
  <c r="H223" i="39"/>
  <c r="H224" i="39"/>
  <c r="H225" i="39"/>
  <c r="G226" i="39"/>
  <c r="G227" i="39"/>
  <c r="G228" i="39"/>
  <c r="Q228" i="39"/>
  <c r="F229" i="39"/>
  <c r="AJ229" i="39" s="1"/>
  <c r="Q229" i="39"/>
  <c r="F230" i="39"/>
  <c r="AJ230" i="39" s="1"/>
  <c r="Q230" i="39"/>
  <c r="F231" i="39"/>
  <c r="AJ231" i="39" s="1"/>
  <c r="P231" i="39"/>
  <c r="E232" i="39"/>
  <c r="P232" i="39"/>
  <c r="E233" i="39"/>
  <c r="P233" i="39"/>
  <c r="C234" i="39"/>
  <c r="K234" i="39"/>
  <c r="AH234" i="39" s="1"/>
  <c r="H235" i="39"/>
  <c r="P235" i="39"/>
  <c r="E236" i="39"/>
  <c r="M236" i="39"/>
  <c r="AP236" i="39" s="1"/>
  <c r="B237" i="39"/>
  <c r="J237" i="39"/>
  <c r="AK237" i="39" s="1"/>
  <c r="G238" i="39"/>
  <c r="D239" i="39"/>
  <c r="AG239" i="39" s="1"/>
  <c r="L239" i="39"/>
  <c r="AN239" i="39" s="1"/>
  <c r="I240" i="39"/>
  <c r="AM240" i="39" s="1"/>
  <c r="Q240" i="39"/>
  <c r="F241" i="39"/>
  <c r="AJ241" i="39" s="1"/>
  <c r="N241" i="39"/>
  <c r="C242" i="39"/>
  <c r="K242" i="39"/>
  <c r="AH242" i="39" s="1"/>
  <c r="H243" i="39"/>
  <c r="P243" i="39"/>
  <c r="E244" i="39"/>
  <c r="M244" i="39"/>
  <c r="AP244" i="39" s="1"/>
  <c r="B245" i="39"/>
  <c r="J245" i="39"/>
  <c r="AK245" i="39" s="1"/>
  <c r="G246" i="39"/>
  <c r="D247" i="39"/>
  <c r="AG247" i="39" s="1"/>
  <c r="L247" i="39"/>
  <c r="AN247" i="39" s="1"/>
  <c r="I248" i="39"/>
  <c r="W248" i="39" s="1"/>
  <c r="AM248" i="39" s="1"/>
  <c r="Q248" i="39"/>
  <c r="F249" i="39"/>
  <c r="AJ249" i="39" s="1"/>
  <c r="N249" i="39"/>
  <c r="C250" i="39"/>
  <c r="K250" i="39"/>
  <c r="AH250" i="39" s="1"/>
  <c r="H251" i="39"/>
  <c r="P251" i="39"/>
  <c r="E252" i="39"/>
  <c r="M252" i="39"/>
  <c r="AP252" i="39" s="1"/>
  <c r="B253" i="39"/>
  <c r="J253" i="39"/>
  <c r="AK253" i="39" s="1"/>
  <c r="G254" i="39"/>
  <c r="D255" i="39"/>
  <c r="AG255" i="39" s="1"/>
  <c r="M185" i="39"/>
  <c r="AP185" i="39" s="1"/>
  <c r="L186" i="39"/>
  <c r="AN186" i="39" s="1"/>
  <c r="L187" i="39"/>
  <c r="AN187" i="39" s="1"/>
  <c r="L188" i="39"/>
  <c r="AN188" i="39" s="1"/>
  <c r="K189" i="39"/>
  <c r="AH189" i="39" s="1"/>
  <c r="K190" i="39"/>
  <c r="AH190" i="39" s="1"/>
  <c r="K191" i="39"/>
  <c r="AH191" i="39" s="1"/>
  <c r="J192" i="39"/>
  <c r="AK192" i="39" s="1"/>
  <c r="I193" i="39"/>
  <c r="W193" i="39" s="1"/>
  <c r="AM193" i="39" s="1"/>
  <c r="I194" i="39"/>
  <c r="W194" i="39" s="1"/>
  <c r="AM194" i="39" s="1"/>
  <c r="H195" i="39"/>
  <c r="H196" i="39"/>
  <c r="H197" i="39"/>
  <c r="G198" i="39"/>
  <c r="G199" i="39"/>
  <c r="G200" i="39"/>
  <c r="Q200" i="39"/>
  <c r="F201" i="39"/>
  <c r="AJ201" i="39" s="1"/>
  <c r="Q201" i="39"/>
  <c r="F202" i="39"/>
  <c r="AJ202" i="39" s="1"/>
  <c r="Q202" i="39"/>
  <c r="F203" i="39"/>
  <c r="AJ203" i="39" s="1"/>
  <c r="P203" i="39"/>
  <c r="E204" i="39"/>
  <c r="P204" i="39"/>
  <c r="E205" i="39"/>
  <c r="P205" i="39"/>
  <c r="E206" i="39"/>
  <c r="D207" i="39"/>
  <c r="AG207" i="39" s="1"/>
  <c r="D208" i="39"/>
  <c r="AG208" i="39" s="1"/>
  <c r="D209" i="39"/>
  <c r="AG209" i="39" s="1"/>
  <c r="N209" i="39"/>
  <c r="C210" i="39"/>
  <c r="N210" i="39"/>
  <c r="C211" i="39"/>
  <c r="N211" i="39"/>
  <c r="C212" i="39"/>
  <c r="M212" i="39"/>
  <c r="AP212" i="39" s="1"/>
  <c r="B213" i="39"/>
  <c r="M213" i="39"/>
  <c r="AP213" i="39" s="1"/>
  <c r="B214" i="39"/>
  <c r="M214" i="39"/>
  <c r="AP214" i="39" s="1"/>
  <c r="B215" i="39"/>
  <c r="L215" i="39"/>
  <c r="AN215" i="39" s="1"/>
  <c r="L216" i="39"/>
  <c r="AN216" i="39" s="1"/>
  <c r="L217" i="39"/>
  <c r="AN217" i="39" s="1"/>
  <c r="K218" i="39"/>
  <c r="AH218" i="39" s="1"/>
  <c r="K219" i="39"/>
  <c r="AH219" i="39" s="1"/>
  <c r="K220" i="39"/>
  <c r="AH220" i="39" s="1"/>
  <c r="J221" i="39"/>
  <c r="AK221" i="39" s="1"/>
  <c r="J222" i="39"/>
  <c r="AK222" i="39" s="1"/>
  <c r="J223" i="39"/>
  <c r="AK223" i="39" s="1"/>
  <c r="I224" i="39"/>
  <c r="I225" i="39"/>
  <c r="I226" i="39"/>
  <c r="W226" i="39" s="1"/>
  <c r="AM226" i="39" s="1"/>
  <c r="H227" i="39"/>
  <c r="H228" i="39"/>
  <c r="H229" i="39"/>
  <c r="N185" i="39"/>
  <c r="N186" i="39"/>
  <c r="M187" i="39"/>
  <c r="AP187" i="39" s="1"/>
  <c r="M188" i="39"/>
  <c r="AP188" i="39" s="1"/>
  <c r="M189" i="39"/>
  <c r="AP189" i="39" s="1"/>
  <c r="L190" i="39"/>
  <c r="AN190" i="39" s="1"/>
  <c r="L191" i="39"/>
  <c r="AN191" i="39" s="1"/>
  <c r="L192" i="39"/>
  <c r="AN192" i="39" s="1"/>
  <c r="J193" i="39"/>
  <c r="AK193" i="39" s="1"/>
  <c r="J194" i="39"/>
  <c r="AK194" i="39" s="1"/>
  <c r="J195" i="39"/>
  <c r="AK195" i="39" s="1"/>
  <c r="I196" i="39"/>
  <c r="W196" i="39" s="1"/>
  <c r="AM196" i="39" s="1"/>
  <c r="I197" i="39"/>
  <c r="W197" i="39" s="1"/>
  <c r="AM197" i="39" s="1"/>
  <c r="I198" i="39"/>
  <c r="W198" i="39" s="1"/>
  <c r="AM198" i="39" s="1"/>
  <c r="H199" i="39"/>
  <c r="H200" i="39"/>
  <c r="H201" i="39"/>
  <c r="G202" i="39"/>
  <c r="G203" i="39"/>
  <c r="G204" i="39"/>
  <c r="Q204" i="39"/>
  <c r="F205" i="39"/>
  <c r="AJ205" i="39" s="1"/>
  <c r="Q205" i="39"/>
  <c r="F206" i="39"/>
  <c r="AJ206" i="39" s="1"/>
  <c r="Q206" i="39"/>
  <c r="F207" i="39"/>
  <c r="AJ207" i="39" s="1"/>
  <c r="P207" i="39"/>
  <c r="E208" i="39"/>
  <c r="P208" i="39"/>
  <c r="E209" i="39"/>
  <c r="P209" i="39"/>
  <c r="Q185" i="39"/>
  <c r="B186" i="39"/>
  <c r="P186" i="39"/>
  <c r="P187" i="39"/>
  <c r="P188" i="39"/>
  <c r="N192" i="39"/>
  <c r="L193" i="39"/>
  <c r="AN193" i="39" s="1"/>
  <c r="K194" i="39"/>
  <c r="AH194" i="39" s="1"/>
  <c r="K195" i="39"/>
  <c r="AH195" i="39" s="1"/>
  <c r="K196" i="39"/>
  <c r="AH196" i="39" s="1"/>
  <c r="J197" i="39"/>
  <c r="AK197" i="39" s="1"/>
  <c r="J198" i="39"/>
  <c r="AK198" i="39" s="1"/>
  <c r="J199" i="39"/>
  <c r="AK199" i="39" s="1"/>
  <c r="I200" i="39"/>
  <c r="W200" i="39" s="1"/>
  <c r="AM200" i="39" s="1"/>
  <c r="I201" i="39"/>
  <c r="I202" i="39"/>
  <c r="W202" i="39" s="1"/>
  <c r="AM202" i="39" s="1"/>
  <c r="H203" i="39"/>
  <c r="H204" i="39"/>
  <c r="H205" i="39"/>
  <c r="G206" i="39"/>
  <c r="G207" i="39"/>
  <c r="G208" i="39"/>
  <c r="Q208" i="39"/>
  <c r="F209" i="39"/>
  <c r="AJ209" i="39" s="1"/>
  <c r="Q209" i="39"/>
  <c r="C186" i="39"/>
  <c r="C187" i="39"/>
  <c r="Q187" i="39"/>
  <c r="B188" i="39"/>
  <c r="Q188" i="39"/>
  <c r="B189" i="39"/>
  <c r="Q189" i="39"/>
  <c r="B190" i="39"/>
  <c r="P190" i="39"/>
  <c r="P191" i="39"/>
  <c r="P192" i="39"/>
  <c r="M193" i="39"/>
  <c r="AP193" i="39" s="1"/>
  <c r="B194" i="39"/>
  <c r="M194" i="39"/>
  <c r="AP194" i="39" s="1"/>
  <c r="B195" i="39"/>
  <c r="L195" i="39"/>
  <c r="AN195" i="39" s="1"/>
  <c r="L196" i="39"/>
  <c r="AN196" i="39" s="1"/>
  <c r="L197" i="39"/>
  <c r="AN197" i="39" s="1"/>
  <c r="K198" i="39"/>
  <c r="AH198" i="39" s="1"/>
  <c r="K199" i="39"/>
  <c r="AH199" i="39" s="1"/>
  <c r="W199" i="39"/>
  <c r="AM199" i="39" s="1"/>
  <c r="K200" i="39"/>
  <c r="AH200" i="39" s="1"/>
  <c r="J201" i="39"/>
  <c r="AK201" i="39" s="1"/>
  <c r="J202" i="39"/>
  <c r="AK202" i="39" s="1"/>
  <c r="J203" i="39"/>
  <c r="AK203" i="39" s="1"/>
  <c r="I204" i="39"/>
  <c r="I205" i="39"/>
  <c r="W205" i="39" s="1"/>
  <c r="AM205" i="39" s="1"/>
  <c r="I206" i="39"/>
  <c r="W206" i="39" s="1"/>
  <c r="AM206" i="39" s="1"/>
  <c r="H207" i="39"/>
  <c r="H208" i="39"/>
  <c r="H209" i="39"/>
  <c r="G210" i="39"/>
  <c r="G211" i="39"/>
  <c r="G212" i="39"/>
  <c r="Q212" i="39"/>
  <c r="F213" i="39"/>
  <c r="AJ213" i="39" s="1"/>
  <c r="Q213" i="39"/>
  <c r="F214" i="39"/>
  <c r="AJ214" i="39" s="1"/>
  <c r="Q214" i="39"/>
  <c r="F215" i="39"/>
  <c r="AJ215" i="39" s="1"/>
  <c r="P215" i="39"/>
  <c r="E216" i="39"/>
  <c r="P216" i="39"/>
  <c r="E217" i="39"/>
  <c r="P217" i="39"/>
  <c r="E218" i="39"/>
  <c r="D219" i="39"/>
  <c r="AG219" i="39" s="1"/>
  <c r="D220" i="39"/>
  <c r="AG220" i="39" s="1"/>
  <c r="D221" i="39"/>
  <c r="AG221" i="39" s="1"/>
  <c r="N221" i="39"/>
  <c r="C222" i="39"/>
  <c r="N222" i="39"/>
  <c r="C223" i="39"/>
  <c r="N223" i="39"/>
  <c r="C224" i="39"/>
  <c r="M224" i="39"/>
  <c r="AP224" i="39" s="1"/>
  <c r="B225" i="39"/>
  <c r="M225" i="39"/>
  <c r="AP225" i="39" s="1"/>
  <c r="B226" i="39"/>
  <c r="M226" i="39"/>
  <c r="AP226" i="39" s="1"/>
  <c r="B227" i="39"/>
  <c r="L227" i="39"/>
  <c r="AN227" i="39" s="1"/>
  <c r="L228" i="39"/>
  <c r="AN228" i="39" s="1"/>
  <c r="L229" i="39"/>
  <c r="AN229" i="39" s="1"/>
  <c r="K230" i="39"/>
  <c r="AH230" i="39" s="1"/>
  <c r="K231" i="39"/>
  <c r="AH231" i="39" s="1"/>
  <c r="K232" i="39"/>
  <c r="AH232" i="39" s="1"/>
  <c r="J233" i="39"/>
  <c r="AK233" i="39" s="1"/>
  <c r="G234" i="39"/>
  <c r="D235" i="39"/>
  <c r="AG235" i="39" s="1"/>
  <c r="L235" i="39"/>
  <c r="AN235" i="39" s="1"/>
  <c r="I236" i="39"/>
  <c r="W236" i="39" s="1"/>
  <c r="AM236" i="39" s="1"/>
  <c r="Q236" i="39"/>
  <c r="F237" i="39"/>
  <c r="AJ237" i="39" s="1"/>
  <c r="N237" i="39"/>
  <c r="C238" i="39"/>
  <c r="K238" i="39"/>
  <c r="AH238" i="39" s="1"/>
  <c r="H239" i="39"/>
  <c r="P239" i="39"/>
  <c r="E240" i="39"/>
  <c r="M240" i="39"/>
  <c r="AP240" i="39" s="1"/>
  <c r="B241" i="39"/>
  <c r="J241" i="39"/>
  <c r="AK241" i="39" s="1"/>
  <c r="G242" i="39"/>
  <c r="D243" i="39"/>
  <c r="AG243" i="39" s="1"/>
  <c r="L243" i="39"/>
  <c r="AN243" i="39" s="1"/>
  <c r="I244" i="39"/>
  <c r="W244" i="39" s="1"/>
  <c r="AM244" i="39" s="1"/>
  <c r="Q244" i="39"/>
  <c r="F245" i="39"/>
  <c r="AJ245" i="39" s="1"/>
  <c r="N245" i="39"/>
  <c r="C246" i="39"/>
  <c r="K246" i="39"/>
  <c r="AH246" i="39" s="1"/>
  <c r="H247" i="39"/>
  <c r="P247" i="39"/>
  <c r="E248" i="39"/>
  <c r="M248" i="39"/>
  <c r="AP248" i="39" s="1"/>
  <c r="B249" i="39"/>
  <c r="J249" i="39"/>
  <c r="AK249" i="39" s="1"/>
  <c r="G250" i="39"/>
  <c r="D251" i="39"/>
  <c r="AG251" i="39" s="1"/>
  <c r="L251" i="39"/>
  <c r="AN251" i="39" s="1"/>
  <c r="I252" i="39"/>
  <c r="W252" i="39" s="1"/>
  <c r="AM252" i="39" s="1"/>
  <c r="Q252" i="39"/>
  <c r="F253" i="39"/>
  <c r="AJ253" i="39" s="1"/>
  <c r="N253" i="39"/>
  <c r="C254" i="39"/>
  <c r="K254" i="39"/>
  <c r="AH254" i="39" s="1"/>
  <c r="H255" i="39"/>
  <c r="P255" i="39"/>
  <c r="E256" i="39"/>
  <c r="M256" i="39"/>
  <c r="AP256" i="39" s="1"/>
  <c r="B257" i="39"/>
  <c r="J257" i="39"/>
  <c r="AK257" i="39" s="1"/>
  <c r="L209" i="39"/>
  <c r="AN209" i="39" s="1"/>
  <c r="E210" i="39"/>
  <c r="D211" i="39"/>
  <c r="AG211" i="39" s="1"/>
  <c r="D212" i="39"/>
  <c r="AG212" i="39" s="1"/>
  <c r="D213" i="39"/>
  <c r="AG213" i="39" s="1"/>
  <c r="C214" i="39"/>
  <c r="C215" i="39"/>
  <c r="C216" i="39"/>
  <c r="B217" i="39"/>
  <c r="B218" i="39"/>
  <c r="B219" i="39"/>
  <c r="P229" i="39"/>
  <c r="B230" i="39"/>
  <c r="B231" i="39"/>
  <c r="N233" i="39"/>
  <c r="J234" i="39"/>
  <c r="AK234" i="39" s="1"/>
  <c r="J235" i="39"/>
  <c r="AK235" i="39" s="1"/>
  <c r="J236" i="39"/>
  <c r="AK236" i="39" s="1"/>
  <c r="I237" i="39"/>
  <c r="W237" i="39" s="1"/>
  <c r="AM237" i="39" s="1"/>
  <c r="I238" i="39"/>
  <c r="AM238" i="39" s="1"/>
  <c r="I239" i="39"/>
  <c r="H240" i="39"/>
  <c r="H241" i="39"/>
  <c r="H242" i="39"/>
  <c r="G243" i="39"/>
  <c r="G244" i="39"/>
  <c r="G245" i="39"/>
  <c r="Q245" i="39"/>
  <c r="F246" i="39"/>
  <c r="AJ246" i="39" s="1"/>
  <c r="Q246" i="39"/>
  <c r="F247" i="39"/>
  <c r="AJ247" i="39" s="1"/>
  <c r="Q247" i="39"/>
  <c r="F248" i="39"/>
  <c r="AJ248" i="39" s="1"/>
  <c r="P248" i="39"/>
  <c r="E249" i="39"/>
  <c r="P249" i="39"/>
  <c r="E250" i="39"/>
  <c r="P250" i="39"/>
  <c r="E251" i="39"/>
  <c r="D252" i="39"/>
  <c r="AG252" i="39" s="1"/>
  <c r="D253" i="39"/>
  <c r="AG253" i="39" s="1"/>
  <c r="D254" i="39"/>
  <c r="AG254" i="39" s="1"/>
  <c r="N254" i="39"/>
  <c r="C255" i="39"/>
  <c r="M255" i="39"/>
  <c r="AP255" i="39" s="1"/>
  <c r="G256" i="39"/>
  <c r="P256" i="39"/>
  <c r="I257" i="39"/>
  <c r="W257" i="39" s="1"/>
  <c r="AM257" i="39" s="1"/>
  <c r="H258" i="39"/>
  <c r="P258" i="39"/>
  <c r="E259" i="39"/>
  <c r="M259" i="39"/>
  <c r="AP259" i="39" s="1"/>
  <c r="B260" i="39"/>
  <c r="J260" i="39"/>
  <c r="AK260" i="39" s="1"/>
  <c r="G261" i="39"/>
  <c r="D262" i="39"/>
  <c r="AG262" i="39" s="1"/>
  <c r="L262" i="39"/>
  <c r="AN262" i="39" s="1"/>
  <c r="I263" i="39"/>
  <c r="Q263" i="39"/>
  <c r="F264" i="39"/>
  <c r="AJ264" i="39" s="1"/>
  <c r="N264" i="39"/>
  <c r="C265" i="39"/>
  <c r="K265" i="39"/>
  <c r="AH265" i="39" s="1"/>
  <c r="H266" i="39"/>
  <c r="P266" i="39"/>
  <c r="F210" i="39"/>
  <c r="AJ210" i="39" s="1"/>
  <c r="F211" i="39"/>
  <c r="AJ211" i="39" s="1"/>
  <c r="E212" i="39"/>
  <c r="E213" i="39"/>
  <c r="E214" i="39"/>
  <c r="D215" i="39"/>
  <c r="AG215" i="39" s="1"/>
  <c r="D216" i="39"/>
  <c r="AG216" i="39" s="1"/>
  <c r="D217" i="39"/>
  <c r="AG217" i="39" s="1"/>
  <c r="C218" i="39"/>
  <c r="C219" i="39"/>
  <c r="C220" i="39"/>
  <c r="B221" i="39"/>
  <c r="B222" i="39"/>
  <c r="B223" i="39"/>
  <c r="C230" i="39"/>
  <c r="C231" i="39"/>
  <c r="C232" i="39"/>
  <c r="Q232" i="39"/>
  <c r="B233" i="39"/>
  <c r="Q233" i="39"/>
  <c r="L234" i="39"/>
  <c r="AN234" i="39" s="1"/>
  <c r="K235" i="39"/>
  <c r="AH235" i="39" s="1"/>
  <c r="K236" i="39"/>
  <c r="AH236" i="39" s="1"/>
  <c r="K237" i="39"/>
  <c r="AH237" i="39" s="1"/>
  <c r="J238" i="39"/>
  <c r="AK238" i="39" s="1"/>
  <c r="J239" i="39"/>
  <c r="AK239" i="39" s="1"/>
  <c r="J240" i="39"/>
  <c r="AK240" i="39" s="1"/>
  <c r="I241" i="39"/>
  <c r="I242" i="39"/>
  <c r="W242" i="39" s="1"/>
  <c r="AM242" i="39" s="1"/>
  <c r="I243" i="39"/>
  <c r="W243" i="39" s="1"/>
  <c r="AM243" i="39" s="1"/>
  <c r="H244" i="39"/>
  <c r="H245" i="39"/>
  <c r="H246" i="39"/>
  <c r="G247" i="39"/>
  <c r="G248" i="39"/>
  <c r="G249" i="39"/>
  <c r="Q249" i="39"/>
  <c r="F250" i="39"/>
  <c r="AJ250" i="39" s="1"/>
  <c r="Q250" i="39"/>
  <c r="F251" i="39"/>
  <c r="AJ251" i="39" s="1"/>
  <c r="J210" i="39"/>
  <c r="AK210" i="39" s="1"/>
  <c r="J211" i="39"/>
  <c r="AK211" i="39" s="1"/>
  <c r="I212" i="39"/>
  <c r="I213" i="39"/>
  <c r="I214" i="39"/>
  <c r="H215" i="39"/>
  <c r="H216" i="39"/>
  <c r="H217" i="39"/>
  <c r="G218" i="39"/>
  <c r="G219" i="39"/>
  <c r="G220" i="39"/>
  <c r="F221" i="39"/>
  <c r="AJ221" i="39" s="1"/>
  <c r="F222" i="39"/>
  <c r="AJ222" i="39" s="1"/>
  <c r="F223" i="39"/>
  <c r="AJ223" i="39" s="1"/>
  <c r="E224" i="39"/>
  <c r="E225" i="39"/>
  <c r="E226" i="39"/>
  <c r="D227" i="39"/>
  <c r="AG227" i="39" s="1"/>
  <c r="D228" i="39"/>
  <c r="AG228" i="39" s="1"/>
  <c r="D229" i="39"/>
  <c r="AG229" i="39" s="1"/>
  <c r="E230" i="39"/>
  <c r="D231" i="39"/>
  <c r="AG231" i="39" s="1"/>
  <c r="D232" i="39"/>
  <c r="AG232" i="39" s="1"/>
  <c r="D233" i="39"/>
  <c r="AG233" i="39" s="1"/>
  <c r="B234" i="39"/>
  <c r="M234" i="39"/>
  <c r="AP234" i="39" s="1"/>
  <c r="B235" i="39"/>
  <c r="M235" i="39"/>
  <c r="AP235" i="39" s="1"/>
  <c r="B236" i="39"/>
  <c r="L236" i="39"/>
  <c r="AN236" i="39" s="1"/>
  <c r="L237" i="39"/>
  <c r="AN237" i="39" s="1"/>
  <c r="L238" i="39"/>
  <c r="AN238" i="39" s="1"/>
  <c r="K239" i="39"/>
  <c r="AH239" i="39" s="1"/>
  <c r="K240" i="39"/>
  <c r="AH240" i="39" s="1"/>
  <c r="K241" i="39"/>
  <c r="AH241" i="39" s="1"/>
  <c r="J242" i="39"/>
  <c r="AK242" i="39" s="1"/>
  <c r="J243" i="39"/>
  <c r="AK243" i="39" s="1"/>
  <c r="J244" i="39"/>
  <c r="AK244" i="39" s="1"/>
  <c r="I245" i="39"/>
  <c r="I246" i="39"/>
  <c r="W246" i="39" s="1"/>
  <c r="AM246" i="39" s="1"/>
  <c r="I247" i="39"/>
  <c r="W247" i="39" s="1"/>
  <c r="AM247" i="39" s="1"/>
  <c r="H248" i="39"/>
  <c r="H250" i="39"/>
  <c r="K210" i="39"/>
  <c r="AH210" i="39" s="1"/>
  <c r="K211" i="39"/>
  <c r="AH211" i="39" s="1"/>
  <c r="K212" i="39"/>
  <c r="AH212" i="39" s="1"/>
  <c r="J213" i="39"/>
  <c r="AK213" i="39" s="1"/>
  <c r="J214" i="39"/>
  <c r="AK214" i="39" s="1"/>
  <c r="J215" i="39"/>
  <c r="AK215" i="39" s="1"/>
  <c r="I216" i="39"/>
  <c r="I217" i="39"/>
  <c r="W217" i="39" s="1"/>
  <c r="AM217" i="39" s="1"/>
  <c r="I218" i="39"/>
  <c r="H219" i="39"/>
  <c r="H220" i="39"/>
  <c r="H221" i="39"/>
  <c r="G222" i="39"/>
  <c r="G223" i="39"/>
  <c r="G224" i="39"/>
  <c r="F225" i="39"/>
  <c r="AJ225" i="39" s="1"/>
  <c r="F226" i="39"/>
  <c r="AJ226" i="39" s="1"/>
  <c r="F227" i="39"/>
  <c r="AJ227" i="39" s="1"/>
  <c r="E228" i="39"/>
  <c r="E229" i="39"/>
  <c r="G230" i="39"/>
  <c r="G231" i="39"/>
  <c r="G232" i="39"/>
  <c r="F233" i="39"/>
  <c r="AJ233" i="39" s="1"/>
  <c r="D234" i="39"/>
  <c r="AG234" i="39" s="1"/>
  <c r="N234" i="39"/>
  <c r="C235" i="39"/>
  <c r="N235" i="39"/>
  <c r="C236" i="39"/>
  <c r="N236" i="39"/>
  <c r="C237" i="39"/>
  <c r="M237" i="39"/>
  <c r="AP237" i="39" s="1"/>
  <c r="B238" i="39"/>
  <c r="M238" i="39"/>
  <c r="AP238" i="39" s="1"/>
  <c r="B239" i="39"/>
  <c r="M239" i="39"/>
  <c r="AP239" i="39" s="1"/>
  <c r="B240" i="39"/>
  <c r="L240" i="39"/>
  <c r="AN240" i="39" s="1"/>
  <c r="L241" i="39"/>
  <c r="AN241" i="39" s="1"/>
  <c r="L242" i="39"/>
  <c r="AN242" i="39" s="1"/>
  <c r="K243" i="39"/>
  <c r="AH243" i="39" s="1"/>
  <c r="K244" i="39"/>
  <c r="AH244" i="39" s="1"/>
  <c r="K245" i="39"/>
  <c r="AH245" i="39" s="1"/>
  <c r="J246" i="39"/>
  <c r="AK246" i="39" s="1"/>
  <c r="J247" i="39"/>
  <c r="AK247" i="39" s="1"/>
  <c r="J248" i="39"/>
  <c r="AK248" i="39" s="1"/>
  <c r="I249" i="39"/>
  <c r="I250" i="39"/>
  <c r="W250" i="39" s="1"/>
  <c r="AM250" i="39" s="1"/>
  <c r="I251" i="39"/>
  <c r="W251" i="39" s="1"/>
  <c r="AM251" i="39" s="1"/>
  <c r="H252" i="39"/>
  <c r="H253" i="39"/>
  <c r="H254" i="39"/>
  <c r="G255" i="39"/>
  <c r="Q255" i="39"/>
  <c r="J256" i="39"/>
  <c r="AK256" i="39" s="1"/>
  <c r="D257" i="39"/>
  <c r="AG257" i="39" s="1"/>
  <c r="M257" i="39"/>
  <c r="AP257" i="39" s="1"/>
  <c r="C258" i="39"/>
  <c r="K258" i="39"/>
  <c r="AH258" i="39" s="1"/>
  <c r="H259" i="39"/>
  <c r="P259" i="39"/>
  <c r="E260" i="39"/>
  <c r="M260" i="39"/>
  <c r="AP260" i="39" s="1"/>
  <c r="B261" i="39"/>
  <c r="J261" i="39"/>
  <c r="AK261" i="39" s="1"/>
  <c r="G262" i="39"/>
  <c r="D263" i="39"/>
  <c r="AG263" i="39" s="1"/>
  <c r="L263" i="39"/>
  <c r="AN263" i="39" s="1"/>
  <c r="I264" i="39"/>
  <c r="W264" i="39" s="1"/>
  <c r="AM264" i="39" s="1"/>
  <c r="Q264" i="39"/>
  <c r="F265" i="39"/>
  <c r="AJ265" i="39" s="1"/>
  <c r="N265" i="39"/>
  <c r="C266" i="39"/>
  <c r="K266" i="39"/>
  <c r="AH266" i="39" s="1"/>
  <c r="H267" i="39"/>
  <c r="P267" i="39"/>
  <c r="E268" i="39"/>
  <c r="M268" i="39"/>
  <c r="AP268" i="39" s="1"/>
  <c r="B269" i="39"/>
  <c r="J269" i="39"/>
  <c r="AK269" i="39" s="1"/>
  <c r="G270" i="39"/>
  <c r="D271" i="39"/>
  <c r="AG271" i="39" s="1"/>
  <c r="L271" i="39"/>
  <c r="AN271" i="39" s="1"/>
  <c r="I272" i="39"/>
  <c r="W272" i="39" s="1"/>
  <c r="AM272" i="39" s="1"/>
  <c r="Q272" i="39"/>
  <c r="F273" i="39"/>
  <c r="AJ273" i="39" s="1"/>
  <c r="N273" i="39"/>
  <c r="C274" i="39"/>
  <c r="K274" i="39"/>
  <c r="AH274" i="39" s="1"/>
  <c r="H275" i="39"/>
  <c r="P275" i="39"/>
  <c r="E276" i="39"/>
  <c r="M276" i="39"/>
  <c r="AP276" i="39" s="1"/>
  <c r="B277" i="39"/>
  <c r="J277" i="39"/>
  <c r="AK277" i="39" s="1"/>
  <c r="G278" i="39"/>
  <c r="D279" i="39"/>
  <c r="AG279" i="39" s="1"/>
  <c r="L279" i="39"/>
  <c r="AN279" i="39" s="1"/>
  <c r="I280" i="39"/>
  <c r="W280" i="39" s="1"/>
  <c r="AM280" i="39" s="1"/>
  <c r="Q280" i="39"/>
  <c r="F281" i="39"/>
  <c r="AJ281" i="39" s="1"/>
  <c r="N281" i="39"/>
  <c r="C282" i="39"/>
  <c r="K282" i="39"/>
  <c r="AH282" i="39" s="1"/>
  <c r="H283" i="39"/>
  <c r="P283" i="39"/>
  <c r="E284" i="39"/>
  <c r="M284" i="39"/>
  <c r="AP284" i="39" s="1"/>
  <c r="B285" i="39"/>
  <c r="J285" i="39"/>
  <c r="AK285" i="39" s="1"/>
  <c r="G286" i="39"/>
  <c r="D287" i="39"/>
  <c r="AG287" i="39" s="1"/>
  <c r="L287" i="39"/>
  <c r="AN287" i="39" s="1"/>
  <c r="I288" i="39"/>
  <c r="W288" i="39" s="1"/>
  <c r="AM288" i="39" s="1"/>
  <c r="Q288" i="39"/>
  <c r="F289" i="39"/>
  <c r="AJ289" i="39" s="1"/>
  <c r="N289" i="39"/>
  <c r="C290" i="39"/>
  <c r="K290" i="39"/>
  <c r="AH290" i="39" s="1"/>
  <c r="H291" i="39"/>
  <c r="P291" i="39"/>
  <c r="E292" i="39"/>
  <c r="M292" i="39"/>
  <c r="AP292" i="39" s="1"/>
  <c r="N213" i="39"/>
  <c r="N214" i="39"/>
  <c r="N215" i="39"/>
  <c r="M216" i="39"/>
  <c r="AP216" i="39" s="1"/>
  <c r="M217" i="39"/>
  <c r="AP217" i="39" s="1"/>
  <c r="M218" i="39"/>
  <c r="AP218" i="39" s="1"/>
  <c r="L219" i="39"/>
  <c r="AN219" i="39" s="1"/>
  <c r="L220" i="39"/>
  <c r="AN220" i="39" s="1"/>
  <c r="L221" i="39"/>
  <c r="AN221" i="39" s="1"/>
  <c r="K222" i="39"/>
  <c r="AH222" i="39" s="1"/>
  <c r="K223" i="39"/>
  <c r="AH223" i="39" s="1"/>
  <c r="K224" i="39"/>
  <c r="AH224" i="39" s="1"/>
  <c r="J225" i="39"/>
  <c r="AK225" i="39" s="1"/>
  <c r="J226" i="39"/>
  <c r="AK226" i="39" s="1"/>
  <c r="J227" i="39"/>
  <c r="AK227" i="39" s="1"/>
  <c r="I228" i="39"/>
  <c r="W228" i="39" s="1"/>
  <c r="AM228" i="39" s="1"/>
  <c r="I229" i="39"/>
  <c r="I230" i="39"/>
  <c r="H231" i="39"/>
  <c r="H232" i="39"/>
  <c r="H233" i="39"/>
  <c r="E234" i="39"/>
  <c r="P234" i="39"/>
  <c r="E235" i="39"/>
  <c r="D236" i="39"/>
  <c r="AG236" i="39" s="1"/>
  <c r="D237" i="39"/>
  <c r="AG237" i="39" s="1"/>
  <c r="D238" i="39"/>
  <c r="AG238" i="39" s="1"/>
  <c r="N238" i="39"/>
  <c r="C239" i="39"/>
  <c r="N239" i="39"/>
  <c r="C240" i="39"/>
  <c r="N240" i="39"/>
  <c r="C241" i="39"/>
  <c r="M241" i="39"/>
  <c r="AP241" i="39" s="1"/>
  <c r="B242" i="39"/>
  <c r="M242" i="39"/>
  <c r="AP242" i="39" s="1"/>
  <c r="B243" i="39"/>
  <c r="M243" i="39"/>
  <c r="AP243" i="39" s="1"/>
  <c r="B244" i="39"/>
  <c r="L244" i="39"/>
  <c r="AN244" i="39" s="1"/>
  <c r="L245" i="39"/>
  <c r="AN245" i="39" s="1"/>
  <c r="L246" i="39"/>
  <c r="AN246" i="39" s="1"/>
  <c r="K247" i="39"/>
  <c r="AH247" i="39" s="1"/>
  <c r="K248" i="39"/>
  <c r="AH248" i="39" s="1"/>
  <c r="K249" i="39"/>
  <c r="AH249" i="39" s="1"/>
  <c r="J250" i="39"/>
  <c r="AK250" i="39" s="1"/>
  <c r="J251" i="39"/>
  <c r="AK251" i="39" s="1"/>
  <c r="J252" i="39"/>
  <c r="AK252" i="39" s="1"/>
  <c r="I253" i="39"/>
  <c r="I254" i="39"/>
  <c r="I255" i="39"/>
  <c r="W255" i="39" s="1"/>
  <c r="AM255" i="39" s="1"/>
  <c r="B256" i="39"/>
  <c r="K256" i="39"/>
  <c r="AH256" i="39" s="1"/>
  <c r="E257" i="39"/>
  <c r="N257" i="39"/>
  <c r="D258" i="39"/>
  <c r="AG258" i="39" s="1"/>
  <c r="L258" i="39"/>
  <c r="AN258" i="39" s="1"/>
  <c r="I259" i="39"/>
  <c r="W259" i="39" s="1"/>
  <c r="AM259" i="39" s="1"/>
  <c r="Q259" i="39"/>
  <c r="F260" i="39"/>
  <c r="AJ260" i="39" s="1"/>
  <c r="N260" i="39"/>
  <c r="C261" i="39"/>
  <c r="K261" i="39"/>
  <c r="AH261" i="39" s="1"/>
  <c r="H262" i="39"/>
  <c r="P262" i="39"/>
  <c r="E263" i="39"/>
  <c r="M263" i="39"/>
  <c r="AP263" i="39" s="1"/>
  <c r="Q210" i="39"/>
  <c r="P211" i="39"/>
  <c r="P212" i="39"/>
  <c r="P213" i="39"/>
  <c r="N217" i="39"/>
  <c r="N218" i="39"/>
  <c r="N219" i="39"/>
  <c r="M220" i="39"/>
  <c r="AP220" i="39" s="1"/>
  <c r="M221" i="39"/>
  <c r="AP221" i="39" s="1"/>
  <c r="M222" i="39"/>
  <c r="AP222" i="39" s="1"/>
  <c r="L223" i="39"/>
  <c r="AN223" i="39" s="1"/>
  <c r="L224" i="39"/>
  <c r="AN224" i="39" s="1"/>
  <c r="L225" i="39"/>
  <c r="AN225" i="39" s="1"/>
  <c r="K226" i="39"/>
  <c r="AH226" i="39" s="1"/>
  <c r="K227" i="39"/>
  <c r="AH227" i="39" s="1"/>
  <c r="K228" i="39"/>
  <c r="AH228" i="39" s="1"/>
  <c r="J229" i="39"/>
  <c r="AK229" i="39" s="1"/>
  <c r="J230" i="39"/>
  <c r="AK230" i="39" s="1"/>
  <c r="J231" i="39"/>
  <c r="AK231" i="39" s="1"/>
  <c r="I232" i="39"/>
  <c r="I233" i="39"/>
  <c r="F234" i="39"/>
  <c r="AJ234" i="39" s="1"/>
  <c r="Q234" i="39"/>
  <c r="F235" i="39"/>
  <c r="AJ235" i="39" s="1"/>
  <c r="Q235" i="39"/>
  <c r="F236" i="39"/>
  <c r="AJ236" i="39" s="1"/>
  <c r="P236" i="39"/>
  <c r="E237" i="39"/>
  <c r="P237" i="39"/>
  <c r="E238" i="39"/>
  <c r="P238" i="39"/>
  <c r="E239" i="39"/>
  <c r="D240" i="39"/>
  <c r="AG240" i="39" s="1"/>
  <c r="D241" i="39"/>
  <c r="AG241" i="39" s="1"/>
  <c r="D242" i="39"/>
  <c r="AG242" i="39" s="1"/>
  <c r="N242" i="39"/>
  <c r="C243" i="39"/>
  <c r="N243" i="39"/>
  <c r="C244" i="39"/>
  <c r="N244" i="39"/>
  <c r="C245" i="39"/>
  <c r="M245" i="39"/>
  <c r="AP245" i="39" s="1"/>
  <c r="B246" i="39"/>
  <c r="M246" i="39"/>
  <c r="AP246" i="39" s="1"/>
  <c r="B247" i="39"/>
  <c r="M247" i="39"/>
  <c r="AP247" i="39" s="1"/>
  <c r="B248" i="39"/>
  <c r="L248" i="39"/>
  <c r="AN248" i="39" s="1"/>
  <c r="L249" i="39"/>
  <c r="AN249" i="39" s="1"/>
  <c r="L250" i="39"/>
  <c r="AN250" i="39" s="1"/>
  <c r="Q220" i="39"/>
  <c r="Q221" i="39"/>
  <c r="Q222" i="39"/>
  <c r="P223" i="39"/>
  <c r="P224" i="39"/>
  <c r="P225" i="39"/>
  <c r="M229" i="39"/>
  <c r="AP229" i="39" s="1"/>
  <c r="M230" i="39"/>
  <c r="AP230" i="39" s="1"/>
  <c r="L231" i="39"/>
  <c r="AN231" i="39" s="1"/>
  <c r="L232" i="39"/>
  <c r="AN232" i="39" s="1"/>
  <c r="L233" i="39"/>
  <c r="AN233" i="39" s="1"/>
  <c r="H234" i="39"/>
  <c r="G235" i="39"/>
  <c r="G236" i="39"/>
  <c r="G237" i="39"/>
  <c r="Q237" i="39"/>
  <c r="F238" i="39"/>
  <c r="AJ238" i="39" s="1"/>
  <c r="Q238" i="39"/>
  <c r="F239" i="39"/>
  <c r="AJ239" i="39" s="1"/>
  <c r="Q239" i="39"/>
  <c r="F240" i="39"/>
  <c r="AJ240" i="39" s="1"/>
  <c r="P240" i="39"/>
  <c r="E241" i="39"/>
  <c r="P241" i="39"/>
  <c r="E242" i="39"/>
  <c r="P242" i="39"/>
  <c r="E243" i="39"/>
  <c r="D244" i="39"/>
  <c r="AG244" i="39" s="1"/>
  <c r="D245" i="39"/>
  <c r="AG245" i="39" s="1"/>
  <c r="D246" i="39"/>
  <c r="AG246" i="39" s="1"/>
  <c r="N246" i="39"/>
  <c r="C247" i="39"/>
  <c r="N247" i="39"/>
  <c r="C248" i="39"/>
  <c r="N248" i="39"/>
  <c r="C249" i="39"/>
  <c r="M249" i="39"/>
  <c r="AP249" i="39" s="1"/>
  <c r="B250" i="39"/>
  <c r="M250" i="39"/>
  <c r="AP250" i="39" s="1"/>
  <c r="B251" i="39"/>
  <c r="M251" i="39"/>
  <c r="AP251" i="39" s="1"/>
  <c r="Q224" i="39"/>
  <c r="Q225" i="39"/>
  <c r="Q226" i="39"/>
  <c r="P227" i="39"/>
  <c r="P228" i="39"/>
  <c r="N229" i="39"/>
  <c r="N230" i="39"/>
  <c r="N231" i="39"/>
  <c r="M232" i="39"/>
  <c r="AP232" i="39" s="1"/>
  <c r="M233" i="39"/>
  <c r="AP233" i="39" s="1"/>
  <c r="I234" i="39"/>
  <c r="W234" i="39" s="1"/>
  <c r="AM234" i="39" s="1"/>
  <c r="I235" i="39"/>
  <c r="W235" i="39" s="1"/>
  <c r="AM235" i="39" s="1"/>
  <c r="H236" i="39"/>
  <c r="H237" i="39"/>
  <c r="H238" i="39"/>
  <c r="G239" i="39"/>
  <c r="G240" i="39"/>
  <c r="G241" i="39"/>
  <c r="Q241" i="39"/>
  <c r="F242" i="39"/>
  <c r="AJ242" i="39" s="1"/>
  <c r="Q242" i="39"/>
  <c r="F243" i="39"/>
  <c r="AJ243" i="39" s="1"/>
  <c r="Q243" i="39"/>
  <c r="F244" i="39"/>
  <c r="AJ244" i="39" s="1"/>
  <c r="P244" i="39"/>
  <c r="E245" i="39"/>
  <c r="P245" i="39"/>
  <c r="E246" i="39"/>
  <c r="P246" i="39"/>
  <c r="E247" i="39"/>
  <c r="D248" i="39"/>
  <c r="AG248" i="39" s="1"/>
  <c r="D249" i="39"/>
  <c r="AG249" i="39" s="1"/>
  <c r="D250" i="39"/>
  <c r="AG250" i="39" s="1"/>
  <c r="N250" i="39"/>
  <c r="C251" i="39"/>
  <c r="N251" i="39"/>
  <c r="C252" i="39"/>
  <c r="N252" i="39"/>
  <c r="C253" i="39"/>
  <c r="M253" i="39"/>
  <c r="AP253" i="39" s="1"/>
  <c r="B254" i="39"/>
  <c r="M254" i="39"/>
  <c r="AP254" i="39" s="1"/>
  <c r="B255" i="39"/>
  <c r="L255" i="39"/>
  <c r="AN255" i="39" s="1"/>
  <c r="F256" i="39"/>
  <c r="AJ256" i="39" s="1"/>
  <c r="H257" i="39"/>
  <c r="Q257" i="39"/>
  <c r="G258" i="39"/>
  <c r="D259" i="39"/>
  <c r="AG259" i="39" s="1"/>
  <c r="L259" i="39"/>
  <c r="AN259" i="39" s="1"/>
  <c r="I260" i="39"/>
  <c r="W260" i="39" s="1"/>
  <c r="AM260" i="39" s="1"/>
  <c r="Q260" i="39"/>
  <c r="F261" i="39"/>
  <c r="AJ261" i="39" s="1"/>
  <c r="N261" i="39"/>
  <c r="C262" i="39"/>
  <c r="K262" i="39"/>
  <c r="AH262" i="39" s="1"/>
  <c r="H263" i="39"/>
  <c r="P263" i="39"/>
  <c r="E264" i="39"/>
  <c r="M264" i="39"/>
  <c r="AP264" i="39" s="1"/>
  <c r="B265" i="39"/>
  <c r="J265" i="39"/>
  <c r="AK265" i="39" s="1"/>
  <c r="G266" i="39"/>
  <c r="D267" i="39"/>
  <c r="AG267" i="39" s="1"/>
  <c r="L267" i="39"/>
  <c r="AN267" i="39" s="1"/>
  <c r="I268" i="39"/>
  <c r="Q268" i="39"/>
  <c r="F269" i="39"/>
  <c r="AJ269" i="39" s="1"/>
  <c r="N269" i="39"/>
  <c r="C270" i="39"/>
  <c r="K270" i="39"/>
  <c r="AH270" i="39" s="1"/>
  <c r="H271" i="39"/>
  <c r="P271" i="39"/>
  <c r="E272" i="39"/>
  <c r="M272" i="39"/>
  <c r="AP272" i="39" s="1"/>
  <c r="B273" i="39"/>
  <c r="J273" i="39"/>
  <c r="AK273" i="39" s="1"/>
  <c r="G274" i="39"/>
  <c r="D275" i="39"/>
  <c r="AG275" i="39" s="1"/>
  <c r="L275" i="39"/>
  <c r="AN275" i="39" s="1"/>
  <c r="I276" i="39"/>
  <c r="Q276" i="39"/>
  <c r="F277" i="39"/>
  <c r="AJ277" i="39" s="1"/>
  <c r="N277" i="39"/>
  <c r="C278" i="39"/>
  <c r="K278" i="39"/>
  <c r="AH278" i="39" s="1"/>
  <c r="H279" i="39"/>
  <c r="P279" i="39"/>
  <c r="E280" i="39"/>
  <c r="M280" i="39"/>
  <c r="AP280" i="39" s="1"/>
  <c r="B281" i="39"/>
  <c r="J281" i="39"/>
  <c r="AK281" i="39" s="1"/>
  <c r="G282" i="39"/>
  <c r="D283" i="39"/>
  <c r="AG283" i="39" s="1"/>
  <c r="L283" i="39"/>
  <c r="AN283" i="39" s="1"/>
  <c r="I284" i="39"/>
  <c r="W284" i="39" s="1"/>
  <c r="AM284" i="39" s="1"/>
  <c r="Q284" i="39"/>
  <c r="F285" i="39"/>
  <c r="AJ285" i="39" s="1"/>
  <c r="N285" i="39"/>
  <c r="C286" i="39"/>
  <c r="K286" i="39"/>
  <c r="AH286" i="39" s="1"/>
  <c r="H287" i="39"/>
  <c r="P287" i="39"/>
  <c r="E288" i="39"/>
  <c r="M288" i="39"/>
  <c r="AP288" i="39" s="1"/>
  <c r="B289" i="39"/>
  <c r="J289" i="39"/>
  <c r="AK289" i="39" s="1"/>
  <c r="G290" i="39"/>
  <c r="D291" i="39"/>
  <c r="AG291" i="39" s="1"/>
  <c r="L291" i="39"/>
  <c r="AN291" i="39" s="1"/>
  <c r="I292" i="39"/>
  <c r="W292" i="39" s="1"/>
  <c r="AM292" i="39" s="1"/>
  <c r="Q292" i="39"/>
  <c r="F293" i="39"/>
  <c r="AJ293" i="39" s="1"/>
  <c r="N293" i="39"/>
  <c r="C294" i="39"/>
  <c r="G251" i="39"/>
  <c r="P252" i="39"/>
  <c r="P253" i="39"/>
  <c r="P254" i="39"/>
  <c r="N255" i="39"/>
  <c r="H256" i="39"/>
  <c r="I258" i="39"/>
  <c r="N259" i="39"/>
  <c r="C260" i="39"/>
  <c r="H261" i="39"/>
  <c r="M262" i="39"/>
  <c r="AP262" i="39" s="1"/>
  <c r="B263" i="39"/>
  <c r="D264" i="39"/>
  <c r="AG264" i="39" s="1"/>
  <c r="M265" i="39"/>
  <c r="AP265" i="39" s="1"/>
  <c r="I266" i="39"/>
  <c r="B267" i="39"/>
  <c r="M267" i="39"/>
  <c r="AP267" i="39" s="1"/>
  <c r="B268" i="39"/>
  <c r="L268" i="39"/>
  <c r="AN268" i="39" s="1"/>
  <c r="L269" i="39"/>
  <c r="AN269" i="39" s="1"/>
  <c r="L270" i="39"/>
  <c r="AN270" i="39" s="1"/>
  <c r="K271" i="39"/>
  <c r="AH271" i="39" s="1"/>
  <c r="K272" i="39"/>
  <c r="AH272" i="39" s="1"/>
  <c r="K273" i="39"/>
  <c r="AH273" i="39" s="1"/>
  <c r="J274" i="39"/>
  <c r="AK274" i="39" s="1"/>
  <c r="J275" i="39"/>
  <c r="AK275" i="39" s="1"/>
  <c r="J276" i="39"/>
  <c r="AK276" i="39" s="1"/>
  <c r="I277" i="39"/>
  <c r="I278" i="39"/>
  <c r="I279" i="39"/>
  <c r="W279" i="39" s="1"/>
  <c r="AM279" i="39" s="1"/>
  <c r="H280" i="39"/>
  <c r="H281" i="39"/>
  <c r="H282" i="39"/>
  <c r="G283" i="39"/>
  <c r="G284" i="39"/>
  <c r="G285" i="39"/>
  <c r="Q285" i="39"/>
  <c r="F286" i="39"/>
  <c r="AJ286" i="39" s="1"/>
  <c r="Q286" i="39"/>
  <c r="F287" i="39"/>
  <c r="AJ287" i="39" s="1"/>
  <c r="Q287" i="39"/>
  <c r="F288" i="39"/>
  <c r="AJ288" i="39" s="1"/>
  <c r="P288" i="39"/>
  <c r="E289" i="39"/>
  <c r="P289" i="39"/>
  <c r="E290" i="39"/>
  <c r="P290" i="39"/>
  <c r="E291" i="39"/>
  <c r="D292" i="39"/>
  <c r="AG292" i="39" s="1"/>
  <c r="C293" i="39"/>
  <c r="L293" i="39"/>
  <c r="AN293" i="39" s="1"/>
  <c r="F294" i="39"/>
  <c r="AJ294" i="39" s="1"/>
  <c r="N294" i="39"/>
  <c r="C295" i="39"/>
  <c r="K295" i="39"/>
  <c r="AH295" i="39" s="1"/>
  <c r="H296" i="39"/>
  <c r="P296" i="39"/>
  <c r="E297" i="39"/>
  <c r="M297" i="39"/>
  <c r="AP297" i="39" s="1"/>
  <c r="K251" i="39"/>
  <c r="AH251" i="39" s="1"/>
  <c r="Q253" i="39"/>
  <c r="Q254" i="39"/>
  <c r="I256" i="39"/>
  <c r="C257" i="39"/>
  <c r="J258" i="39"/>
  <c r="AK258" i="39" s="1"/>
  <c r="D260" i="39"/>
  <c r="AG260" i="39" s="1"/>
  <c r="I261" i="39"/>
  <c r="W261" i="39" s="1"/>
  <c r="AM261" i="39" s="1"/>
  <c r="N262" i="39"/>
  <c r="C263" i="39"/>
  <c r="G264" i="39"/>
  <c r="J266" i="39"/>
  <c r="AK266" i="39" s="1"/>
  <c r="C267" i="39"/>
  <c r="N267" i="39"/>
  <c r="C268" i="39"/>
  <c r="N268" i="39"/>
  <c r="C269" i="39"/>
  <c r="M269" i="39"/>
  <c r="AP269" i="39" s="1"/>
  <c r="B270" i="39"/>
  <c r="M270" i="39"/>
  <c r="AP270" i="39" s="1"/>
  <c r="B271" i="39"/>
  <c r="M271" i="39"/>
  <c r="AP271" i="39" s="1"/>
  <c r="B272" i="39"/>
  <c r="L272" i="39"/>
  <c r="AN272" i="39" s="1"/>
  <c r="L273" i="39"/>
  <c r="AN273" i="39" s="1"/>
  <c r="L274" i="39"/>
  <c r="AN274" i="39" s="1"/>
  <c r="K275" i="39"/>
  <c r="AH275" i="39" s="1"/>
  <c r="K276" i="39"/>
  <c r="AH276" i="39" s="1"/>
  <c r="K277" i="39"/>
  <c r="AH277" i="39" s="1"/>
  <c r="J278" i="39"/>
  <c r="AK278" i="39" s="1"/>
  <c r="J279" i="39"/>
  <c r="AK279" i="39" s="1"/>
  <c r="J280" i="39"/>
  <c r="AK280" i="39" s="1"/>
  <c r="I281" i="39"/>
  <c r="I282" i="39"/>
  <c r="W282" i="39" s="1"/>
  <c r="AM282" i="39" s="1"/>
  <c r="I283" i="39"/>
  <c r="W283" i="39" s="1"/>
  <c r="AM283" i="39" s="1"/>
  <c r="H284" i="39"/>
  <c r="H285" i="39"/>
  <c r="H286" i="39"/>
  <c r="G287" i="39"/>
  <c r="G288" i="39"/>
  <c r="G289" i="39"/>
  <c r="Q289" i="39"/>
  <c r="F290" i="39"/>
  <c r="AJ290" i="39" s="1"/>
  <c r="Q290" i="39"/>
  <c r="F291" i="39"/>
  <c r="AJ291" i="39" s="1"/>
  <c r="Q291" i="39"/>
  <c r="F292" i="39"/>
  <c r="AJ292" i="39" s="1"/>
  <c r="P292" i="39"/>
  <c r="D293" i="39"/>
  <c r="AG293" i="39" s="1"/>
  <c r="M293" i="39"/>
  <c r="AP293" i="39" s="1"/>
  <c r="G294" i="39"/>
  <c r="D295" i="39"/>
  <c r="AG295" i="39" s="1"/>
  <c r="L295" i="39"/>
  <c r="AN295" i="39" s="1"/>
  <c r="I296" i="39"/>
  <c r="W296" i="39" s="1"/>
  <c r="AM296" i="39" s="1"/>
  <c r="Q296" i="39"/>
  <c r="F297" i="39"/>
  <c r="AJ297" i="39" s="1"/>
  <c r="N297" i="39"/>
  <c r="Q251" i="39"/>
  <c r="L256" i="39"/>
  <c r="AN256" i="39" s="1"/>
  <c r="F257" i="39"/>
  <c r="AJ257" i="39" s="1"/>
  <c r="M258" i="39"/>
  <c r="AP258" i="39" s="1"/>
  <c r="B259" i="39"/>
  <c r="G260" i="39"/>
  <c r="L261" i="39"/>
  <c r="AN261" i="39" s="1"/>
  <c r="Q262" i="39"/>
  <c r="F263" i="39"/>
  <c r="AJ263" i="39" s="1"/>
  <c r="H264" i="39"/>
  <c r="D265" i="39"/>
  <c r="AG265" i="39" s="1"/>
  <c r="P265" i="39"/>
  <c r="L266" i="39"/>
  <c r="AN266" i="39" s="1"/>
  <c r="E267" i="39"/>
  <c r="D268" i="39"/>
  <c r="AG268" i="39" s="1"/>
  <c r="D269" i="39"/>
  <c r="AG269" i="39" s="1"/>
  <c r="D270" i="39"/>
  <c r="AG270" i="39" s="1"/>
  <c r="N270" i="39"/>
  <c r="C271" i="39"/>
  <c r="N271" i="39"/>
  <c r="C272" i="39"/>
  <c r="N272" i="39"/>
  <c r="C273" i="39"/>
  <c r="M273" i="39"/>
  <c r="AP273" i="39" s="1"/>
  <c r="B274" i="39"/>
  <c r="M274" i="39"/>
  <c r="AP274" i="39" s="1"/>
  <c r="B275" i="39"/>
  <c r="M275" i="39"/>
  <c r="AP275" i="39" s="1"/>
  <c r="B276" i="39"/>
  <c r="L276" i="39"/>
  <c r="AN276" i="39" s="1"/>
  <c r="L277" i="39"/>
  <c r="AN277" i="39" s="1"/>
  <c r="L278" i="39"/>
  <c r="AN278" i="39" s="1"/>
  <c r="K279" i="39"/>
  <c r="AH279" i="39" s="1"/>
  <c r="K280" i="39"/>
  <c r="AH280" i="39" s="1"/>
  <c r="K281" i="39"/>
  <c r="AH281" i="39" s="1"/>
  <c r="J282" i="39"/>
  <c r="AK282" i="39" s="1"/>
  <c r="J283" i="39"/>
  <c r="AK283" i="39" s="1"/>
  <c r="J284" i="39"/>
  <c r="AK284" i="39" s="1"/>
  <c r="I285" i="39"/>
  <c r="W285" i="39" s="1"/>
  <c r="AM285" i="39" s="1"/>
  <c r="I286" i="39"/>
  <c r="W286" i="39" s="1"/>
  <c r="AM286" i="39" s="1"/>
  <c r="I287" i="39"/>
  <c r="H288" i="39"/>
  <c r="H289" i="39"/>
  <c r="H290" i="39"/>
  <c r="G291" i="39"/>
  <c r="G292" i="39"/>
  <c r="E293" i="39"/>
  <c r="H294" i="39"/>
  <c r="P294" i="39"/>
  <c r="E295" i="39"/>
  <c r="M295" i="39"/>
  <c r="AP295" i="39" s="1"/>
  <c r="B296" i="39"/>
  <c r="J296" i="39"/>
  <c r="AK296" i="39" s="1"/>
  <c r="G297" i="39"/>
  <c r="B252" i="39"/>
  <c r="N256" i="39"/>
  <c r="G257" i="39"/>
  <c r="N258" i="39"/>
  <c r="C259" i="39"/>
  <c r="H260" i="39"/>
  <c r="M261" i="39"/>
  <c r="AP261" i="39" s="1"/>
  <c r="B262" i="39"/>
  <c r="G263" i="39"/>
  <c r="J264" i="39"/>
  <c r="AK264" i="39" s="1"/>
  <c r="E265" i="39"/>
  <c r="Q265" i="39"/>
  <c r="M266" i="39"/>
  <c r="AP266" i="39" s="1"/>
  <c r="F267" i="39"/>
  <c r="AJ267" i="39" s="1"/>
  <c r="Q267" i="39"/>
  <c r="F268" i="39"/>
  <c r="AJ268" i="39" s="1"/>
  <c r="P268" i="39"/>
  <c r="E269" i="39"/>
  <c r="P269" i="39"/>
  <c r="E270" i="39"/>
  <c r="P270" i="39"/>
  <c r="E271" i="39"/>
  <c r="D272" i="39"/>
  <c r="AG272" i="39" s="1"/>
  <c r="D273" i="39"/>
  <c r="AG273" i="39" s="1"/>
  <c r="D274" i="39"/>
  <c r="AG274" i="39" s="1"/>
  <c r="N274" i="39"/>
  <c r="C275" i="39"/>
  <c r="N275" i="39"/>
  <c r="C276" i="39"/>
  <c r="N276" i="39"/>
  <c r="C277" i="39"/>
  <c r="M277" i="39"/>
  <c r="AP277" i="39" s="1"/>
  <c r="B278" i="39"/>
  <c r="M278" i="39"/>
  <c r="AP278" i="39" s="1"/>
  <c r="B279" i="39"/>
  <c r="M279" i="39"/>
  <c r="AP279" i="39" s="1"/>
  <c r="B280" i="39"/>
  <c r="L280" i="39"/>
  <c r="AN280" i="39" s="1"/>
  <c r="L281" i="39"/>
  <c r="AN281" i="39" s="1"/>
  <c r="L282" i="39"/>
  <c r="AN282" i="39" s="1"/>
  <c r="K283" i="39"/>
  <c r="AH283" i="39" s="1"/>
  <c r="K284" i="39"/>
  <c r="AH284" i="39" s="1"/>
  <c r="K285" i="39"/>
  <c r="AH285" i="39" s="1"/>
  <c r="J286" i="39"/>
  <c r="AK286" i="39" s="1"/>
  <c r="J287" i="39"/>
  <c r="AK287" i="39" s="1"/>
  <c r="J288" i="39"/>
  <c r="AK288" i="39" s="1"/>
  <c r="I289" i="39"/>
  <c r="I290" i="39"/>
  <c r="W290" i="39" s="1"/>
  <c r="AM290" i="39" s="1"/>
  <c r="I291" i="39"/>
  <c r="W291" i="39" s="1"/>
  <c r="AM291" i="39" s="1"/>
  <c r="H292" i="39"/>
  <c r="G293" i="39"/>
  <c r="P293" i="39"/>
  <c r="I294" i="39"/>
  <c r="W294" i="39" s="1"/>
  <c r="AM294" i="39" s="1"/>
  <c r="Q294" i="39"/>
  <c r="F295" i="39"/>
  <c r="AJ295" i="39" s="1"/>
  <c r="N295" i="39"/>
  <c r="C296" i="39"/>
  <c r="K296" i="39"/>
  <c r="AH296" i="39" s="1"/>
  <c r="H297" i="39"/>
  <c r="P297" i="39"/>
  <c r="E298" i="39"/>
  <c r="M298" i="39"/>
  <c r="AP298" i="39" s="1"/>
  <c r="B299" i="39"/>
  <c r="J299" i="39"/>
  <c r="AK299" i="39" s="1"/>
  <c r="G300" i="39"/>
  <c r="D301" i="39"/>
  <c r="AG301" i="39" s="1"/>
  <c r="L301" i="39"/>
  <c r="AN301" i="39" s="1"/>
  <c r="I302" i="39"/>
  <c r="Q302" i="39"/>
  <c r="F303" i="39"/>
  <c r="AJ303" i="39" s="1"/>
  <c r="N303" i="39"/>
  <c r="C304" i="39"/>
  <c r="K304" i="39"/>
  <c r="AH304" i="39" s="1"/>
  <c r="H305" i="39"/>
  <c r="P305" i="39"/>
  <c r="E306" i="39"/>
  <c r="M306" i="39"/>
  <c r="AP306" i="39" s="1"/>
  <c r="B307" i="39"/>
  <c r="J307" i="39"/>
  <c r="AK307" i="39" s="1"/>
  <c r="G308" i="39"/>
  <c r="D309" i="39"/>
  <c r="AG309" i="39" s="1"/>
  <c r="L309" i="39"/>
  <c r="AN309" i="39" s="1"/>
  <c r="I310" i="39"/>
  <c r="W310" i="39" s="1"/>
  <c r="AM310" i="39" s="1"/>
  <c r="Q310" i="39"/>
  <c r="F311" i="39"/>
  <c r="AJ311" i="39" s="1"/>
  <c r="N311" i="39"/>
  <c r="C312" i="39"/>
  <c r="K312" i="39"/>
  <c r="AH312" i="39" s="1"/>
  <c r="H313" i="39"/>
  <c r="P313" i="39"/>
  <c r="E314" i="39"/>
  <c r="M314" i="39"/>
  <c r="AP314" i="39" s="1"/>
  <c r="B315" i="39"/>
  <c r="J315" i="39"/>
  <c r="AK315" i="39" s="1"/>
  <c r="G316" i="39"/>
  <c r="D317" i="39"/>
  <c r="AG317" i="39" s="1"/>
  <c r="L317" i="39"/>
  <c r="AN317" i="39" s="1"/>
  <c r="I318" i="39"/>
  <c r="W318" i="39" s="1"/>
  <c r="AM318" i="39" s="1"/>
  <c r="Q318" i="39"/>
  <c r="F319" i="39"/>
  <c r="AJ319" i="39" s="1"/>
  <c r="N319" i="39"/>
  <c r="C320" i="39"/>
  <c r="K320" i="39"/>
  <c r="AH320" i="39" s="1"/>
  <c r="H321" i="39"/>
  <c r="P321" i="39"/>
  <c r="E322" i="39"/>
  <c r="M322" i="39"/>
  <c r="AP322" i="39" s="1"/>
  <c r="B323" i="39"/>
  <c r="J323" i="39"/>
  <c r="AK323" i="39" s="1"/>
  <c r="G324" i="39"/>
  <c r="D325" i="39"/>
  <c r="AG325" i="39" s="1"/>
  <c r="L325" i="39"/>
  <c r="AN325" i="39" s="1"/>
  <c r="I326" i="39"/>
  <c r="W326" i="39" s="1"/>
  <c r="AM326" i="39" s="1"/>
  <c r="Q326" i="39"/>
  <c r="F327" i="39"/>
  <c r="AJ327" i="39" s="1"/>
  <c r="N327" i="39"/>
  <c r="C328" i="39"/>
  <c r="K328" i="39"/>
  <c r="AH328" i="39" s="1"/>
  <c r="H329" i="39"/>
  <c r="P329" i="39"/>
  <c r="E330" i="39"/>
  <c r="M330" i="39"/>
  <c r="AP330" i="39" s="1"/>
  <c r="B331" i="39"/>
  <c r="J331" i="39"/>
  <c r="AK331" i="39" s="1"/>
  <c r="G332" i="39"/>
  <c r="D333" i="39"/>
  <c r="AG333" i="39" s="1"/>
  <c r="L333" i="39"/>
  <c r="AN333" i="39" s="1"/>
  <c r="I334" i="39"/>
  <c r="Q334" i="39"/>
  <c r="F335" i="39"/>
  <c r="AJ335" i="39" s="1"/>
  <c r="N335" i="39"/>
  <c r="C336" i="39"/>
  <c r="F252" i="39"/>
  <c r="AJ252" i="39" s="1"/>
  <c r="E253" i="39"/>
  <c r="E254" i="39"/>
  <c r="E255" i="39"/>
  <c r="Q256" i="39"/>
  <c r="K257" i="39"/>
  <c r="AH257" i="39" s="1"/>
  <c r="Q258" i="39"/>
  <c r="F259" i="39"/>
  <c r="AJ259" i="39" s="1"/>
  <c r="K260" i="39"/>
  <c r="AH260" i="39" s="1"/>
  <c r="P261" i="39"/>
  <c r="E262" i="39"/>
  <c r="J263" i="39"/>
  <c r="AK263" i="39" s="1"/>
  <c r="K264" i="39"/>
  <c r="AH264" i="39" s="1"/>
  <c r="G265" i="39"/>
  <c r="B266" i="39"/>
  <c r="N266" i="39"/>
  <c r="G267" i="39"/>
  <c r="G268" i="39"/>
  <c r="G269" i="39"/>
  <c r="Q269" i="39"/>
  <c r="F270" i="39"/>
  <c r="AJ270" i="39" s="1"/>
  <c r="Q270" i="39"/>
  <c r="F271" i="39"/>
  <c r="AJ271" i="39" s="1"/>
  <c r="Q271" i="39"/>
  <c r="F272" i="39"/>
  <c r="AJ272" i="39" s="1"/>
  <c r="P272" i="39"/>
  <c r="E273" i="39"/>
  <c r="P273" i="39"/>
  <c r="E274" i="39"/>
  <c r="P274" i="39"/>
  <c r="E275" i="39"/>
  <c r="D276" i="39"/>
  <c r="AG276" i="39" s="1"/>
  <c r="D277" i="39"/>
  <c r="AG277" i="39" s="1"/>
  <c r="D278" i="39"/>
  <c r="AG278" i="39" s="1"/>
  <c r="N278" i="39"/>
  <c r="C279" i="39"/>
  <c r="N279" i="39"/>
  <c r="C280" i="39"/>
  <c r="N280" i="39"/>
  <c r="C281" i="39"/>
  <c r="M281" i="39"/>
  <c r="AP281" i="39" s="1"/>
  <c r="B282" i="39"/>
  <c r="M282" i="39"/>
  <c r="AP282" i="39" s="1"/>
  <c r="B283" i="39"/>
  <c r="M283" i="39"/>
  <c r="AP283" i="39" s="1"/>
  <c r="B284" i="39"/>
  <c r="L284" i="39"/>
  <c r="AN284" i="39" s="1"/>
  <c r="L285" i="39"/>
  <c r="AN285" i="39" s="1"/>
  <c r="L286" i="39"/>
  <c r="AN286" i="39" s="1"/>
  <c r="K287" i="39"/>
  <c r="AH287" i="39" s="1"/>
  <c r="K288" i="39"/>
  <c r="AH288" i="39" s="1"/>
  <c r="K289" i="39"/>
  <c r="AH289" i="39" s="1"/>
  <c r="J290" i="39"/>
  <c r="AK290" i="39" s="1"/>
  <c r="J291" i="39"/>
  <c r="AK291" i="39" s="1"/>
  <c r="J292" i="39"/>
  <c r="AK292" i="39" s="1"/>
  <c r="H293" i="39"/>
  <c r="Q293" i="39"/>
  <c r="J294" i="39"/>
  <c r="AK294" i="39" s="1"/>
  <c r="G295" i="39"/>
  <c r="D296" i="39"/>
  <c r="AG296" i="39" s="1"/>
  <c r="L296" i="39"/>
  <c r="AN296" i="39" s="1"/>
  <c r="I297" i="39"/>
  <c r="W297" i="39" s="1"/>
  <c r="AM297" i="39" s="1"/>
  <c r="Q297" i="39"/>
  <c r="G252" i="39"/>
  <c r="G253" i="39"/>
  <c r="F254" i="39"/>
  <c r="AJ254" i="39" s="1"/>
  <c r="F255" i="39"/>
  <c r="AJ255" i="39" s="1"/>
  <c r="L257" i="39"/>
  <c r="AN257" i="39" s="1"/>
  <c r="B258" i="39"/>
  <c r="G259" i="39"/>
  <c r="L260" i="39"/>
  <c r="AN260" i="39" s="1"/>
  <c r="Q261" i="39"/>
  <c r="F262" i="39"/>
  <c r="AJ262" i="39" s="1"/>
  <c r="K263" i="39"/>
  <c r="AH263" i="39" s="1"/>
  <c r="L264" i="39"/>
  <c r="AN264" i="39" s="1"/>
  <c r="H265" i="39"/>
  <c r="D266" i="39"/>
  <c r="AG266" i="39" s="1"/>
  <c r="Q266" i="39"/>
  <c r="I267" i="39"/>
  <c r="W267" i="39" s="1"/>
  <c r="AM267" i="39" s="1"/>
  <c r="H268" i="39"/>
  <c r="H269" i="39"/>
  <c r="H270" i="39"/>
  <c r="G271" i="39"/>
  <c r="G272" i="39"/>
  <c r="G273" i="39"/>
  <c r="Q273" i="39"/>
  <c r="F274" i="39"/>
  <c r="AJ274" i="39" s="1"/>
  <c r="Q274" i="39"/>
  <c r="F275" i="39"/>
  <c r="AJ275" i="39" s="1"/>
  <c r="Q275" i="39"/>
  <c r="F276" i="39"/>
  <c r="AJ276" i="39" s="1"/>
  <c r="P276" i="39"/>
  <c r="E277" i="39"/>
  <c r="P277" i="39"/>
  <c r="E278" i="39"/>
  <c r="P278" i="39"/>
  <c r="E279" i="39"/>
  <c r="D280" i="39"/>
  <c r="AG280" i="39" s="1"/>
  <c r="D281" i="39"/>
  <c r="AG281" i="39" s="1"/>
  <c r="D282" i="39"/>
  <c r="AG282" i="39" s="1"/>
  <c r="N282" i="39"/>
  <c r="C283" i="39"/>
  <c r="N283" i="39"/>
  <c r="C284" i="39"/>
  <c r="N284" i="39"/>
  <c r="C285" i="39"/>
  <c r="M285" i="39"/>
  <c r="AP285" i="39" s="1"/>
  <c r="B286" i="39"/>
  <c r="M286" i="39"/>
  <c r="AP286" i="39" s="1"/>
  <c r="B287" i="39"/>
  <c r="M287" i="39"/>
  <c r="AP287" i="39" s="1"/>
  <c r="B288" i="39"/>
  <c r="L288" i="39"/>
  <c r="AN288" i="39" s="1"/>
  <c r="L289" i="39"/>
  <c r="AN289" i="39" s="1"/>
  <c r="L290" i="39"/>
  <c r="AN290" i="39" s="1"/>
  <c r="K291" i="39"/>
  <c r="AH291" i="39" s="1"/>
  <c r="K292" i="39"/>
  <c r="AH292" i="39" s="1"/>
  <c r="I293" i="39"/>
  <c r="W293" i="39" s="1"/>
  <c r="AM293" i="39" s="1"/>
  <c r="B294" i="39"/>
  <c r="K294" i="39"/>
  <c r="AH294" i="39" s="1"/>
  <c r="H295" i="39"/>
  <c r="P295" i="39"/>
  <c r="E296" i="39"/>
  <c r="M296" i="39"/>
  <c r="AP296" i="39" s="1"/>
  <c r="B297" i="39"/>
  <c r="J297" i="39"/>
  <c r="AK297" i="39" s="1"/>
  <c r="K252" i="39"/>
  <c r="AH252" i="39" s="1"/>
  <c r="K253" i="39"/>
  <c r="AH253" i="39" s="1"/>
  <c r="J254" i="39"/>
  <c r="AK254" i="39" s="1"/>
  <c r="J255" i="39"/>
  <c r="AK255" i="39" s="1"/>
  <c r="C256" i="39"/>
  <c r="E258" i="39"/>
  <c r="J259" i="39"/>
  <c r="AK259" i="39" s="1"/>
  <c r="D261" i="39"/>
  <c r="AG261" i="39" s="1"/>
  <c r="I262" i="39"/>
  <c r="W262" i="39" s="1"/>
  <c r="AM262" i="39" s="1"/>
  <c r="N263" i="39"/>
  <c r="B264" i="39"/>
  <c r="I265" i="39"/>
  <c r="W265" i="39" s="1"/>
  <c r="AM265" i="39" s="1"/>
  <c r="E266" i="39"/>
  <c r="J267" i="39"/>
  <c r="AK267" i="39" s="1"/>
  <c r="J268" i="39"/>
  <c r="AK268" i="39" s="1"/>
  <c r="I269" i="39"/>
  <c r="W269" i="39" s="1"/>
  <c r="AM269" i="39" s="1"/>
  <c r="I270" i="39"/>
  <c r="I271" i="39"/>
  <c r="W271" i="39" s="1"/>
  <c r="AM271" i="39" s="1"/>
  <c r="H272" i="39"/>
  <c r="H273" i="39"/>
  <c r="H274" i="39"/>
  <c r="G275" i="39"/>
  <c r="G276" i="39"/>
  <c r="G277" i="39"/>
  <c r="Q277" i="39"/>
  <c r="F278" i="39"/>
  <c r="AJ278" i="39" s="1"/>
  <c r="Q278" i="39"/>
  <c r="F279" i="39"/>
  <c r="AJ279" i="39" s="1"/>
  <c r="Q279" i="39"/>
  <c r="F280" i="39"/>
  <c r="AJ280" i="39" s="1"/>
  <c r="P280" i="39"/>
  <c r="E281" i="39"/>
  <c r="P281" i="39"/>
  <c r="E282" i="39"/>
  <c r="P282" i="39"/>
  <c r="E283" i="39"/>
  <c r="D284" i="39"/>
  <c r="AG284" i="39" s="1"/>
  <c r="D285" i="39"/>
  <c r="AG285" i="39" s="1"/>
  <c r="D286" i="39"/>
  <c r="AG286" i="39" s="1"/>
  <c r="N286" i="39"/>
  <c r="C287" i="39"/>
  <c r="N287" i="39"/>
  <c r="C288" i="39"/>
  <c r="N288" i="39"/>
  <c r="C289" i="39"/>
  <c r="M289" i="39"/>
  <c r="AP289" i="39" s="1"/>
  <c r="B290" i="39"/>
  <c r="M290" i="39"/>
  <c r="AP290" i="39" s="1"/>
  <c r="B291" i="39"/>
  <c r="M291" i="39"/>
  <c r="AP291" i="39" s="1"/>
  <c r="B292" i="39"/>
  <c r="L292" i="39"/>
  <c r="AN292" i="39" s="1"/>
  <c r="J293" i="39"/>
  <c r="AK293" i="39" s="1"/>
  <c r="D294" i="39"/>
  <c r="AG294" i="39" s="1"/>
  <c r="L294" i="39"/>
  <c r="AN294" i="39" s="1"/>
  <c r="I295" i="39"/>
  <c r="Q295" i="39"/>
  <c r="F296" i="39"/>
  <c r="AJ296" i="39" s="1"/>
  <c r="N296" i="39"/>
  <c r="C297" i="39"/>
  <c r="K297" i="39"/>
  <c r="AH297" i="39" s="1"/>
  <c r="H298" i="39"/>
  <c r="P298" i="39"/>
  <c r="E299" i="39"/>
  <c r="M299" i="39"/>
  <c r="AP299" i="39" s="1"/>
  <c r="B300" i="39"/>
  <c r="J300" i="39"/>
  <c r="AK300" i="39" s="1"/>
  <c r="G301" i="39"/>
  <c r="D302" i="39"/>
  <c r="AG302" i="39" s="1"/>
  <c r="L302" i="39"/>
  <c r="AN302" i="39" s="1"/>
  <c r="I303" i="39"/>
  <c r="W303" i="39" s="1"/>
  <c r="AM303" i="39" s="1"/>
  <c r="Q303" i="39"/>
  <c r="F304" i="39"/>
  <c r="AJ304" i="39" s="1"/>
  <c r="N304" i="39"/>
  <c r="C305" i="39"/>
  <c r="L252" i="39"/>
  <c r="AN252" i="39" s="1"/>
  <c r="L253" i="39"/>
  <c r="AN253" i="39" s="1"/>
  <c r="L254" i="39"/>
  <c r="AN254" i="39" s="1"/>
  <c r="K255" i="39"/>
  <c r="AH255" i="39" s="1"/>
  <c r="D256" i="39"/>
  <c r="AG256" i="39" s="1"/>
  <c r="P257" i="39"/>
  <c r="F258" i="39"/>
  <c r="AJ258" i="39" s="1"/>
  <c r="K259" i="39"/>
  <c r="AH259" i="39" s="1"/>
  <c r="P260" i="39"/>
  <c r="E261" i="39"/>
  <c r="J262" i="39"/>
  <c r="AK262" i="39" s="1"/>
  <c r="C264" i="39"/>
  <c r="P264" i="39"/>
  <c r="L265" i="39"/>
  <c r="AN265" i="39" s="1"/>
  <c r="F266" i="39"/>
  <c r="AJ266" i="39" s="1"/>
  <c r="K267" i="39"/>
  <c r="AH267" i="39" s="1"/>
  <c r="K268" i="39"/>
  <c r="AH268" i="39" s="1"/>
  <c r="K269" i="39"/>
  <c r="AH269" i="39" s="1"/>
  <c r="J270" i="39"/>
  <c r="AK270" i="39" s="1"/>
  <c r="J271" i="39"/>
  <c r="AK271" i="39" s="1"/>
  <c r="J272" i="39"/>
  <c r="AK272" i="39" s="1"/>
  <c r="I273" i="39"/>
  <c r="I274" i="39"/>
  <c r="I275" i="39"/>
  <c r="AM275" i="39" s="1"/>
  <c r="H276" i="39"/>
  <c r="H277" i="39"/>
  <c r="H278" i="39"/>
  <c r="G279" i="39"/>
  <c r="G280" i="39"/>
  <c r="G281" i="39"/>
  <c r="Q281" i="39"/>
  <c r="F282" i="39"/>
  <c r="AJ282" i="39" s="1"/>
  <c r="Q282" i="39"/>
  <c r="F283" i="39"/>
  <c r="AJ283" i="39" s="1"/>
  <c r="Q283" i="39"/>
  <c r="F284" i="39"/>
  <c r="AJ284" i="39" s="1"/>
  <c r="P284" i="39"/>
  <c r="E285" i="39"/>
  <c r="P285" i="39"/>
  <c r="E286" i="39"/>
  <c r="P286" i="39"/>
  <c r="E287" i="39"/>
  <c r="D288" i="39"/>
  <c r="AG288" i="39" s="1"/>
  <c r="D289" i="39"/>
  <c r="AG289" i="39" s="1"/>
  <c r="D290" i="39"/>
  <c r="AG290" i="39" s="1"/>
  <c r="N290" i="39"/>
  <c r="C291" i="39"/>
  <c r="N291" i="39"/>
  <c r="C292" i="39"/>
  <c r="N292" i="39"/>
  <c r="B293" i="39"/>
  <c r="K293" i="39"/>
  <c r="AH293" i="39" s="1"/>
  <c r="E294" i="39"/>
  <c r="M294" i="39"/>
  <c r="AP294" i="39" s="1"/>
  <c r="B295" i="39"/>
  <c r="J295" i="39"/>
  <c r="AK295" i="39" s="1"/>
  <c r="G296" i="39"/>
  <c r="D297" i="39"/>
  <c r="AG297" i="39" s="1"/>
  <c r="L297" i="39"/>
  <c r="AN297" i="39" s="1"/>
  <c r="I298" i="39"/>
  <c r="W298" i="39" s="1"/>
  <c r="AM298" i="39" s="1"/>
  <c r="Q298" i="39"/>
  <c r="F299" i="39"/>
  <c r="AJ299" i="39" s="1"/>
  <c r="N299" i="39"/>
  <c r="C300" i="39"/>
  <c r="K300" i="39"/>
  <c r="AH300" i="39" s="1"/>
  <c r="H301" i="39"/>
  <c r="P301" i="39"/>
  <c r="E302" i="39"/>
  <c r="M302" i="39"/>
  <c r="AP302" i="39" s="1"/>
  <c r="B303" i="39"/>
  <c r="J303" i="39"/>
  <c r="AK303" i="39" s="1"/>
  <c r="G304" i="39"/>
  <c r="D305" i="39"/>
  <c r="AG305" i="39" s="1"/>
  <c r="L305" i="39"/>
  <c r="AN305" i="39" s="1"/>
  <c r="I306" i="39"/>
  <c r="Q306" i="39"/>
  <c r="F307" i="39"/>
  <c r="AJ307" i="39" s="1"/>
  <c r="N307" i="39"/>
  <c r="C308" i="39"/>
  <c r="K308" i="39"/>
  <c r="AH308" i="39" s="1"/>
  <c r="H309" i="39"/>
  <c r="P309" i="39"/>
  <c r="E310" i="39"/>
  <c r="M310" i="39"/>
  <c r="AP310" i="39" s="1"/>
  <c r="B311" i="39"/>
  <c r="J311" i="39"/>
  <c r="AK311" i="39" s="1"/>
  <c r="G312" i="39"/>
  <c r="D313" i="39"/>
  <c r="AG313" i="39" s="1"/>
  <c r="L313" i="39"/>
  <c r="AN313" i="39" s="1"/>
  <c r="I314" i="39"/>
  <c r="W314" i="39" s="1"/>
  <c r="AM314" i="39" s="1"/>
  <c r="Q314" i="39"/>
  <c r="F315" i="39"/>
  <c r="AJ315" i="39" s="1"/>
  <c r="N315" i="39"/>
  <c r="C316" i="39"/>
  <c r="K316" i="39"/>
  <c r="AH316" i="39" s="1"/>
  <c r="H317" i="39"/>
  <c r="P317" i="39"/>
  <c r="E318" i="39"/>
  <c r="M318" i="39"/>
  <c r="AP318" i="39" s="1"/>
  <c r="B319" i="39"/>
  <c r="J319" i="39"/>
  <c r="AK319" i="39" s="1"/>
  <c r="G320" i="39"/>
  <c r="D321" i="39"/>
  <c r="AG321" i="39" s="1"/>
  <c r="L321" i="39"/>
  <c r="AN321" i="39" s="1"/>
  <c r="I322" i="39"/>
  <c r="Q322" i="39"/>
  <c r="F323" i="39"/>
  <c r="AJ323" i="39" s="1"/>
  <c r="N323" i="39"/>
  <c r="AM323" i="39"/>
  <c r="C324" i="39"/>
  <c r="K324" i="39"/>
  <c r="AH324" i="39" s="1"/>
  <c r="H325" i="39"/>
  <c r="P325" i="39"/>
  <c r="E326" i="39"/>
  <c r="M326" i="39"/>
  <c r="AP326" i="39" s="1"/>
  <c r="B327" i="39"/>
  <c r="J327" i="39"/>
  <c r="AK327" i="39" s="1"/>
  <c r="G328" i="39"/>
  <c r="D329" i="39"/>
  <c r="AG329" i="39" s="1"/>
  <c r="L329" i="39"/>
  <c r="AN329" i="39" s="1"/>
  <c r="I330" i="39"/>
  <c r="W330" i="39" s="1"/>
  <c r="AM330" i="39" s="1"/>
  <c r="Q330" i="39"/>
  <c r="F331" i="39"/>
  <c r="AJ331" i="39" s="1"/>
  <c r="N331" i="39"/>
  <c r="C332" i="39"/>
  <c r="K332" i="39"/>
  <c r="AH332" i="39" s="1"/>
  <c r="H333" i="39"/>
  <c r="P333" i="39"/>
  <c r="E334" i="39"/>
  <c r="M334" i="39"/>
  <c r="AP334" i="39" s="1"/>
  <c r="B335" i="39"/>
  <c r="J335" i="39"/>
  <c r="AK335" i="39" s="1"/>
  <c r="G336" i="39"/>
  <c r="D337" i="39"/>
  <c r="AG337" i="39" s="1"/>
  <c r="L337" i="39"/>
  <c r="AN337" i="39" s="1"/>
  <c r="B298" i="39"/>
  <c r="N298" i="39"/>
  <c r="I299" i="39"/>
  <c r="E300" i="39"/>
  <c r="Q300" i="39"/>
  <c r="M301" i="39"/>
  <c r="AP301" i="39" s="1"/>
  <c r="H302" i="39"/>
  <c r="D303" i="39"/>
  <c r="AG303" i="39" s="1"/>
  <c r="P303" i="39"/>
  <c r="L304" i="39"/>
  <c r="AN304" i="39" s="1"/>
  <c r="G305" i="39"/>
  <c r="G306" i="39"/>
  <c r="G307" i="39"/>
  <c r="Q307" i="39"/>
  <c r="F308" i="39"/>
  <c r="AJ308" i="39" s="1"/>
  <c r="Q308" i="39"/>
  <c r="F309" i="39"/>
  <c r="AJ309" i="39" s="1"/>
  <c r="Q309" i="39"/>
  <c r="F310" i="39"/>
  <c r="AJ310" i="39" s="1"/>
  <c r="P310" i="39"/>
  <c r="E311" i="39"/>
  <c r="P311" i="39"/>
  <c r="E312" i="39"/>
  <c r="P312" i="39"/>
  <c r="E313" i="39"/>
  <c r="D314" i="39"/>
  <c r="AG314" i="39" s="1"/>
  <c r="D315" i="39"/>
  <c r="AG315" i="39" s="1"/>
  <c r="D316" i="39"/>
  <c r="AG316" i="39" s="1"/>
  <c r="N316" i="39"/>
  <c r="C317" i="39"/>
  <c r="N317" i="39"/>
  <c r="C318" i="39"/>
  <c r="N318" i="39"/>
  <c r="C319" i="39"/>
  <c r="M319" i="39"/>
  <c r="AP319" i="39" s="1"/>
  <c r="B320" i="39"/>
  <c r="M320" i="39"/>
  <c r="AP320" i="39" s="1"/>
  <c r="B321" i="39"/>
  <c r="M321" i="39"/>
  <c r="AP321" i="39" s="1"/>
  <c r="B322" i="39"/>
  <c r="L322" i="39"/>
  <c r="AN322" i="39" s="1"/>
  <c r="L323" i="39"/>
  <c r="AN323" i="39" s="1"/>
  <c r="L324" i="39"/>
  <c r="AN324" i="39" s="1"/>
  <c r="K325" i="39"/>
  <c r="AH325" i="39" s="1"/>
  <c r="K326" i="39"/>
  <c r="AH326" i="39" s="1"/>
  <c r="K327" i="39"/>
  <c r="AH327" i="39" s="1"/>
  <c r="J328" i="39"/>
  <c r="AK328" i="39" s="1"/>
  <c r="J329" i="39"/>
  <c r="AK329" i="39" s="1"/>
  <c r="J330" i="39"/>
  <c r="AK330" i="39" s="1"/>
  <c r="I331" i="39"/>
  <c r="I332" i="39"/>
  <c r="I333" i="39"/>
  <c r="W333" i="39" s="1"/>
  <c r="AM333" i="39" s="1"/>
  <c r="H334" i="39"/>
  <c r="H335" i="39"/>
  <c r="H336" i="39"/>
  <c r="Q336" i="39"/>
  <c r="J337" i="39"/>
  <c r="AK337" i="39" s="1"/>
  <c r="I338" i="39"/>
  <c r="AM338" i="39" s="1"/>
  <c r="Q338" i="39"/>
  <c r="F339" i="39"/>
  <c r="AJ339" i="39" s="1"/>
  <c r="N339" i="39"/>
  <c r="C340" i="39"/>
  <c r="C298" i="39"/>
  <c r="K299" i="39"/>
  <c r="AH299" i="39" s="1"/>
  <c r="F300" i="39"/>
  <c r="AJ300" i="39" s="1"/>
  <c r="B301" i="39"/>
  <c r="N301" i="39"/>
  <c r="J302" i="39"/>
  <c r="AK302" i="39" s="1"/>
  <c r="E303" i="39"/>
  <c r="M304" i="39"/>
  <c r="AP304" i="39" s="1"/>
  <c r="I305" i="39"/>
  <c r="W305" i="39" s="1"/>
  <c r="AM305" i="39" s="1"/>
  <c r="H306" i="39"/>
  <c r="H307" i="39"/>
  <c r="H308" i="39"/>
  <c r="G309" i="39"/>
  <c r="G310" i="39"/>
  <c r="G311" i="39"/>
  <c r="Q311" i="39"/>
  <c r="F312" i="39"/>
  <c r="AJ312" i="39" s="1"/>
  <c r="Q312" i="39"/>
  <c r="F313" i="39"/>
  <c r="AJ313" i="39" s="1"/>
  <c r="Q313" i="39"/>
  <c r="F314" i="39"/>
  <c r="AJ314" i="39" s="1"/>
  <c r="P314" i="39"/>
  <c r="E315" i="39"/>
  <c r="P315" i="39"/>
  <c r="E316" i="39"/>
  <c r="P316" i="39"/>
  <c r="E317" i="39"/>
  <c r="D318" i="39"/>
  <c r="AG318" i="39" s="1"/>
  <c r="D319" i="39"/>
  <c r="AG319" i="39" s="1"/>
  <c r="D320" i="39"/>
  <c r="AG320" i="39" s="1"/>
  <c r="N320" i="39"/>
  <c r="C321" i="39"/>
  <c r="N321" i="39"/>
  <c r="C322" i="39"/>
  <c r="N322" i="39"/>
  <c r="C323" i="39"/>
  <c r="M323" i="39"/>
  <c r="AP323" i="39" s="1"/>
  <c r="B324" i="39"/>
  <c r="M324" i="39"/>
  <c r="AP324" i="39" s="1"/>
  <c r="B325" i="39"/>
  <c r="M325" i="39"/>
  <c r="AP325" i="39" s="1"/>
  <c r="B326" i="39"/>
  <c r="L326" i="39"/>
  <c r="AN326" i="39" s="1"/>
  <c r="L327" i="39"/>
  <c r="AN327" i="39" s="1"/>
  <c r="L328" i="39"/>
  <c r="AN328" i="39" s="1"/>
  <c r="K329" i="39"/>
  <c r="AH329" i="39" s="1"/>
  <c r="K330" i="39"/>
  <c r="AH330" i="39" s="1"/>
  <c r="K331" i="39"/>
  <c r="AH331" i="39" s="1"/>
  <c r="J332" i="39"/>
  <c r="AK332" i="39" s="1"/>
  <c r="J333" i="39"/>
  <c r="AK333" i="39" s="1"/>
  <c r="J334" i="39"/>
  <c r="AK334" i="39" s="1"/>
  <c r="I335" i="39"/>
  <c r="I336" i="39"/>
  <c r="B337" i="39"/>
  <c r="K337" i="39"/>
  <c r="AH337" i="39" s="1"/>
  <c r="B338" i="39"/>
  <c r="J338" i="39"/>
  <c r="AK338" i="39" s="1"/>
  <c r="G339" i="39"/>
  <c r="D340" i="39"/>
  <c r="AG340" i="39" s="1"/>
  <c r="D298" i="39"/>
  <c r="AG298" i="39" s="1"/>
  <c r="L299" i="39"/>
  <c r="AN299" i="39" s="1"/>
  <c r="H300" i="39"/>
  <c r="C301" i="39"/>
  <c r="Q301" i="39"/>
  <c r="K302" i="39"/>
  <c r="AH302" i="39" s="1"/>
  <c r="G303" i="39"/>
  <c r="B304" i="39"/>
  <c r="P304" i="39"/>
  <c r="J305" i="39"/>
  <c r="AK305" i="39" s="1"/>
  <c r="J306" i="39"/>
  <c r="AK306" i="39" s="1"/>
  <c r="I307" i="39"/>
  <c r="W307" i="39" s="1"/>
  <c r="AM307" i="39" s="1"/>
  <c r="I308" i="39"/>
  <c r="W308" i="39" s="1"/>
  <c r="AM308" i="39" s="1"/>
  <c r="I309" i="39"/>
  <c r="W309" i="39" s="1"/>
  <c r="AM309" i="39" s="1"/>
  <c r="H310" i="39"/>
  <c r="H311" i="39"/>
  <c r="H312" i="39"/>
  <c r="G313" i="39"/>
  <c r="G314" i="39"/>
  <c r="G315" i="39"/>
  <c r="Q315" i="39"/>
  <c r="F316" i="39"/>
  <c r="AJ316" i="39" s="1"/>
  <c r="Q316" i="39"/>
  <c r="F317" i="39"/>
  <c r="AJ317" i="39" s="1"/>
  <c r="Q317" i="39"/>
  <c r="F318" i="39"/>
  <c r="AJ318" i="39" s="1"/>
  <c r="P318" i="39"/>
  <c r="E319" i="39"/>
  <c r="P319" i="39"/>
  <c r="E320" i="39"/>
  <c r="P320" i="39"/>
  <c r="E321" i="39"/>
  <c r="D322" i="39"/>
  <c r="AG322" i="39" s="1"/>
  <c r="D323" i="39"/>
  <c r="AG323" i="39" s="1"/>
  <c r="D324" i="39"/>
  <c r="AG324" i="39" s="1"/>
  <c r="N324" i="39"/>
  <c r="C325" i="39"/>
  <c r="N325" i="39"/>
  <c r="C326" i="39"/>
  <c r="N326" i="39"/>
  <c r="C327" i="39"/>
  <c r="M327" i="39"/>
  <c r="AP327" i="39" s="1"/>
  <c r="B328" i="39"/>
  <c r="M328" i="39"/>
  <c r="AP328" i="39" s="1"/>
  <c r="B329" i="39"/>
  <c r="M329" i="39"/>
  <c r="AP329" i="39" s="1"/>
  <c r="B330" i="39"/>
  <c r="L330" i="39"/>
  <c r="AN330" i="39" s="1"/>
  <c r="L331" i="39"/>
  <c r="AN331" i="39" s="1"/>
  <c r="L332" i="39"/>
  <c r="AN332" i="39" s="1"/>
  <c r="K333" i="39"/>
  <c r="AH333" i="39" s="1"/>
  <c r="K334" i="39"/>
  <c r="AH334" i="39" s="1"/>
  <c r="K335" i="39"/>
  <c r="AH335" i="39" s="1"/>
  <c r="J336" i="39"/>
  <c r="AK336" i="39" s="1"/>
  <c r="C337" i="39"/>
  <c r="F298" i="39"/>
  <c r="AJ298" i="39" s="1"/>
  <c r="I300" i="39"/>
  <c r="W300" i="39" s="1"/>
  <c r="AM300" i="39" s="1"/>
  <c r="E301" i="39"/>
  <c r="N302" i="39"/>
  <c r="H303" i="39"/>
  <c r="D304" i="39"/>
  <c r="AG304" i="39" s="1"/>
  <c r="Q304" i="39"/>
  <c r="K305" i="39"/>
  <c r="AH305" i="39" s="1"/>
  <c r="K306" i="39"/>
  <c r="AH306" i="39" s="1"/>
  <c r="K307" i="39"/>
  <c r="AH307" i="39" s="1"/>
  <c r="J308" i="39"/>
  <c r="AK308" i="39" s="1"/>
  <c r="J309" i="39"/>
  <c r="AK309" i="39" s="1"/>
  <c r="J310" i="39"/>
  <c r="AK310" i="39" s="1"/>
  <c r="I311" i="39"/>
  <c r="W311" i="39" s="1"/>
  <c r="AM311" i="39" s="1"/>
  <c r="I312" i="39"/>
  <c r="W312" i="39" s="1"/>
  <c r="AM312" i="39" s="1"/>
  <c r="I313" i="39"/>
  <c r="W313" i="39" s="1"/>
  <c r="AM313" i="39" s="1"/>
  <c r="H314" i="39"/>
  <c r="H315" i="39"/>
  <c r="H316" i="39"/>
  <c r="G317" i="39"/>
  <c r="G318" i="39"/>
  <c r="G319" i="39"/>
  <c r="Q319" i="39"/>
  <c r="F320" i="39"/>
  <c r="AJ320" i="39" s="1"/>
  <c r="Q320" i="39"/>
  <c r="F321" i="39"/>
  <c r="AJ321" i="39" s="1"/>
  <c r="Q321" i="39"/>
  <c r="F322" i="39"/>
  <c r="AJ322" i="39" s="1"/>
  <c r="P322" i="39"/>
  <c r="E323" i="39"/>
  <c r="P323" i="39"/>
  <c r="E324" i="39"/>
  <c r="P324" i="39"/>
  <c r="E325" i="39"/>
  <c r="D326" i="39"/>
  <c r="AG326" i="39" s="1"/>
  <c r="D327" i="39"/>
  <c r="AG327" i="39" s="1"/>
  <c r="D328" i="39"/>
  <c r="AG328" i="39" s="1"/>
  <c r="N328" i="39"/>
  <c r="C329" i="39"/>
  <c r="N329" i="39"/>
  <c r="C330" i="39"/>
  <c r="N330" i="39"/>
  <c r="C331" i="39"/>
  <c r="M331" i="39"/>
  <c r="AP331" i="39" s="1"/>
  <c r="B332" i="39"/>
  <c r="M332" i="39"/>
  <c r="AP332" i="39" s="1"/>
  <c r="B333" i="39"/>
  <c r="M333" i="39"/>
  <c r="AP333" i="39" s="1"/>
  <c r="B334" i="39"/>
  <c r="L334" i="39"/>
  <c r="AN334" i="39" s="1"/>
  <c r="L335" i="39"/>
  <c r="AN335" i="39" s="1"/>
  <c r="K336" i="39"/>
  <c r="AH336" i="39" s="1"/>
  <c r="E337" i="39"/>
  <c r="N337" i="39"/>
  <c r="D338" i="39"/>
  <c r="AG338" i="39" s="1"/>
  <c r="L338" i="39"/>
  <c r="AN338" i="39" s="1"/>
  <c r="I339" i="39"/>
  <c r="Q339" i="39"/>
  <c r="F340" i="39"/>
  <c r="AJ340" i="39" s="1"/>
  <c r="N340" i="39"/>
  <c r="C341" i="39"/>
  <c r="K341" i="39"/>
  <c r="AH341" i="39" s="1"/>
  <c r="H342" i="39"/>
  <c r="P342" i="39"/>
  <c r="E343" i="39"/>
  <c r="M343" i="39"/>
  <c r="AP343" i="39" s="1"/>
  <c r="B344" i="39"/>
  <c r="J344" i="39"/>
  <c r="AK344" i="39" s="1"/>
  <c r="G345" i="39"/>
  <c r="D346" i="39"/>
  <c r="AG346" i="39" s="1"/>
  <c r="L346" i="39"/>
  <c r="AN346" i="39" s="1"/>
  <c r="I347" i="39"/>
  <c r="AM347" i="39" s="1"/>
  <c r="Q347" i="39"/>
  <c r="F348" i="39"/>
  <c r="AJ348" i="39" s="1"/>
  <c r="N348" i="39"/>
  <c r="C349" i="39"/>
  <c r="K349" i="39"/>
  <c r="AH349" i="39" s="1"/>
  <c r="H350" i="39"/>
  <c r="P350" i="39"/>
  <c r="E351" i="39"/>
  <c r="M351" i="39"/>
  <c r="AP351" i="39" s="1"/>
  <c r="B352" i="39"/>
  <c r="J352" i="39"/>
  <c r="AK352" i="39" s="1"/>
  <c r="G353" i="39"/>
  <c r="D354" i="39"/>
  <c r="AG354" i="39" s="1"/>
  <c r="L354" i="39"/>
  <c r="AN354" i="39" s="1"/>
  <c r="I355" i="39"/>
  <c r="W355" i="39" s="1"/>
  <c r="AM355" i="39" s="1"/>
  <c r="Q355" i="39"/>
  <c r="F356" i="39"/>
  <c r="AJ356" i="39" s="1"/>
  <c r="N356" i="39"/>
  <c r="C357" i="39"/>
  <c r="K357" i="39"/>
  <c r="AH357" i="39" s="1"/>
  <c r="H358" i="39"/>
  <c r="P358" i="39"/>
  <c r="E359" i="39"/>
  <c r="M359" i="39"/>
  <c r="AP359" i="39" s="1"/>
  <c r="B360" i="39"/>
  <c r="J360" i="39"/>
  <c r="AK360" i="39" s="1"/>
  <c r="G361" i="39"/>
  <c r="D362" i="39"/>
  <c r="AG362" i="39" s="1"/>
  <c r="L362" i="39"/>
  <c r="AN362" i="39" s="1"/>
  <c r="I363" i="39"/>
  <c r="Q363" i="39"/>
  <c r="F364" i="39"/>
  <c r="AJ364" i="39" s="1"/>
  <c r="N364" i="39"/>
  <c r="C365" i="39"/>
  <c r="K365" i="39"/>
  <c r="AH365" i="39" s="1"/>
  <c r="H366" i="39"/>
  <c r="P366" i="39"/>
  <c r="E367" i="39"/>
  <c r="M367" i="39"/>
  <c r="AP367" i="39" s="1"/>
  <c r="B368" i="39"/>
  <c r="J368" i="39"/>
  <c r="AK368" i="39" s="1"/>
  <c r="G369" i="39"/>
  <c r="D370" i="39"/>
  <c r="AG370" i="39" s="1"/>
  <c r="L370" i="39"/>
  <c r="AN370" i="39" s="1"/>
  <c r="I371" i="39"/>
  <c r="Q371" i="39"/>
  <c r="F372" i="39"/>
  <c r="AJ372" i="39" s="1"/>
  <c r="N372" i="39"/>
  <c r="C373" i="39"/>
  <c r="K373" i="39"/>
  <c r="AH373" i="39" s="1"/>
  <c r="H374" i="39"/>
  <c r="P374" i="39"/>
  <c r="E375" i="39"/>
  <c r="M375" i="39"/>
  <c r="AP375" i="39" s="1"/>
  <c r="B376" i="39"/>
  <c r="J376" i="39"/>
  <c r="AK376" i="39" s="1"/>
  <c r="G298" i="39"/>
  <c r="C299" i="39"/>
  <c r="P299" i="39"/>
  <c r="L300" i="39"/>
  <c r="AN300" i="39" s="1"/>
  <c r="F301" i="39"/>
  <c r="AJ301" i="39" s="1"/>
  <c r="B302" i="39"/>
  <c r="K303" i="39"/>
  <c r="AH303" i="39" s="1"/>
  <c r="E304" i="39"/>
  <c r="M305" i="39"/>
  <c r="AP305" i="39" s="1"/>
  <c r="B306" i="39"/>
  <c r="L306" i="39"/>
  <c r="AN306" i="39" s="1"/>
  <c r="L307" i="39"/>
  <c r="AN307" i="39" s="1"/>
  <c r="L308" i="39"/>
  <c r="AN308" i="39" s="1"/>
  <c r="K309" i="39"/>
  <c r="AH309" i="39" s="1"/>
  <c r="K310" i="39"/>
  <c r="AH310" i="39" s="1"/>
  <c r="K311" i="39"/>
  <c r="AH311" i="39" s="1"/>
  <c r="J312" i="39"/>
  <c r="AK312" i="39" s="1"/>
  <c r="J313" i="39"/>
  <c r="AK313" i="39" s="1"/>
  <c r="J314" i="39"/>
  <c r="AK314" i="39" s="1"/>
  <c r="I315" i="39"/>
  <c r="I316" i="39"/>
  <c r="I317" i="39"/>
  <c r="W317" i="39" s="1"/>
  <c r="AM317" i="39" s="1"/>
  <c r="H318" i="39"/>
  <c r="H319" i="39"/>
  <c r="H320" i="39"/>
  <c r="G321" i="39"/>
  <c r="G322" i="39"/>
  <c r="G323" i="39"/>
  <c r="Q323" i="39"/>
  <c r="F324" i="39"/>
  <c r="AJ324" i="39" s="1"/>
  <c r="Q324" i="39"/>
  <c r="F325" i="39"/>
  <c r="AJ325" i="39" s="1"/>
  <c r="Q325" i="39"/>
  <c r="F326" i="39"/>
  <c r="AJ326" i="39" s="1"/>
  <c r="P326" i="39"/>
  <c r="E327" i="39"/>
  <c r="P327" i="39"/>
  <c r="E328" i="39"/>
  <c r="P328" i="39"/>
  <c r="E329" i="39"/>
  <c r="D330" i="39"/>
  <c r="AG330" i="39" s="1"/>
  <c r="D331" i="39"/>
  <c r="AG331" i="39" s="1"/>
  <c r="D332" i="39"/>
  <c r="AG332" i="39" s="1"/>
  <c r="N332" i="39"/>
  <c r="C333" i="39"/>
  <c r="N333" i="39"/>
  <c r="C334" i="39"/>
  <c r="N334" i="39"/>
  <c r="C335" i="39"/>
  <c r="M335" i="39"/>
  <c r="AP335" i="39" s="1"/>
  <c r="B336" i="39"/>
  <c r="L336" i="39"/>
  <c r="AN336" i="39" s="1"/>
  <c r="F337" i="39"/>
  <c r="AJ337" i="39" s="1"/>
  <c r="E338" i="39"/>
  <c r="M338" i="39"/>
  <c r="AP338" i="39" s="1"/>
  <c r="B339" i="39"/>
  <c r="J339" i="39"/>
  <c r="AK339" i="39" s="1"/>
  <c r="J298" i="39"/>
  <c r="AK298" i="39" s="1"/>
  <c r="D299" i="39"/>
  <c r="AG299" i="39" s="1"/>
  <c r="Q299" i="39"/>
  <c r="M300" i="39"/>
  <c r="AP300" i="39" s="1"/>
  <c r="I301" i="39"/>
  <c r="W301" i="39" s="1"/>
  <c r="AM301" i="39" s="1"/>
  <c r="C302" i="39"/>
  <c r="P302" i="39"/>
  <c r="L303" i="39"/>
  <c r="AN303" i="39" s="1"/>
  <c r="H304" i="39"/>
  <c r="B305" i="39"/>
  <c r="N305" i="39"/>
  <c r="C306" i="39"/>
  <c r="N306" i="39"/>
  <c r="C307" i="39"/>
  <c r="M307" i="39"/>
  <c r="AP307" i="39" s="1"/>
  <c r="B308" i="39"/>
  <c r="M308" i="39"/>
  <c r="AP308" i="39" s="1"/>
  <c r="B309" i="39"/>
  <c r="M309" i="39"/>
  <c r="AP309" i="39" s="1"/>
  <c r="B310" i="39"/>
  <c r="L310" i="39"/>
  <c r="AN310" i="39" s="1"/>
  <c r="L311" i="39"/>
  <c r="AN311" i="39" s="1"/>
  <c r="L312" i="39"/>
  <c r="AN312" i="39" s="1"/>
  <c r="K313" i="39"/>
  <c r="AH313" i="39" s="1"/>
  <c r="K314" i="39"/>
  <c r="AH314" i="39" s="1"/>
  <c r="K315" i="39"/>
  <c r="AH315" i="39" s="1"/>
  <c r="J316" i="39"/>
  <c r="AK316" i="39" s="1"/>
  <c r="J317" i="39"/>
  <c r="AK317" i="39" s="1"/>
  <c r="J318" i="39"/>
  <c r="AK318" i="39" s="1"/>
  <c r="I319" i="39"/>
  <c r="W319" i="39" s="1"/>
  <c r="AM319" i="39" s="1"/>
  <c r="I320" i="39"/>
  <c r="AM320" i="39" s="1"/>
  <c r="I321" i="39"/>
  <c r="AM321" i="39" s="1"/>
  <c r="H322" i="39"/>
  <c r="H323" i="39"/>
  <c r="H324" i="39"/>
  <c r="G325" i="39"/>
  <c r="G326" i="39"/>
  <c r="G327" i="39"/>
  <c r="Q327" i="39"/>
  <c r="F328" i="39"/>
  <c r="AJ328" i="39" s="1"/>
  <c r="Q328" i="39"/>
  <c r="F329" i="39"/>
  <c r="AJ329" i="39" s="1"/>
  <c r="Q329" i="39"/>
  <c r="F330" i="39"/>
  <c r="AJ330" i="39" s="1"/>
  <c r="P330" i="39"/>
  <c r="E331" i="39"/>
  <c r="P331" i="39"/>
  <c r="E332" i="39"/>
  <c r="P332" i="39"/>
  <c r="E333" i="39"/>
  <c r="D334" i="39"/>
  <c r="AG334" i="39" s="1"/>
  <c r="D335" i="39"/>
  <c r="AG335" i="39" s="1"/>
  <c r="D336" i="39"/>
  <c r="AG336" i="39" s="1"/>
  <c r="M336" i="39"/>
  <c r="AP336" i="39" s="1"/>
  <c r="G337" i="39"/>
  <c r="P337" i="39"/>
  <c r="F338" i="39"/>
  <c r="AJ338" i="39" s="1"/>
  <c r="N338" i="39"/>
  <c r="C339" i="39"/>
  <c r="K339" i="39"/>
  <c r="AH339" i="39" s="1"/>
  <c r="K298" i="39"/>
  <c r="AH298" i="39" s="1"/>
  <c r="G299" i="39"/>
  <c r="N300" i="39"/>
  <c r="J301" i="39"/>
  <c r="AK301" i="39" s="1"/>
  <c r="F302" i="39"/>
  <c r="AJ302" i="39" s="1"/>
  <c r="M303" i="39"/>
  <c r="AP303" i="39" s="1"/>
  <c r="I304" i="39"/>
  <c r="E305" i="39"/>
  <c r="D306" i="39"/>
  <c r="AG306" i="39" s="1"/>
  <c r="D307" i="39"/>
  <c r="AG307" i="39" s="1"/>
  <c r="D308" i="39"/>
  <c r="AG308" i="39" s="1"/>
  <c r="N308" i="39"/>
  <c r="C309" i="39"/>
  <c r="N309" i="39"/>
  <c r="C310" i="39"/>
  <c r="N310" i="39"/>
  <c r="C311" i="39"/>
  <c r="M311" i="39"/>
  <c r="AP311" i="39" s="1"/>
  <c r="B312" i="39"/>
  <c r="M312" i="39"/>
  <c r="AP312" i="39" s="1"/>
  <c r="B313" i="39"/>
  <c r="M313" i="39"/>
  <c r="AP313" i="39" s="1"/>
  <c r="B314" i="39"/>
  <c r="L314" i="39"/>
  <c r="AN314" i="39" s="1"/>
  <c r="L315" i="39"/>
  <c r="AN315" i="39" s="1"/>
  <c r="L316" i="39"/>
  <c r="AN316" i="39" s="1"/>
  <c r="K317" i="39"/>
  <c r="AH317" i="39" s="1"/>
  <c r="K318" i="39"/>
  <c r="AH318" i="39" s="1"/>
  <c r="K319" i="39"/>
  <c r="AH319" i="39" s="1"/>
  <c r="J320" i="39"/>
  <c r="AK320" i="39" s="1"/>
  <c r="J321" i="39"/>
  <c r="AK321" i="39" s="1"/>
  <c r="J322" i="39"/>
  <c r="AK322" i="39" s="1"/>
  <c r="I323" i="39"/>
  <c r="I324" i="39"/>
  <c r="I325" i="39"/>
  <c r="W325" i="39" s="1"/>
  <c r="AM325" i="39" s="1"/>
  <c r="H326" i="39"/>
  <c r="H327" i="39"/>
  <c r="H328" i="39"/>
  <c r="G329" i="39"/>
  <c r="G330" i="39"/>
  <c r="G331" i="39"/>
  <c r="Q331" i="39"/>
  <c r="F332" i="39"/>
  <c r="AJ332" i="39" s="1"/>
  <c r="Q332" i="39"/>
  <c r="F333" i="39"/>
  <c r="AJ333" i="39" s="1"/>
  <c r="Q333" i="39"/>
  <c r="F334" i="39"/>
  <c r="AJ334" i="39" s="1"/>
  <c r="P334" i="39"/>
  <c r="E335" i="39"/>
  <c r="P335" i="39"/>
  <c r="E336" i="39"/>
  <c r="N336" i="39"/>
  <c r="H337" i="39"/>
  <c r="Q337" i="39"/>
  <c r="G338" i="39"/>
  <c r="L298" i="39"/>
  <c r="AN298" i="39" s="1"/>
  <c r="H299" i="39"/>
  <c r="D300" i="39"/>
  <c r="AG300" i="39" s="1"/>
  <c r="P300" i="39"/>
  <c r="K301" i="39"/>
  <c r="AH301" i="39" s="1"/>
  <c r="G302" i="39"/>
  <c r="C303" i="39"/>
  <c r="J304" i="39"/>
  <c r="AK304" i="39" s="1"/>
  <c r="F305" i="39"/>
  <c r="AJ305" i="39" s="1"/>
  <c r="Q305" i="39"/>
  <c r="F306" i="39"/>
  <c r="AJ306" i="39" s="1"/>
  <c r="P306" i="39"/>
  <c r="E307" i="39"/>
  <c r="P307" i="39"/>
  <c r="E308" i="39"/>
  <c r="P308" i="39"/>
  <c r="E309" i="39"/>
  <c r="D310" i="39"/>
  <c r="AG310" i="39" s="1"/>
  <c r="D311" i="39"/>
  <c r="AG311" i="39" s="1"/>
  <c r="D312" i="39"/>
  <c r="AG312" i="39" s="1"/>
  <c r="N312" i="39"/>
  <c r="C313" i="39"/>
  <c r="N313" i="39"/>
  <c r="C314" i="39"/>
  <c r="N314" i="39"/>
  <c r="C315" i="39"/>
  <c r="M315" i="39"/>
  <c r="AP315" i="39" s="1"/>
  <c r="B316" i="39"/>
  <c r="M316" i="39"/>
  <c r="AP316" i="39" s="1"/>
  <c r="B317" i="39"/>
  <c r="M317" i="39"/>
  <c r="AP317" i="39" s="1"/>
  <c r="B318" i="39"/>
  <c r="L318" i="39"/>
  <c r="AN318" i="39" s="1"/>
  <c r="L319" i="39"/>
  <c r="AN319" i="39" s="1"/>
  <c r="L320" i="39"/>
  <c r="AN320" i="39" s="1"/>
  <c r="K321" i="39"/>
  <c r="AH321" i="39" s="1"/>
  <c r="K322" i="39"/>
  <c r="AH322" i="39" s="1"/>
  <c r="K323" i="39"/>
  <c r="AH323" i="39" s="1"/>
  <c r="J324" i="39"/>
  <c r="AK324" i="39" s="1"/>
  <c r="J325" i="39"/>
  <c r="AK325" i="39" s="1"/>
  <c r="J326" i="39"/>
  <c r="AK326" i="39" s="1"/>
  <c r="I327" i="39"/>
  <c r="W327" i="39" s="1"/>
  <c r="AM327" i="39" s="1"/>
  <c r="I328" i="39"/>
  <c r="W328" i="39" s="1"/>
  <c r="AM328" i="39" s="1"/>
  <c r="I329" i="39"/>
  <c r="H330" i="39"/>
  <c r="H331" i="39"/>
  <c r="H332" i="39"/>
  <c r="G333" i="39"/>
  <c r="G334" i="39"/>
  <c r="G335" i="39"/>
  <c r="Q335" i="39"/>
  <c r="F336" i="39"/>
  <c r="AJ336" i="39" s="1"/>
  <c r="P336" i="39"/>
  <c r="I337" i="39"/>
  <c r="H338" i="39"/>
  <c r="P338" i="39"/>
  <c r="E339" i="39"/>
  <c r="M339" i="39"/>
  <c r="AP339" i="39" s="1"/>
  <c r="B340" i="39"/>
  <c r="J340" i="39"/>
  <c r="AK340" i="39" s="1"/>
  <c r="G341" i="39"/>
  <c r="D342" i="39"/>
  <c r="AG342" i="39" s="1"/>
  <c r="L342" i="39"/>
  <c r="AN342" i="39" s="1"/>
  <c r="I343" i="39"/>
  <c r="W343" i="39" s="1"/>
  <c r="AM343" i="39" s="1"/>
  <c r="Q343" i="39"/>
  <c r="F344" i="39"/>
  <c r="AJ344" i="39" s="1"/>
  <c r="N344" i="39"/>
  <c r="C345" i="39"/>
  <c r="K345" i="39"/>
  <c r="AH345" i="39" s="1"/>
  <c r="H346" i="39"/>
  <c r="P346" i="39"/>
  <c r="E347" i="39"/>
  <c r="M347" i="39"/>
  <c r="AP347" i="39" s="1"/>
  <c r="B348" i="39"/>
  <c r="J348" i="39"/>
  <c r="AK348" i="39" s="1"/>
  <c r="G349" i="39"/>
  <c r="D350" i="39"/>
  <c r="AG350" i="39" s="1"/>
  <c r="L350" i="39"/>
  <c r="AN350" i="39" s="1"/>
  <c r="I351" i="39"/>
  <c r="W351" i="39" s="1"/>
  <c r="AM351" i="39" s="1"/>
  <c r="Q351" i="39"/>
  <c r="F352" i="39"/>
  <c r="AJ352" i="39" s="1"/>
  <c r="N352" i="39"/>
  <c r="C353" i="39"/>
  <c r="K353" i="39"/>
  <c r="AH353" i="39" s="1"/>
  <c r="H354" i="39"/>
  <c r="P354" i="39"/>
  <c r="E355" i="39"/>
  <c r="M355" i="39"/>
  <c r="AP355" i="39" s="1"/>
  <c r="B356" i="39"/>
  <c r="J356" i="39"/>
  <c r="AK356" i="39" s="1"/>
  <c r="G357" i="39"/>
  <c r="D358" i="39"/>
  <c r="AG358" i="39" s="1"/>
  <c r="L358" i="39"/>
  <c r="AN358" i="39" s="1"/>
  <c r="I359" i="39"/>
  <c r="AM359" i="39" s="1"/>
  <c r="Q359" i="39"/>
  <c r="F360" i="39"/>
  <c r="AJ360" i="39" s="1"/>
  <c r="N360" i="39"/>
  <c r="C361" i="39"/>
  <c r="K361" i="39"/>
  <c r="AH361" i="39" s="1"/>
  <c r="H362" i="39"/>
  <c r="P362" i="39"/>
  <c r="E363" i="39"/>
  <c r="M363" i="39"/>
  <c r="AP363" i="39" s="1"/>
  <c r="B364" i="39"/>
  <c r="J364" i="39"/>
  <c r="AK364" i="39" s="1"/>
  <c r="G365" i="39"/>
  <c r="D366" i="39"/>
  <c r="AG366" i="39" s="1"/>
  <c r="L366" i="39"/>
  <c r="AN366" i="39" s="1"/>
  <c r="I367" i="39"/>
  <c r="Q367" i="39"/>
  <c r="F368" i="39"/>
  <c r="AJ368" i="39" s="1"/>
  <c r="N368" i="39"/>
  <c r="C369" i="39"/>
  <c r="K369" i="39"/>
  <c r="AH369" i="39" s="1"/>
  <c r="H370" i="39"/>
  <c r="P370" i="39"/>
  <c r="E371" i="39"/>
  <c r="M371" i="39"/>
  <c r="AP371" i="39" s="1"/>
  <c r="B372" i="39"/>
  <c r="J372" i="39"/>
  <c r="AK372" i="39" s="1"/>
  <c r="G373" i="39"/>
  <c r="D374" i="39"/>
  <c r="AG374" i="39" s="1"/>
  <c r="L374" i="39"/>
  <c r="AN374" i="39" s="1"/>
  <c r="I375" i="39"/>
  <c r="AM375" i="39" s="1"/>
  <c r="Q375" i="39"/>
  <c r="F376" i="39"/>
  <c r="AJ376" i="39" s="1"/>
  <c r="N376" i="39"/>
  <c r="C377" i="39"/>
  <c r="K377" i="39"/>
  <c r="AH377" i="39" s="1"/>
  <c r="M337" i="39"/>
  <c r="AP337" i="39" s="1"/>
  <c r="L339" i="39"/>
  <c r="AN339" i="39" s="1"/>
  <c r="D341" i="39"/>
  <c r="AG341" i="39" s="1"/>
  <c r="N341" i="39"/>
  <c r="C342" i="39"/>
  <c r="N342" i="39"/>
  <c r="C343" i="39"/>
  <c r="N343" i="39"/>
  <c r="C344" i="39"/>
  <c r="M344" i="39"/>
  <c r="AP344" i="39" s="1"/>
  <c r="B345" i="39"/>
  <c r="M345" i="39"/>
  <c r="AP345" i="39" s="1"/>
  <c r="B346" i="39"/>
  <c r="M346" i="39"/>
  <c r="AP346" i="39" s="1"/>
  <c r="B347" i="39"/>
  <c r="L347" i="39"/>
  <c r="AN347" i="39" s="1"/>
  <c r="L348" i="39"/>
  <c r="AN348" i="39" s="1"/>
  <c r="L349" i="39"/>
  <c r="AN349" i="39" s="1"/>
  <c r="K350" i="39"/>
  <c r="AH350" i="39" s="1"/>
  <c r="K351" i="39"/>
  <c r="AH351" i="39" s="1"/>
  <c r="K352" i="39"/>
  <c r="AH352" i="39" s="1"/>
  <c r="J353" i="39"/>
  <c r="AK353" i="39" s="1"/>
  <c r="J354" i="39"/>
  <c r="AK354" i="39" s="1"/>
  <c r="J355" i="39"/>
  <c r="AK355" i="39" s="1"/>
  <c r="I356" i="39"/>
  <c r="W356" i="39" s="1"/>
  <c r="AM356" i="39" s="1"/>
  <c r="I357" i="39"/>
  <c r="W357" i="39" s="1"/>
  <c r="AM357" i="39" s="1"/>
  <c r="I358" i="39"/>
  <c r="W358" i="39" s="1"/>
  <c r="AM358" i="39" s="1"/>
  <c r="H359" i="39"/>
  <c r="H360" i="39"/>
  <c r="H361" i="39"/>
  <c r="G362" i="39"/>
  <c r="G363" i="39"/>
  <c r="G364" i="39"/>
  <c r="Q364" i="39"/>
  <c r="F365" i="39"/>
  <c r="AJ365" i="39" s="1"/>
  <c r="Q365" i="39"/>
  <c r="F366" i="39"/>
  <c r="AJ366" i="39" s="1"/>
  <c r="Q366" i="39"/>
  <c r="F367" i="39"/>
  <c r="AJ367" i="39" s="1"/>
  <c r="P367" i="39"/>
  <c r="E368" i="39"/>
  <c r="P368" i="39"/>
  <c r="E369" i="39"/>
  <c r="P369" i="39"/>
  <c r="E370" i="39"/>
  <c r="D371" i="39"/>
  <c r="AG371" i="39" s="1"/>
  <c r="D372" i="39"/>
  <c r="AG372" i="39" s="1"/>
  <c r="D373" i="39"/>
  <c r="AG373" i="39" s="1"/>
  <c r="N373" i="39"/>
  <c r="C374" i="39"/>
  <c r="N374" i="39"/>
  <c r="C375" i="39"/>
  <c r="N375" i="39"/>
  <c r="C376" i="39"/>
  <c r="M376" i="39"/>
  <c r="AP376" i="39" s="1"/>
  <c r="G377" i="39"/>
  <c r="P377" i="39"/>
  <c r="E378" i="39"/>
  <c r="M378" i="39"/>
  <c r="AP378" i="39" s="1"/>
  <c r="B379" i="39"/>
  <c r="J379" i="39"/>
  <c r="AK379" i="39" s="1"/>
  <c r="G380" i="39"/>
  <c r="D381" i="39"/>
  <c r="AG381" i="39" s="1"/>
  <c r="L381" i="39"/>
  <c r="AN381" i="39" s="1"/>
  <c r="I382" i="39"/>
  <c r="W382" i="39" s="1"/>
  <c r="AM382" i="39" s="1"/>
  <c r="Q382" i="39"/>
  <c r="F383" i="39"/>
  <c r="AJ383" i="39" s="1"/>
  <c r="H385" i="39"/>
  <c r="M386" i="39"/>
  <c r="AP386" i="39" s="1"/>
  <c r="B387" i="39"/>
  <c r="D389" i="39"/>
  <c r="AG389" i="39" s="1"/>
  <c r="Q390" i="39"/>
  <c r="F391" i="39"/>
  <c r="AJ391" i="39" s="1"/>
  <c r="K392" i="39"/>
  <c r="AH392" i="39" s="1"/>
  <c r="H393" i="39"/>
  <c r="E394" i="39"/>
  <c r="M394" i="39"/>
  <c r="AP394" i="39" s="1"/>
  <c r="B395" i="39"/>
  <c r="J395" i="39"/>
  <c r="AK395" i="39" s="1"/>
  <c r="G396" i="39"/>
  <c r="D397" i="39"/>
  <c r="AG397" i="39" s="1"/>
  <c r="L397" i="39"/>
  <c r="AN397" i="39" s="1"/>
  <c r="Q398" i="39"/>
  <c r="N399" i="39"/>
  <c r="H401" i="39"/>
  <c r="M52" i="39"/>
  <c r="AP52" i="39" s="1"/>
  <c r="B382" i="39"/>
  <c r="C387" i="39"/>
  <c r="E389" i="39"/>
  <c r="B390" i="39"/>
  <c r="G391" i="39"/>
  <c r="D392" i="39"/>
  <c r="AG392" i="39" s="1"/>
  <c r="Q393" i="39"/>
  <c r="N394" i="39"/>
  <c r="E397" i="39"/>
  <c r="B398" i="39"/>
  <c r="G399" i="39"/>
  <c r="D400" i="39"/>
  <c r="AG400" i="39" s="1"/>
  <c r="Q401" i="39"/>
  <c r="F52" i="39"/>
  <c r="AJ52" i="39" s="1"/>
  <c r="C398" i="39"/>
  <c r="M400" i="39"/>
  <c r="AP400" i="39" s="1"/>
  <c r="B401" i="39"/>
  <c r="P339" i="39"/>
  <c r="E340" i="39"/>
  <c r="P340" i="39"/>
  <c r="E341" i="39"/>
  <c r="P341" i="39"/>
  <c r="E342" i="39"/>
  <c r="D343" i="39"/>
  <c r="AG343" i="39" s="1"/>
  <c r="D344" i="39"/>
  <c r="AG344" i="39" s="1"/>
  <c r="D345" i="39"/>
  <c r="AG345" i="39" s="1"/>
  <c r="N345" i="39"/>
  <c r="C346" i="39"/>
  <c r="N346" i="39"/>
  <c r="C347" i="39"/>
  <c r="N347" i="39"/>
  <c r="C348" i="39"/>
  <c r="M348" i="39"/>
  <c r="AP348" i="39" s="1"/>
  <c r="B349" i="39"/>
  <c r="M349" i="39"/>
  <c r="AP349" i="39" s="1"/>
  <c r="B350" i="39"/>
  <c r="M350" i="39"/>
  <c r="AP350" i="39" s="1"/>
  <c r="B351" i="39"/>
  <c r="L351" i="39"/>
  <c r="AN351" i="39" s="1"/>
  <c r="L352" i="39"/>
  <c r="AN352" i="39" s="1"/>
  <c r="L353" i="39"/>
  <c r="AN353" i="39" s="1"/>
  <c r="K354" i="39"/>
  <c r="AH354" i="39" s="1"/>
  <c r="K355" i="39"/>
  <c r="AH355" i="39" s="1"/>
  <c r="K356" i="39"/>
  <c r="AH356" i="39" s="1"/>
  <c r="J357" i="39"/>
  <c r="AK357" i="39" s="1"/>
  <c r="J358" i="39"/>
  <c r="AK358" i="39" s="1"/>
  <c r="J359" i="39"/>
  <c r="AK359" i="39" s="1"/>
  <c r="I360" i="39"/>
  <c r="I361" i="39"/>
  <c r="AM361" i="39" s="1"/>
  <c r="I362" i="39"/>
  <c r="H363" i="39"/>
  <c r="H364" i="39"/>
  <c r="H365" i="39"/>
  <c r="G366" i="39"/>
  <c r="G367" i="39"/>
  <c r="G368" i="39"/>
  <c r="Q368" i="39"/>
  <c r="F369" i="39"/>
  <c r="AJ369" i="39" s="1"/>
  <c r="Q369" i="39"/>
  <c r="F370" i="39"/>
  <c r="AJ370" i="39" s="1"/>
  <c r="Q370" i="39"/>
  <c r="F371" i="39"/>
  <c r="AJ371" i="39" s="1"/>
  <c r="P371" i="39"/>
  <c r="E372" i="39"/>
  <c r="P372" i="39"/>
  <c r="E373" i="39"/>
  <c r="P373" i="39"/>
  <c r="E374" i="39"/>
  <c r="D375" i="39"/>
  <c r="AG375" i="39" s="1"/>
  <c r="D376" i="39"/>
  <c r="AG376" i="39" s="1"/>
  <c r="H377" i="39"/>
  <c r="Q377" i="39"/>
  <c r="F378" i="39"/>
  <c r="AJ378" i="39" s="1"/>
  <c r="N378" i="39"/>
  <c r="C379" i="39"/>
  <c r="K379" i="39"/>
  <c r="AH379" i="39" s="1"/>
  <c r="H380" i="39"/>
  <c r="P380" i="39"/>
  <c r="E381" i="39"/>
  <c r="M381" i="39"/>
  <c r="AP381" i="39" s="1"/>
  <c r="J382" i="39"/>
  <c r="AK382" i="39" s="1"/>
  <c r="G383" i="39"/>
  <c r="D384" i="39"/>
  <c r="AG384" i="39" s="1"/>
  <c r="L384" i="39"/>
  <c r="AN384" i="39" s="1"/>
  <c r="I385" i="39"/>
  <c r="W385" i="39" s="1"/>
  <c r="AM385" i="39" s="1"/>
  <c r="F386" i="39"/>
  <c r="AJ386" i="39" s="1"/>
  <c r="P388" i="39"/>
  <c r="L392" i="39"/>
  <c r="AN392" i="39" s="1"/>
  <c r="C395" i="39"/>
  <c r="H396" i="39"/>
  <c r="J398" i="39"/>
  <c r="AK398" i="39" s="1"/>
  <c r="H399" i="39"/>
  <c r="E400" i="39"/>
  <c r="G340" i="39"/>
  <c r="Q340" i="39"/>
  <c r="F341" i="39"/>
  <c r="AJ341" i="39" s="1"/>
  <c r="Q341" i="39"/>
  <c r="F342" i="39"/>
  <c r="AJ342" i="39" s="1"/>
  <c r="Q342" i="39"/>
  <c r="F343" i="39"/>
  <c r="AJ343" i="39" s="1"/>
  <c r="P343" i="39"/>
  <c r="E344" i="39"/>
  <c r="P344" i="39"/>
  <c r="E345" i="39"/>
  <c r="P345" i="39"/>
  <c r="E346" i="39"/>
  <c r="D347" i="39"/>
  <c r="AG347" i="39" s="1"/>
  <c r="D348" i="39"/>
  <c r="AG348" i="39" s="1"/>
  <c r="D349" i="39"/>
  <c r="AG349" i="39" s="1"/>
  <c r="N349" i="39"/>
  <c r="C350" i="39"/>
  <c r="N350" i="39"/>
  <c r="C351" i="39"/>
  <c r="N351" i="39"/>
  <c r="C352" i="39"/>
  <c r="M352" i="39"/>
  <c r="AP352" i="39" s="1"/>
  <c r="B353" i="39"/>
  <c r="M353" i="39"/>
  <c r="AP353" i="39" s="1"/>
  <c r="B354" i="39"/>
  <c r="M354" i="39"/>
  <c r="AP354" i="39" s="1"/>
  <c r="B355" i="39"/>
  <c r="L355" i="39"/>
  <c r="AN355" i="39" s="1"/>
  <c r="L356" i="39"/>
  <c r="AN356" i="39" s="1"/>
  <c r="L357" i="39"/>
  <c r="AN357" i="39" s="1"/>
  <c r="K358" i="39"/>
  <c r="AH358" i="39" s="1"/>
  <c r="K359" i="39"/>
  <c r="AH359" i="39" s="1"/>
  <c r="K360" i="39"/>
  <c r="AH360" i="39" s="1"/>
  <c r="J361" i="39"/>
  <c r="AK361" i="39" s="1"/>
  <c r="J362" i="39"/>
  <c r="AK362" i="39" s="1"/>
  <c r="J363" i="39"/>
  <c r="AK363" i="39" s="1"/>
  <c r="I364" i="39"/>
  <c r="I365" i="39"/>
  <c r="W365" i="39" s="1"/>
  <c r="AM365" i="39" s="1"/>
  <c r="I366" i="39"/>
  <c r="W366" i="39" s="1"/>
  <c r="AM366" i="39" s="1"/>
  <c r="H367" i="39"/>
  <c r="H368" i="39"/>
  <c r="H369" i="39"/>
  <c r="G370" i="39"/>
  <c r="G371" i="39"/>
  <c r="G372" i="39"/>
  <c r="Q372" i="39"/>
  <c r="F373" i="39"/>
  <c r="AJ373" i="39" s="1"/>
  <c r="Q373" i="39"/>
  <c r="F374" i="39"/>
  <c r="AJ374" i="39" s="1"/>
  <c r="Q374" i="39"/>
  <c r="F375" i="39"/>
  <c r="AJ375" i="39" s="1"/>
  <c r="P375" i="39"/>
  <c r="E376" i="39"/>
  <c r="P376" i="39"/>
  <c r="I377" i="39"/>
  <c r="W377" i="39" s="1"/>
  <c r="AM377" i="39" s="1"/>
  <c r="G378" i="39"/>
  <c r="D379" i="39"/>
  <c r="AG379" i="39" s="1"/>
  <c r="L379" i="39"/>
  <c r="AN379" i="39" s="1"/>
  <c r="I380" i="39"/>
  <c r="Q380" i="39"/>
  <c r="F381" i="39"/>
  <c r="AJ381" i="39" s="1"/>
  <c r="N381" i="39"/>
  <c r="C382" i="39"/>
  <c r="K382" i="39"/>
  <c r="AH382" i="39" s="1"/>
  <c r="H383" i="39"/>
  <c r="P383" i="39"/>
  <c r="E384" i="39"/>
  <c r="M384" i="39"/>
  <c r="AP384" i="39" s="1"/>
  <c r="B385" i="39"/>
  <c r="J385" i="39"/>
  <c r="AK385" i="39" s="1"/>
  <c r="G386" i="39"/>
  <c r="D387" i="39"/>
  <c r="AG387" i="39" s="1"/>
  <c r="L387" i="39"/>
  <c r="AN387" i="39" s="1"/>
  <c r="I388" i="39"/>
  <c r="AM388" i="39" s="1"/>
  <c r="Q388" i="39"/>
  <c r="F389" i="39"/>
  <c r="AJ389" i="39" s="1"/>
  <c r="N389" i="39"/>
  <c r="C390" i="39"/>
  <c r="K390" i="39"/>
  <c r="AH390" i="39" s="1"/>
  <c r="H391" i="39"/>
  <c r="P391" i="39"/>
  <c r="E392" i="39"/>
  <c r="M392" i="39"/>
  <c r="AP392" i="39" s="1"/>
  <c r="B393" i="39"/>
  <c r="J393" i="39"/>
  <c r="AK393" i="39" s="1"/>
  <c r="G394" i="39"/>
  <c r="D395" i="39"/>
  <c r="AG395" i="39" s="1"/>
  <c r="L395" i="39"/>
  <c r="AN395" i="39" s="1"/>
  <c r="I396" i="39"/>
  <c r="W396" i="39" s="1"/>
  <c r="AM396" i="39" s="1"/>
  <c r="Q396" i="39"/>
  <c r="F397" i="39"/>
  <c r="AJ397" i="39" s="1"/>
  <c r="G52" i="39"/>
  <c r="H340" i="39"/>
  <c r="H341" i="39"/>
  <c r="G342" i="39"/>
  <c r="G343" i="39"/>
  <c r="G344" i="39"/>
  <c r="Q344" i="39"/>
  <c r="F345" i="39"/>
  <c r="AJ345" i="39" s="1"/>
  <c r="Q345" i="39"/>
  <c r="F346" i="39"/>
  <c r="AJ346" i="39" s="1"/>
  <c r="Q346" i="39"/>
  <c r="F347" i="39"/>
  <c r="AJ347" i="39" s="1"/>
  <c r="P347" i="39"/>
  <c r="E348" i="39"/>
  <c r="P348" i="39"/>
  <c r="E349" i="39"/>
  <c r="P349" i="39"/>
  <c r="E350" i="39"/>
  <c r="D351" i="39"/>
  <c r="AG351" i="39" s="1"/>
  <c r="D352" i="39"/>
  <c r="AG352" i="39" s="1"/>
  <c r="D353" i="39"/>
  <c r="AG353" i="39" s="1"/>
  <c r="N353" i="39"/>
  <c r="C354" i="39"/>
  <c r="N354" i="39"/>
  <c r="C355" i="39"/>
  <c r="N355" i="39"/>
  <c r="C356" i="39"/>
  <c r="M356" i="39"/>
  <c r="AP356" i="39" s="1"/>
  <c r="B357" i="39"/>
  <c r="M357" i="39"/>
  <c r="AP357" i="39" s="1"/>
  <c r="B358" i="39"/>
  <c r="M358" i="39"/>
  <c r="AP358" i="39" s="1"/>
  <c r="B359" i="39"/>
  <c r="L359" i="39"/>
  <c r="AN359" i="39" s="1"/>
  <c r="L360" i="39"/>
  <c r="AN360" i="39" s="1"/>
  <c r="L361" i="39"/>
  <c r="AN361" i="39" s="1"/>
  <c r="K362" i="39"/>
  <c r="AH362" i="39" s="1"/>
  <c r="K363" i="39"/>
  <c r="AH363" i="39" s="1"/>
  <c r="K364" i="39"/>
  <c r="AH364" i="39" s="1"/>
  <c r="J365" i="39"/>
  <c r="AK365" i="39" s="1"/>
  <c r="J366" i="39"/>
  <c r="AK366" i="39" s="1"/>
  <c r="J367" i="39"/>
  <c r="AK367" i="39" s="1"/>
  <c r="I368" i="39"/>
  <c r="I369" i="39"/>
  <c r="W369" i="39" s="1"/>
  <c r="AM369" i="39" s="1"/>
  <c r="I370" i="39"/>
  <c r="W370" i="39" s="1"/>
  <c r="AM370" i="39" s="1"/>
  <c r="H371" i="39"/>
  <c r="H372" i="39"/>
  <c r="H373" i="39"/>
  <c r="G374" i="39"/>
  <c r="G375" i="39"/>
  <c r="G376" i="39"/>
  <c r="Q376" i="39"/>
  <c r="J377" i="39"/>
  <c r="AK377" i="39" s="1"/>
  <c r="H378" i="39"/>
  <c r="P378" i="39"/>
  <c r="E379" i="39"/>
  <c r="M379" i="39"/>
  <c r="AP379" i="39" s="1"/>
  <c r="B380" i="39"/>
  <c r="J380" i="39"/>
  <c r="AK380" i="39" s="1"/>
  <c r="G381" i="39"/>
  <c r="D382" i="39"/>
  <c r="AG382" i="39" s="1"/>
  <c r="L382" i="39"/>
  <c r="AN382" i="39" s="1"/>
  <c r="I383" i="39"/>
  <c r="W383" i="39" s="1"/>
  <c r="AM383" i="39" s="1"/>
  <c r="Q383" i="39"/>
  <c r="F384" i="39"/>
  <c r="AJ384" i="39" s="1"/>
  <c r="N384" i="39"/>
  <c r="C385" i="39"/>
  <c r="K385" i="39"/>
  <c r="AH385" i="39" s="1"/>
  <c r="H386" i="39"/>
  <c r="P386" i="39"/>
  <c r="E387" i="39"/>
  <c r="M387" i="39"/>
  <c r="AP387" i="39" s="1"/>
  <c r="B388" i="39"/>
  <c r="J388" i="39"/>
  <c r="AK388" i="39" s="1"/>
  <c r="G389" i="39"/>
  <c r="D390" i="39"/>
  <c r="AG390" i="39" s="1"/>
  <c r="L390" i="39"/>
  <c r="AN390" i="39" s="1"/>
  <c r="I391" i="39"/>
  <c r="AM391" i="39" s="1"/>
  <c r="Q391" i="39"/>
  <c r="F392" i="39"/>
  <c r="AJ392" i="39" s="1"/>
  <c r="N392" i="39"/>
  <c r="C393" i="39"/>
  <c r="K393" i="39"/>
  <c r="AH393" i="39" s="1"/>
  <c r="H394" i="39"/>
  <c r="P394" i="39"/>
  <c r="E395" i="39"/>
  <c r="M395" i="39"/>
  <c r="AP395" i="39" s="1"/>
  <c r="B396" i="39"/>
  <c r="J396" i="39"/>
  <c r="AK396" i="39" s="1"/>
  <c r="G397" i="39"/>
  <c r="D398" i="39"/>
  <c r="AG398" i="39" s="1"/>
  <c r="L398" i="39"/>
  <c r="AN398" i="39" s="1"/>
  <c r="I399" i="39"/>
  <c r="W399" i="39" s="1"/>
  <c r="AM399" i="39" s="1"/>
  <c r="Q399" i="39"/>
  <c r="F400" i="39"/>
  <c r="AJ400" i="39" s="1"/>
  <c r="N400" i="39"/>
  <c r="C401" i="39"/>
  <c r="K401" i="39"/>
  <c r="AH401" i="39" s="1"/>
  <c r="H52" i="39"/>
  <c r="P52" i="39"/>
  <c r="J383" i="39"/>
  <c r="AK383" i="39" s="1"/>
  <c r="D385" i="39"/>
  <c r="AG385" i="39" s="1"/>
  <c r="Q386" i="39"/>
  <c r="F387" i="39"/>
  <c r="AJ387" i="39" s="1"/>
  <c r="K388" i="39"/>
  <c r="AH388" i="39" s="1"/>
  <c r="P389" i="39"/>
  <c r="E390" i="39"/>
  <c r="J391" i="39"/>
  <c r="AK391" i="39" s="1"/>
  <c r="L393" i="39"/>
  <c r="AN393" i="39" s="1"/>
  <c r="Q394" i="39"/>
  <c r="F395" i="39"/>
  <c r="AJ395" i="39" s="1"/>
  <c r="K396" i="39"/>
  <c r="AH396" i="39" s="1"/>
  <c r="H397" i="39"/>
  <c r="J399" i="39"/>
  <c r="AK399" i="39" s="1"/>
  <c r="G400" i="39"/>
  <c r="L401" i="39"/>
  <c r="AN401" i="39" s="1"/>
  <c r="Q52" i="39"/>
  <c r="I389" i="39"/>
  <c r="AM389" i="39" s="1"/>
  <c r="F390" i="39"/>
  <c r="AJ390" i="39" s="1"/>
  <c r="K391" i="39"/>
  <c r="AH391" i="39" s="1"/>
  <c r="P392" i="39"/>
  <c r="J394" i="39"/>
  <c r="AK394" i="39" s="1"/>
  <c r="I397" i="39"/>
  <c r="W397" i="39" s="1"/>
  <c r="AM397" i="39" s="1"/>
  <c r="N398" i="39"/>
  <c r="C399" i="39"/>
  <c r="H400" i="39"/>
  <c r="M401" i="39"/>
  <c r="AP401" i="39" s="1"/>
  <c r="J52" i="39"/>
  <c r="AK52" i="39" s="1"/>
  <c r="M396" i="39"/>
  <c r="AP396" i="39" s="1"/>
  <c r="G398" i="39"/>
  <c r="I400" i="39"/>
  <c r="C52" i="39"/>
  <c r="C338" i="39"/>
  <c r="I340" i="39"/>
  <c r="W340" i="39" s="1"/>
  <c r="I341" i="39"/>
  <c r="W341" i="39" s="1"/>
  <c r="AM341" i="39" s="1"/>
  <c r="I342" i="39"/>
  <c r="H343" i="39"/>
  <c r="H344" i="39"/>
  <c r="H345" i="39"/>
  <c r="G346" i="39"/>
  <c r="G347" i="39"/>
  <c r="G348" i="39"/>
  <c r="Q348" i="39"/>
  <c r="F349" i="39"/>
  <c r="AJ349" i="39" s="1"/>
  <c r="Q349" i="39"/>
  <c r="F350" i="39"/>
  <c r="AJ350" i="39" s="1"/>
  <c r="Q350" i="39"/>
  <c r="F351" i="39"/>
  <c r="AJ351" i="39" s="1"/>
  <c r="P351" i="39"/>
  <c r="E352" i="39"/>
  <c r="P352" i="39"/>
  <c r="E353" i="39"/>
  <c r="P353" i="39"/>
  <c r="E354" i="39"/>
  <c r="D355" i="39"/>
  <c r="AG355" i="39" s="1"/>
  <c r="D356" i="39"/>
  <c r="AG356" i="39" s="1"/>
  <c r="D357" i="39"/>
  <c r="AG357" i="39" s="1"/>
  <c r="N357" i="39"/>
  <c r="C358" i="39"/>
  <c r="N358" i="39"/>
  <c r="C359" i="39"/>
  <c r="N359" i="39"/>
  <c r="C360" i="39"/>
  <c r="M360" i="39"/>
  <c r="AP360" i="39" s="1"/>
  <c r="B361" i="39"/>
  <c r="M361" i="39"/>
  <c r="AP361" i="39" s="1"/>
  <c r="B362" i="39"/>
  <c r="M362" i="39"/>
  <c r="AP362" i="39" s="1"/>
  <c r="B363" i="39"/>
  <c r="L363" i="39"/>
  <c r="AN363" i="39" s="1"/>
  <c r="L364" i="39"/>
  <c r="AN364" i="39" s="1"/>
  <c r="L365" i="39"/>
  <c r="AN365" i="39" s="1"/>
  <c r="K366" i="39"/>
  <c r="AH366" i="39" s="1"/>
  <c r="K367" i="39"/>
  <c r="AH367" i="39" s="1"/>
  <c r="K368" i="39"/>
  <c r="AH368" i="39" s="1"/>
  <c r="J369" i="39"/>
  <c r="AK369" i="39" s="1"/>
  <c r="J370" i="39"/>
  <c r="AK370" i="39" s="1"/>
  <c r="J371" i="39"/>
  <c r="AK371" i="39" s="1"/>
  <c r="I372" i="39"/>
  <c r="I373" i="39"/>
  <c r="AM373" i="39" s="1"/>
  <c r="I374" i="39"/>
  <c r="H375" i="39"/>
  <c r="H376" i="39"/>
  <c r="B377" i="39"/>
  <c r="L377" i="39"/>
  <c r="AN377" i="39" s="1"/>
  <c r="I378" i="39"/>
  <c r="W378" i="39" s="1"/>
  <c r="AM378" i="39" s="1"/>
  <c r="Q378" i="39"/>
  <c r="F379" i="39"/>
  <c r="AJ379" i="39" s="1"/>
  <c r="N379" i="39"/>
  <c r="C380" i="39"/>
  <c r="K380" i="39"/>
  <c r="AH380" i="39" s="1"/>
  <c r="H381" i="39"/>
  <c r="P381" i="39"/>
  <c r="E382" i="39"/>
  <c r="M382" i="39"/>
  <c r="AP382" i="39" s="1"/>
  <c r="B383" i="39"/>
  <c r="G384" i="39"/>
  <c r="L385" i="39"/>
  <c r="AN385" i="39" s="1"/>
  <c r="I386" i="39"/>
  <c r="N387" i="39"/>
  <c r="C388" i="39"/>
  <c r="H389" i="39"/>
  <c r="M390" i="39"/>
  <c r="AP390" i="39" s="1"/>
  <c r="B391" i="39"/>
  <c r="G392" i="39"/>
  <c r="D393" i="39"/>
  <c r="AG393" i="39" s="1"/>
  <c r="I394" i="39"/>
  <c r="N395" i="39"/>
  <c r="C396" i="39"/>
  <c r="P397" i="39"/>
  <c r="E398" i="39"/>
  <c r="M398" i="39"/>
  <c r="AP398" i="39" s="1"/>
  <c r="B399" i="39"/>
  <c r="D401" i="39"/>
  <c r="AG401" i="39" s="1"/>
  <c r="I52" i="39"/>
  <c r="W52" i="39" s="1"/>
  <c r="AM52" i="39" s="1"/>
  <c r="M385" i="39"/>
  <c r="AP385" i="39" s="1"/>
  <c r="J386" i="39"/>
  <c r="AK386" i="39" s="1"/>
  <c r="G387" i="39"/>
  <c r="L388" i="39"/>
  <c r="AN388" i="39" s="1"/>
  <c r="Q389" i="39"/>
  <c r="C391" i="39"/>
  <c r="H392" i="39"/>
  <c r="E393" i="39"/>
  <c r="B394" i="39"/>
  <c r="G395" i="39"/>
  <c r="D396" i="39"/>
  <c r="AG396" i="39" s="1"/>
  <c r="F398" i="39"/>
  <c r="AJ398" i="39" s="1"/>
  <c r="P400" i="39"/>
  <c r="B52" i="39"/>
  <c r="B397" i="39"/>
  <c r="Q400" i="39"/>
  <c r="N401" i="39"/>
  <c r="K338" i="39"/>
  <c r="AH338" i="39" s="1"/>
  <c r="K340" i="39"/>
  <c r="AH340" i="39" s="1"/>
  <c r="J341" i="39"/>
  <c r="AK341" i="39" s="1"/>
  <c r="J342" i="39"/>
  <c r="AK342" i="39" s="1"/>
  <c r="J343" i="39"/>
  <c r="AK343" i="39" s="1"/>
  <c r="I344" i="39"/>
  <c r="AM344" i="39" s="1"/>
  <c r="I345" i="39"/>
  <c r="AM345" i="39" s="1"/>
  <c r="I346" i="39"/>
  <c r="AM346" i="39" s="1"/>
  <c r="H347" i="39"/>
  <c r="H348" i="39"/>
  <c r="H349" i="39"/>
  <c r="G350" i="39"/>
  <c r="G351" i="39"/>
  <c r="G352" i="39"/>
  <c r="Q352" i="39"/>
  <c r="F353" i="39"/>
  <c r="AJ353" i="39" s="1"/>
  <c r="Q353" i="39"/>
  <c r="F354" i="39"/>
  <c r="AJ354" i="39" s="1"/>
  <c r="Q354" i="39"/>
  <c r="F355" i="39"/>
  <c r="AJ355" i="39" s="1"/>
  <c r="P355" i="39"/>
  <c r="E356" i="39"/>
  <c r="P356" i="39"/>
  <c r="E357" i="39"/>
  <c r="P357" i="39"/>
  <c r="E358" i="39"/>
  <c r="D359" i="39"/>
  <c r="AG359" i="39" s="1"/>
  <c r="D360" i="39"/>
  <c r="AG360" i="39" s="1"/>
  <c r="D361" i="39"/>
  <c r="AG361" i="39" s="1"/>
  <c r="N361" i="39"/>
  <c r="C362" i="39"/>
  <c r="N362" i="39"/>
  <c r="C363" i="39"/>
  <c r="N363" i="39"/>
  <c r="C364" i="39"/>
  <c r="M364" i="39"/>
  <c r="AP364" i="39" s="1"/>
  <c r="B365" i="39"/>
  <c r="M365" i="39"/>
  <c r="AP365" i="39" s="1"/>
  <c r="B366" i="39"/>
  <c r="M366" i="39"/>
  <c r="AP366" i="39" s="1"/>
  <c r="B367" i="39"/>
  <c r="L367" i="39"/>
  <c r="AN367" i="39" s="1"/>
  <c r="L368" i="39"/>
  <c r="AN368" i="39" s="1"/>
  <c r="L369" i="39"/>
  <c r="AN369" i="39" s="1"/>
  <c r="K370" i="39"/>
  <c r="AH370" i="39" s="1"/>
  <c r="K371" i="39"/>
  <c r="AH371" i="39" s="1"/>
  <c r="K372" i="39"/>
  <c r="AH372" i="39" s="1"/>
  <c r="J373" i="39"/>
  <c r="AK373" i="39" s="1"/>
  <c r="J374" i="39"/>
  <c r="AK374" i="39" s="1"/>
  <c r="J375" i="39"/>
  <c r="AK375" i="39" s="1"/>
  <c r="I376" i="39"/>
  <c r="W376" i="39" s="1"/>
  <c r="AM376" i="39" s="1"/>
  <c r="D377" i="39"/>
  <c r="AG377" i="39" s="1"/>
  <c r="M377" i="39"/>
  <c r="AP377" i="39" s="1"/>
  <c r="B378" i="39"/>
  <c r="J378" i="39"/>
  <c r="AK378" i="39" s="1"/>
  <c r="G379" i="39"/>
  <c r="D380" i="39"/>
  <c r="AG380" i="39" s="1"/>
  <c r="L380" i="39"/>
  <c r="AN380" i="39" s="1"/>
  <c r="I381" i="39"/>
  <c r="W381" i="39" s="1"/>
  <c r="AM381" i="39" s="1"/>
  <c r="Q381" i="39"/>
  <c r="F382" i="39"/>
  <c r="AJ382" i="39" s="1"/>
  <c r="N382" i="39"/>
  <c r="C383" i="39"/>
  <c r="K383" i="39"/>
  <c r="AH383" i="39" s="1"/>
  <c r="H384" i="39"/>
  <c r="P384" i="39"/>
  <c r="E385" i="39"/>
  <c r="B386" i="39"/>
  <c r="D388" i="39"/>
  <c r="AG388" i="39" s="1"/>
  <c r="N390" i="39"/>
  <c r="M393" i="39"/>
  <c r="AP393" i="39" s="1"/>
  <c r="L396" i="39"/>
  <c r="AN396" i="39" s="1"/>
  <c r="Q397" i="39"/>
  <c r="K399" i="39"/>
  <c r="AH399" i="39" s="1"/>
  <c r="E401" i="39"/>
  <c r="L399" i="39"/>
  <c r="AN399" i="39" s="1"/>
  <c r="D339" i="39"/>
  <c r="AG339" i="39" s="1"/>
  <c r="L340" i="39"/>
  <c r="AN340" i="39" s="1"/>
  <c r="L341" i="39"/>
  <c r="AN341" i="39" s="1"/>
  <c r="K342" i="39"/>
  <c r="AH342" i="39" s="1"/>
  <c r="K343" i="39"/>
  <c r="AH343" i="39" s="1"/>
  <c r="K344" i="39"/>
  <c r="AH344" i="39" s="1"/>
  <c r="J345" i="39"/>
  <c r="AK345" i="39" s="1"/>
  <c r="J346" i="39"/>
  <c r="AK346" i="39" s="1"/>
  <c r="J347" i="39"/>
  <c r="AK347" i="39" s="1"/>
  <c r="I348" i="39"/>
  <c r="I349" i="39"/>
  <c r="W349" i="39" s="1"/>
  <c r="AM349" i="39" s="1"/>
  <c r="I350" i="39"/>
  <c r="W350" i="39" s="1"/>
  <c r="AM350" i="39" s="1"/>
  <c r="H351" i="39"/>
  <c r="H352" i="39"/>
  <c r="H353" i="39"/>
  <c r="G354" i="39"/>
  <c r="G355" i="39"/>
  <c r="G356" i="39"/>
  <c r="Q356" i="39"/>
  <c r="F357" i="39"/>
  <c r="AJ357" i="39" s="1"/>
  <c r="Q357" i="39"/>
  <c r="F358" i="39"/>
  <c r="AJ358" i="39" s="1"/>
  <c r="Q358" i="39"/>
  <c r="F359" i="39"/>
  <c r="AJ359" i="39" s="1"/>
  <c r="P359" i="39"/>
  <c r="E360" i="39"/>
  <c r="P360" i="39"/>
  <c r="E361" i="39"/>
  <c r="P361" i="39"/>
  <c r="E362" i="39"/>
  <c r="D363" i="39"/>
  <c r="AG363" i="39" s="1"/>
  <c r="D364" i="39"/>
  <c r="AG364" i="39" s="1"/>
  <c r="D365" i="39"/>
  <c r="AG365" i="39" s="1"/>
  <c r="N365" i="39"/>
  <c r="C366" i="39"/>
  <c r="N366" i="39"/>
  <c r="C367" i="39"/>
  <c r="N367" i="39"/>
  <c r="C368" i="39"/>
  <c r="M368" i="39"/>
  <c r="AP368" i="39" s="1"/>
  <c r="B369" i="39"/>
  <c r="M369" i="39"/>
  <c r="AP369" i="39" s="1"/>
  <c r="B370" i="39"/>
  <c r="M370" i="39"/>
  <c r="AP370" i="39" s="1"/>
  <c r="B371" i="39"/>
  <c r="L371" i="39"/>
  <c r="AN371" i="39" s="1"/>
  <c r="L372" i="39"/>
  <c r="AN372" i="39" s="1"/>
  <c r="L373" i="39"/>
  <c r="AN373" i="39" s="1"/>
  <c r="K374" i="39"/>
  <c r="AH374" i="39" s="1"/>
  <c r="K375" i="39"/>
  <c r="AH375" i="39" s="1"/>
  <c r="K376" i="39"/>
  <c r="AH376" i="39" s="1"/>
  <c r="E377" i="39"/>
  <c r="N377" i="39"/>
  <c r="C378" i="39"/>
  <c r="K378" i="39"/>
  <c r="AH378" i="39" s="1"/>
  <c r="H379" i="39"/>
  <c r="P379" i="39"/>
  <c r="E380" i="39"/>
  <c r="M380" i="39"/>
  <c r="AP380" i="39" s="1"/>
  <c r="B381" i="39"/>
  <c r="J381" i="39"/>
  <c r="AK381" i="39" s="1"/>
  <c r="G382" i="39"/>
  <c r="D383" i="39"/>
  <c r="AG383" i="39" s="1"/>
  <c r="L383" i="39"/>
  <c r="AN383" i="39" s="1"/>
  <c r="I384" i="39"/>
  <c r="Q384" i="39"/>
  <c r="F385" i="39"/>
  <c r="AJ385" i="39" s="1"/>
  <c r="N385" i="39"/>
  <c r="C386" i="39"/>
  <c r="K386" i="39"/>
  <c r="AH386" i="39" s="1"/>
  <c r="H387" i="39"/>
  <c r="P387" i="39"/>
  <c r="E388" i="39"/>
  <c r="M388" i="39"/>
  <c r="AP388" i="39" s="1"/>
  <c r="B389" i="39"/>
  <c r="J389" i="39"/>
  <c r="AK389" i="39" s="1"/>
  <c r="G390" i="39"/>
  <c r="D391" i="39"/>
  <c r="AG391" i="39" s="1"/>
  <c r="L391" i="39"/>
  <c r="AN391" i="39" s="1"/>
  <c r="I392" i="39"/>
  <c r="AM392" i="39" s="1"/>
  <c r="Q392" i="39"/>
  <c r="F393" i="39"/>
  <c r="AJ393" i="39" s="1"/>
  <c r="N393" i="39"/>
  <c r="C394" i="39"/>
  <c r="K394" i="39"/>
  <c r="AH394" i="39" s="1"/>
  <c r="H395" i="39"/>
  <c r="P395" i="39"/>
  <c r="E396" i="39"/>
  <c r="J397" i="39"/>
  <c r="AK397" i="39" s="1"/>
  <c r="D399" i="39"/>
  <c r="AG399" i="39" s="1"/>
  <c r="F401" i="39"/>
  <c r="AJ401" i="39" s="1"/>
  <c r="K52" i="39"/>
  <c r="AH52" i="39" s="1"/>
  <c r="H339" i="39"/>
  <c r="M340" i="39"/>
  <c r="AP340" i="39" s="1"/>
  <c r="B341" i="39"/>
  <c r="M341" i="39"/>
  <c r="AP341" i="39" s="1"/>
  <c r="B342" i="39"/>
  <c r="M342" i="39"/>
  <c r="AP342" i="39" s="1"/>
  <c r="B343" i="39"/>
  <c r="L343" i="39"/>
  <c r="AN343" i="39" s="1"/>
  <c r="L344" i="39"/>
  <c r="AN344" i="39" s="1"/>
  <c r="L345" i="39"/>
  <c r="AN345" i="39" s="1"/>
  <c r="K346" i="39"/>
  <c r="AH346" i="39" s="1"/>
  <c r="K347" i="39"/>
  <c r="AH347" i="39" s="1"/>
  <c r="K348" i="39"/>
  <c r="AH348" i="39" s="1"/>
  <c r="J349" i="39"/>
  <c r="AK349" i="39" s="1"/>
  <c r="J350" i="39"/>
  <c r="AK350" i="39" s="1"/>
  <c r="J351" i="39"/>
  <c r="AK351" i="39" s="1"/>
  <c r="I352" i="39"/>
  <c r="W352" i="39" s="1"/>
  <c r="AM352" i="39" s="1"/>
  <c r="I353" i="39"/>
  <c r="W353" i="39" s="1"/>
  <c r="AM353" i="39" s="1"/>
  <c r="I354" i="39"/>
  <c r="W354" i="39" s="1"/>
  <c r="AM354" i="39" s="1"/>
  <c r="H355" i="39"/>
  <c r="H356" i="39"/>
  <c r="H357" i="39"/>
  <c r="G358" i="39"/>
  <c r="G359" i="39"/>
  <c r="G360" i="39"/>
  <c r="Q360" i="39"/>
  <c r="F361" i="39"/>
  <c r="AJ361" i="39" s="1"/>
  <c r="Q361" i="39"/>
  <c r="F362" i="39"/>
  <c r="AJ362" i="39" s="1"/>
  <c r="Q362" i="39"/>
  <c r="F363" i="39"/>
  <c r="AJ363" i="39" s="1"/>
  <c r="P363" i="39"/>
  <c r="E364" i="39"/>
  <c r="P364" i="39"/>
  <c r="E365" i="39"/>
  <c r="P365" i="39"/>
  <c r="E366" i="39"/>
  <c r="D367" i="39"/>
  <c r="AG367" i="39" s="1"/>
  <c r="D368" i="39"/>
  <c r="AG368" i="39" s="1"/>
  <c r="D369" i="39"/>
  <c r="AG369" i="39" s="1"/>
  <c r="N369" i="39"/>
  <c r="C370" i="39"/>
  <c r="N370" i="39"/>
  <c r="C371" i="39"/>
  <c r="N371" i="39"/>
  <c r="C372" i="39"/>
  <c r="M372" i="39"/>
  <c r="AP372" i="39" s="1"/>
  <c r="B373" i="39"/>
  <c r="M373" i="39"/>
  <c r="AP373" i="39" s="1"/>
  <c r="B374" i="39"/>
  <c r="M374" i="39"/>
  <c r="AP374" i="39" s="1"/>
  <c r="B375" i="39"/>
  <c r="L375" i="39"/>
  <c r="AN375" i="39" s="1"/>
  <c r="L376" i="39"/>
  <c r="AN376" i="39" s="1"/>
  <c r="F377" i="39"/>
  <c r="AJ377" i="39" s="1"/>
  <c r="D378" i="39"/>
  <c r="AG378" i="39" s="1"/>
  <c r="L378" i="39"/>
  <c r="AN378" i="39" s="1"/>
  <c r="I379" i="39"/>
  <c r="W379" i="39" s="1"/>
  <c r="AM379" i="39" s="1"/>
  <c r="Q379" i="39"/>
  <c r="F380" i="39"/>
  <c r="AJ380" i="39" s="1"/>
  <c r="N380" i="39"/>
  <c r="C381" i="39"/>
  <c r="K381" i="39"/>
  <c r="AH381" i="39" s="1"/>
  <c r="H382" i="39"/>
  <c r="P382" i="39"/>
  <c r="E383" i="39"/>
  <c r="M383" i="39"/>
  <c r="AP383" i="39" s="1"/>
  <c r="B384" i="39"/>
  <c r="J384" i="39"/>
  <c r="AK384" i="39" s="1"/>
  <c r="G385" i="39"/>
  <c r="D386" i="39"/>
  <c r="AG386" i="39" s="1"/>
  <c r="L386" i="39"/>
  <c r="AN386" i="39" s="1"/>
  <c r="I387" i="39"/>
  <c r="Q387" i="39"/>
  <c r="F388" i="39"/>
  <c r="AJ388" i="39" s="1"/>
  <c r="N388" i="39"/>
  <c r="C389" i="39"/>
  <c r="K389" i="39"/>
  <c r="AH389" i="39" s="1"/>
  <c r="H390" i="39"/>
  <c r="P390" i="39"/>
  <c r="E391" i="39"/>
  <c r="M391" i="39"/>
  <c r="AP391" i="39" s="1"/>
  <c r="B392" i="39"/>
  <c r="J392" i="39"/>
  <c r="AK392" i="39" s="1"/>
  <c r="G393" i="39"/>
  <c r="D394" i="39"/>
  <c r="AG394" i="39" s="1"/>
  <c r="L394" i="39"/>
  <c r="AN394" i="39" s="1"/>
  <c r="I395" i="39"/>
  <c r="W395" i="39" s="1"/>
  <c r="AM395" i="39" s="1"/>
  <c r="Q395" i="39"/>
  <c r="F396" i="39"/>
  <c r="AJ396" i="39" s="1"/>
  <c r="N396" i="39"/>
  <c r="C397" i="39"/>
  <c r="K397" i="39"/>
  <c r="AH397" i="39" s="1"/>
  <c r="P398" i="39"/>
  <c r="E399" i="39"/>
  <c r="M399" i="39"/>
  <c r="AP399" i="39" s="1"/>
  <c r="B400" i="39"/>
  <c r="J400" i="39"/>
  <c r="AK400" i="39" s="1"/>
  <c r="G401" i="39"/>
  <c r="D52" i="39"/>
  <c r="AG52" i="39" s="1"/>
  <c r="L52" i="39"/>
  <c r="AN52" i="39" s="1"/>
  <c r="N383" i="39"/>
  <c r="C384" i="39"/>
  <c r="K384" i="39"/>
  <c r="AH384" i="39" s="1"/>
  <c r="P385" i="39"/>
  <c r="E386" i="39"/>
  <c r="J387" i="39"/>
  <c r="AK387" i="39" s="1"/>
  <c r="G388" i="39"/>
  <c r="L389" i="39"/>
  <c r="AN389" i="39" s="1"/>
  <c r="I390" i="39"/>
  <c r="AM390" i="39" s="1"/>
  <c r="N391" i="39"/>
  <c r="C392" i="39"/>
  <c r="P393" i="39"/>
  <c r="I398" i="39"/>
  <c r="W398" i="39" s="1"/>
  <c r="AM398" i="39" s="1"/>
  <c r="F399" i="39"/>
  <c r="AJ399" i="39" s="1"/>
  <c r="C400" i="39"/>
  <c r="K400" i="39"/>
  <c r="AH400" i="39" s="1"/>
  <c r="P401" i="39"/>
  <c r="E52" i="39"/>
  <c r="Q385" i="39"/>
  <c r="N386" i="39"/>
  <c r="K387" i="39"/>
  <c r="AH387" i="39" s="1"/>
  <c r="H388" i="39"/>
  <c r="M389" i="39"/>
  <c r="AP389" i="39" s="1"/>
  <c r="J390" i="39"/>
  <c r="AK390" i="39" s="1"/>
  <c r="I393" i="39"/>
  <c r="F394" i="39"/>
  <c r="AJ394" i="39" s="1"/>
  <c r="K395" i="39"/>
  <c r="AH395" i="39" s="1"/>
  <c r="P396" i="39"/>
  <c r="M397" i="39"/>
  <c r="AP397" i="39" s="1"/>
  <c r="L400" i="39"/>
  <c r="AN400" i="39" s="1"/>
  <c r="I401" i="39"/>
  <c r="W401" i="39" s="1"/>
  <c r="AM401" i="39" s="1"/>
  <c r="N52" i="39"/>
  <c r="N397" i="39"/>
  <c r="K398" i="39"/>
  <c r="AH398" i="39" s="1"/>
  <c r="P399" i="39"/>
  <c r="J401" i="39"/>
  <c r="AK401" i="39" s="1"/>
  <c r="E3" i="39"/>
  <c r="E33" i="39"/>
  <c r="E44" i="39"/>
  <c r="E37" i="39"/>
  <c r="E22" i="39"/>
  <c r="E15" i="39"/>
  <c r="E32" i="39"/>
  <c r="E50" i="39"/>
  <c r="Q51" i="39"/>
  <c r="Q45" i="39"/>
  <c r="Q38" i="39"/>
  <c r="Q39" i="39"/>
  <c r="P36" i="39"/>
  <c r="P6" i="39"/>
  <c r="P34" i="39"/>
  <c r="P31" i="39"/>
  <c r="P8" i="39"/>
  <c r="P3" i="39"/>
  <c r="N4" i="39"/>
  <c r="N13" i="39"/>
  <c r="N14" i="39"/>
  <c r="N40" i="39"/>
  <c r="N31" i="39"/>
  <c r="N27" i="39"/>
  <c r="M47" i="39"/>
  <c r="M38" i="39"/>
  <c r="M17" i="39"/>
  <c r="M26" i="39"/>
  <c r="M27" i="39"/>
  <c r="L35" i="39"/>
  <c r="L20" i="39"/>
  <c r="L13" i="39"/>
  <c r="L50" i="39"/>
  <c r="L31" i="39"/>
  <c r="L16" i="39"/>
  <c r="L49" i="39"/>
  <c r="K43" i="39"/>
  <c r="K28" i="39"/>
  <c r="K5" i="39"/>
  <c r="K24" i="39"/>
  <c r="K46" i="39"/>
  <c r="K17" i="39"/>
  <c r="J3" i="39"/>
  <c r="J36" i="39"/>
  <c r="J12" i="39"/>
  <c r="J22" i="39"/>
  <c r="J24" i="39"/>
  <c r="J10" i="39"/>
  <c r="J48" i="39"/>
  <c r="I51" i="39"/>
  <c r="W51" i="39" s="1"/>
  <c r="I36" i="39"/>
  <c r="W36" i="39" s="1"/>
  <c r="I29" i="39"/>
  <c r="W29" i="39" s="1"/>
  <c r="I14" i="39"/>
  <c r="W14" i="39" s="1"/>
  <c r="H35" i="39"/>
  <c r="H20" i="39"/>
  <c r="H45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45" i="39"/>
  <c r="E30" i="39"/>
  <c r="E23" i="39"/>
  <c r="E40" i="39"/>
  <c r="E2" i="39"/>
  <c r="Q46" i="39"/>
  <c r="Q50" i="39"/>
  <c r="Q18" i="39"/>
  <c r="Q10" i="39"/>
  <c r="P44" i="39"/>
  <c r="P14" i="39"/>
  <c r="P39" i="39"/>
  <c r="P16" i="39"/>
  <c r="P10" i="39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K51" i="39"/>
  <c r="K36" i="39"/>
  <c r="K13" i="39"/>
  <c r="K32" i="39"/>
  <c r="K25" i="39"/>
  <c r="J11" i="39"/>
  <c r="J5" i="39"/>
  <c r="J20" i="39"/>
  <c r="J30" i="39"/>
  <c r="J7" i="39"/>
  <c r="J9" i="39"/>
  <c r="J18" i="39"/>
  <c r="J2" i="39"/>
  <c r="I44" i="39"/>
  <c r="I37" i="39"/>
  <c r="W37" i="39" s="1"/>
  <c r="I22" i="39"/>
  <c r="W22" i="39" s="1"/>
  <c r="I9" i="39"/>
  <c r="W9" i="39" s="1"/>
  <c r="I8" i="39"/>
  <c r="I39" i="39"/>
  <c r="W39" i="39" s="1"/>
  <c r="H43" i="39"/>
  <c r="H28" i="39"/>
  <c r="H26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38" i="39"/>
  <c r="E31" i="39"/>
  <c r="E48" i="39"/>
  <c r="Q3" i="39"/>
  <c r="Q4" i="39"/>
  <c r="Q42" i="39"/>
  <c r="Q47" i="39"/>
  <c r="Q8" i="39"/>
  <c r="Q9" i="39"/>
  <c r="Q26" i="39"/>
  <c r="P22" i="39"/>
  <c r="P27" i="39"/>
  <c r="P47" i="39"/>
  <c r="P24" i="39"/>
  <c r="P9" i="39"/>
  <c r="P50" i="39"/>
  <c r="N20" i="39"/>
  <c r="N29" i="39"/>
  <c r="N30" i="39"/>
  <c r="N50" i="39"/>
  <c r="N47" i="39"/>
  <c r="N9" i="39"/>
  <c r="N18" i="39"/>
  <c r="M4" i="39"/>
  <c r="M13" i="39"/>
  <c r="M40" i="39"/>
  <c r="M24" i="39"/>
  <c r="M33" i="39"/>
  <c r="M42" i="39"/>
  <c r="M43" i="39"/>
  <c r="L51" i="39"/>
  <c r="L36" i="39"/>
  <c r="L29" i="39"/>
  <c r="L14" i="39"/>
  <c r="L7" i="39"/>
  <c r="L40" i="39"/>
  <c r="L10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W3" i="39" s="1"/>
  <c r="I31" i="39"/>
  <c r="W31" i="39" s="1"/>
  <c r="I45" i="39"/>
  <c r="W45" i="39" s="1"/>
  <c r="I30" i="39"/>
  <c r="W30" i="39" s="1"/>
  <c r="I17" i="39"/>
  <c r="W17" i="39" s="1"/>
  <c r="I10" i="39"/>
  <c r="W10" i="39" s="1"/>
  <c r="I24" i="39"/>
  <c r="W24" i="39" s="1"/>
  <c r="H51" i="39"/>
  <c r="H36" i="39"/>
  <c r="H6" i="39"/>
  <c r="H17" i="39"/>
  <c r="H40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P18" i="39"/>
  <c r="P19" i="39"/>
  <c r="P17" i="39"/>
  <c r="N46" i="39"/>
  <c r="N23" i="39"/>
  <c r="N33" i="39"/>
  <c r="M12" i="39"/>
  <c r="M45" i="39"/>
  <c r="M15" i="39"/>
  <c r="M9" i="39"/>
  <c r="M3" i="39"/>
  <c r="L48" i="39"/>
  <c r="L30" i="39"/>
  <c r="L8" i="39"/>
  <c r="L2" i="39"/>
  <c r="K40" i="39"/>
  <c r="K8" i="39"/>
  <c r="K14" i="39"/>
  <c r="K9" i="39"/>
  <c r="J43" i="39"/>
  <c r="J44" i="39"/>
  <c r="J33" i="39"/>
  <c r="J45" i="39"/>
  <c r="I12" i="39"/>
  <c r="W12" i="39" s="1"/>
  <c r="I7" i="39"/>
  <c r="W7" i="39" s="1"/>
  <c r="I26" i="39"/>
  <c r="W26" i="39" s="1"/>
  <c r="H27" i="39"/>
  <c r="H5" i="39"/>
  <c r="H7" i="39"/>
  <c r="H8" i="39"/>
  <c r="H50" i="39"/>
  <c r="G4" i="39"/>
  <c r="O4" i="39" s="1"/>
  <c r="G45" i="39"/>
  <c r="O45" i="39" s="1"/>
  <c r="G40" i="39"/>
  <c r="O40" i="39" s="1"/>
  <c r="G25" i="39"/>
  <c r="O25" i="39" s="1"/>
  <c r="F4" i="39"/>
  <c r="F30" i="39"/>
  <c r="F6" i="39"/>
  <c r="F48" i="39"/>
  <c r="F18" i="39"/>
  <c r="F19" i="39"/>
  <c r="F49" i="39"/>
  <c r="D51" i="39"/>
  <c r="D28" i="39"/>
  <c r="D5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B21" i="39"/>
  <c r="B30" i="39"/>
  <c r="B39" i="39"/>
  <c r="B32" i="39"/>
  <c r="B9" i="39"/>
  <c r="B18" i="39"/>
  <c r="B27" i="39"/>
  <c r="E51" i="39"/>
  <c r="E21" i="39"/>
  <c r="E24" i="39"/>
  <c r="Q27" i="39"/>
  <c r="Q5" i="39"/>
  <c r="Q22" i="39"/>
  <c r="Q24" i="39"/>
  <c r="Q49" i="39"/>
  <c r="P21" i="39"/>
  <c r="P51" i="39"/>
  <c r="P43" i="39"/>
  <c r="P25" i="39"/>
  <c r="N5" i="39"/>
  <c r="N41" i="39"/>
  <c r="M20" i="39"/>
  <c r="M23" i="39"/>
  <c r="M41" i="39"/>
  <c r="M11" i="39"/>
  <c r="L32" i="39"/>
  <c r="L5" i="39"/>
  <c r="L38" i="39"/>
  <c r="L9" i="39"/>
  <c r="K26" i="39"/>
  <c r="K42" i="39"/>
  <c r="K22" i="39"/>
  <c r="K41" i="39"/>
  <c r="J51" i="39"/>
  <c r="J8" i="39"/>
  <c r="J41" i="39"/>
  <c r="I11" i="39"/>
  <c r="W11" i="39" s="1"/>
  <c r="I20" i="39"/>
  <c r="W20" i="39" s="1"/>
  <c r="I15" i="39"/>
  <c r="W15" i="39" s="1"/>
  <c r="I16" i="39"/>
  <c r="W16" i="39" s="1"/>
  <c r="I34" i="39"/>
  <c r="W34" i="39" s="1"/>
  <c r="H13" i="39"/>
  <c r="H15" i="39"/>
  <c r="H16" i="39"/>
  <c r="H2" i="39"/>
  <c r="G36" i="39"/>
  <c r="O36" i="39" s="1"/>
  <c r="G42" i="39"/>
  <c r="O42" i="39" s="1"/>
  <c r="G33" i="39"/>
  <c r="O33" i="39" s="1"/>
  <c r="F12" i="39"/>
  <c r="F38" i="39"/>
  <c r="F5" i="39"/>
  <c r="F22" i="39"/>
  <c r="AJ22" i="39" s="1"/>
  <c r="F9" i="39"/>
  <c r="F26" i="39"/>
  <c r="F27" i="39"/>
  <c r="F2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29" i="39"/>
  <c r="E41" i="39"/>
  <c r="Q35" i="39"/>
  <c r="Q13" i="39"/>
  <c r="Q30" i="39"/>
  <c r="Q32" i="39"/>
  <c r="Q2" i="39"/>
  <c r="P29" i="39"/>
  <c r="P45" i="39"/>
  <c r="P33" i="39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4" i="39"/>
  <c r="K29" i="39"/>
  <c r="K30" i="39"/>
  <c r="K49" i="39"/>
  <c r="J29" i="39"/>
  <c r="J23" i="39"/>
  <c r="J49" i="39"/>
  <c r="I19" i="39"/>
  <c r="W19" i="39" s="1"/>
  <c r="I28" i="39"/>
  <c r="W28" i="39" s="1"/>
  <c r="I47" i="39"/>
  <c r="W47" i="39" s="1"/>
  <c r="I25" i="39"/>
  <c r="W25" i="39" s="1"/>
  <c r="I42" i="39"/>
  <c r="W42" i="39" s="1"/>
  <c r="H21" i="39"/>
  <c r="H29" i="39"/>
  <c r="H23" i="39"/>
  <c r="E20" i="39"/>
  <c r="E7" i="39"/>
  <c r="E34" i="39"/>
  <c r="Q12" i="39"/>
  <c r="Q29" i="39"/>
  <c r="Q34" i="39"/>
  <c r="Q48" i="39"/>
  <c r="P12" i="39"/>
  <c r="P30" i="39"/>
  <c r="P15" i="39"/>
  <c r="P40" i="39"/>
  <c r="P49" i="39"/>
  <c r="N3" i="39"/>
  <c r="N34" i="39"/>
  <c r="M44" i="39"/>
  <c r="M14" i="39"/>
  <c r="M32" i="39"/>
  <c r="M10" i="39"/>
  <c r="L3" i="39"/>
  <c r="L12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W35" i="39" s="1"/>
  <c r="I32" i="39"/>
  <c r="W32" i="39" s="1"/>
  <c r="I6" i="39"/>
  <c r="I41" i="39"/>
  <c r="W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F36" i="39"/>
  <c r="F39" i="39"/>
  <c r="F29" i="39"/>
  <c r="F15" i="39"/>
  <c r="F33" i="39"/>
  <c r="F50" i="39"/>
  <c r="F51" i="39"/>
  <c r="D19" i="39"/>
  <c r="D37" i="39"/>
  <c r="D30" i="39"/>
  <c r="D40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P7" i="39"/>
  <c r="P41" i="39"/>
  <c r="N45" i="39"/>
  <c r="N32" i="39"/>
  <c r="M36" i="39"/>
  <c r="M39" i="39"/>
  <c r="M2" i="39"/>
  <c r="L45" i="39"/>
  <c r="L25" i="39"/>
  <c r="K12" i="39"/>
  <c r="K38" i="39"/>
  <c r="J21" i="39"/>
  <c r="J39" i="39"/>
  <c r="I27" i="39"/>
  <c r="W27" i="39" s="1"/>
  <c r="I40" i="39"/>
  <c r="W40" i="39" s="1"/>
  <c r="I50" i="39"/>
  <c r="W50" i="39" s="1"/>
  <c r="H14" i="39"/>
  <c r="H48" i="39"/>
  <c r="G26" i="39"/>
  <c r="O26" i="39" s="1"/>
  <c r="G10" i="39"/>
  <c r="O10" i="39" s="1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19" i="39"/>
  <c r="B43" i="39"/>
  <c r="Q37" i="39"/>
  <c r="M22" i="39"/>
  <c r="K19" i="39"/>
  <c r="I5" i="39"/>
  <c r="W5" i="39" s="1"/>
  <c r="G3" i="39"/>
  <c r="O3" i="39" s="1"/>
  <c r="F44" i="39"/>
  <c r="D4" i="39"/>
  <c r="C5" i="39"/>
  <c r="Y5" i="39" s="1"/>
  <c r="B15" i="39"/>
  <c r="B2" i="39"/>
  <c r="E25" i="39"/>
  <c r="J50" i="39"/>
  <c r="G39" i="39"/>
  <c r="O39" i="39" s="1"/>
  <c r="D10" i="39"/>
  <c r="Q11" i="39"/>
  <c r="N15" i="39"/>
  <c r="J31" i="39"/>
  <c r="I18" i="39"/>
  <c r="W18" i="39" s="1"/>
  <c r="G47" i="39"/>
  <c r="O47" i="39" s="1"/>
  <c r="F17" i="39"/>
  <c r="E28" i="39"/>
  <c r="Q20" i="39"/>
  <c r="Q7" i="39"/>
  <c r="P20" i="39"/>
  <c r="P23" i="39"/>
  <c r="P11" i="39"/>
  <c r="N43" i="39"/>
  <c r="N11" i="39"/>
  <c r="M21" i="39"/>
  <c r="M48" i="39"/>
  <c r="L11" i="39"/>
  <c r="L47" i="39"/>
  <c r="L41" i="39"/>
  <c r="K50" i="39"/>
  <c r="J16" i="39"/>
  <c r="I43" i="39"/>
  <c r="W43" i="39" s="1"/>
  <c r="I38" i="39"/>
  <c r="W38" i="39" s="1"/>
  <c r="H3" i="39"/>
  <c r="H30" i="39"/>
  <c r="G30" i="39"/>
  <c r="O30" i="39" s="1"/>
  <c r="G8" i="39"/>
  <c r="O8" i="39" s="1"/>
  <c r="G34" i="39"/>
  <c r="O34" i="39" s="1"/>
  <c r="F23" i="39"/>
  <c r="F41" i="39"/>
  <c r="F35" i="39"/>
  <c r="D35" i="39"/>
  <c r="D8" i="39"/>
  <c r="D7" i="39"/>
  <c r="D50" i="39"/>
  <c r="C12" i="39"/>
  <c r="Y12" i="39" s="1"/>
  <c r="C50" i="39"/>
  <c r="Y50" i="39" s="1"/>
  <c r="C17" i="39"/>
  <c r="Y17" i="39" s="1"/>
  <c r="C2" i="39"/>
  <c r="Y2" i="39" s="1"/>
  <c r="B22" i="39"/>
  <c r="B12" i="39"/>
  <c r="B10" i="39"/>
  <c r="B51" i="39"/>
  <c r="Q17" i="39"/>
  <c r="P48" i="39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B48" i="39"/>
  <c r="E14" i="39"/>
  <c r="N44" i="39"/>
  <c r="J35" i="39"/>
  <c r="H42" i="39"/>
  <c r="G49" i="39"/>
  <c r="O49" i="39" s="1"/>
  <c r="E36" i="39"/>
  <c r="E18" i="39"/>
  <c r="Q28" i="39"/>
  <c r="Q15" i="39"/>
  <c r="P28" i="39"/>
  <c r="P35" i="39"/>
  <c r="N6" i="39"/>
  <c r="N17" i="39"/>
  <c r="M29" i="39"/>
  <c r="L19" i="39"/>
  <c r="L18" i="39"/>
  <c r="K23" i="39"/>
  <c r="K7" i="39"/>
  <c r="J40" i="39"/>
  <c r="J32" i="39"/>
  <c r="I48" i="39"/>
  <c r="W48" i="39" s="1"/>
  <c r="I46" i="39"/>
  <c r="W46" i="39" s="1"/>
  <c r="H11" i="39"/>
  <c r="H38" i="39"/>
  <c r="H49" i="39"/>
  <c r="G44" i="39"/>
  <c r="O44" i="39" s="1"/>
  <c r="G38" i="39"/>
  <c r="O38" i="39" s="1"/>
  <c r="G16" i="39"/>
  <c r="O16" i="39" s="1"/>
  <c r="G2" i="39"/>
  <c r="F46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A17" i="43"/>
  <c r="P38" i="39"/>
  <c r="N28" i="39"/>
  <c r="M18" i="39"/>
  <c r="I49" i="39"/>
  <c r="G17" i="39"/>
  <c r="O17" i="39" s="1"/>
  <c r="F32" i="39"/>
  <c r="C27" i="39"/>
  <c r="Y27" i="39" s="1"/>
  <c r="B45" i="39"/>
  <c r="N7" i="39"/>
  <c r="H10" i="39"/>
  <c r="F16" i="39"/>
  <c r="D3" i="39"/>
  <c r="C51" i="39"/>
  <c r="Y51" i="39" s="1"/>
  <c r="C18" i="39"/>
  <c r="Y18" i="39" s="1"/>
  <c r="B3" i="39"/>
  <c r="P42" i="39"/>
  <c r="N19" i="39"/>
  <c r="K35" i="39"/>
  <c r="I21" i="39"/>
  <c r="G51" i="39"/>
  <c r="O51" i="39" s="1"/>
  <c r="F14" i="39"/>
  <c r="E10" i="39"/>
  <c r="E8" i="39"/>
  <c r="Q36" i="39"/>
  <c r="Q23" i="39"/>
  <c r="P5" i="39"/>
  <c r="P26" i="39"/>
  <c r="P2" i="39"/>
  <c r="N38" i="39"/>
  <c r="N25" i="39"/>
  <c r="M37" i="39"/>
  <c r="L27" i="39"/>
  <c r="L22" i="39"/>
  <c r="L26" i="39"/>
  <c r="K39" i="39"/>
  <c r="K15" i="39"/>
  <c r="J4" i="39"/>
  <c r="J25" i="39"/>
  <c r="I4" i="39"/>
  <c r="W4" i="39" s="1"/>
  <c r="H19" i="39"/>
  <c r="H46" i="39"/>
  <c r="H18" i="39"/>
  <c r="G46" i="39"/>
  <c r="O46" i="39" s="1"/>
  <c r="G32" i="39"/>
  <c r="O32" i="39" s="1"/>
  <c r="F20" i="39"/>
  <c r="F24" i="39"/>
  <c r="F7" i="39"/>
  <c r="F10" i="39"/>
  <c r="D16" i="39"/>
  <c r="D22" i="39"/>
  <c r="D17" i="39"/>
  <c r="C11" i="39"/>
  <c r="Y11" i="39" s="1"/>
  <c r="C44" i="39"/>
  <c r="Y44" i="39" s="1"/>
  <c r="C31" i="39"/>
  <c r="Y31" i="39" s="1"/>
  <c r="C33" i="39"/>
  <c r="Y33" i="39" s="1"/>
  <c r="B13" i="39"/>
  <c r="B8" i="39"/>
  <c r="B44" i="39"/>
  <c r="B42" i="39"/>
  <c r="B28" i="39"/>
  <c r="B50" i="39"/>
  <c r="N42" i="39"/>
  <c r="K2" i="39"/>
  <c r="H41" i="39"/>
  <c r="F13" i="39"/>
  <c r="D46" i="39"/>
  <c r="C49" i="39"/>
  <c r="Y49" i="39" s="1"/>
  <c r="P46" i="39"/>
  <c r="K27" i="39"/>
  <c r="I13" i="39"/>
  <c r="W13" i="39" s="1"/>
  <c r="G11" i="39"/>
  <c r="O11" i="39" s="1"/>
  <c r="F21" i="39"/>
  <c r="C38" i="39"/>
  <c r="Y38" i="39" s="1"/>
  <c r="B41" i="39"/>
  <c r="Q6" i="39"/>
  <c r="L39" i="39"/>
  <c r="G48" i="39"/>
  <c r="O48" i="39" s="1"/>
  <c r="F3" i="39"/>
  <c r="E47" i="39"/>
  <c r="E17" i="39"/>
  <c r="Q21" i="39"/>
  <c r="Q40" i="39"/>
  <c r="P37" i="39"/>
  <c r="P32" i="39"/>
  <c r="N24" i="39"/>
  <c r="N26" i="39"/>
  <c r="M6" i="39"/>
  <c r="L4" i="39"/>
  <c r="K3" i="39"/>
  <c r="K37" i="39"/>
  <c r="K10" i="39"/>
  <c r="J6" i="39"/>
  <c r="I23" i="39"/>
  <c r="I33" i="39"/>
  <c r="W33" i="39" s="1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6" i="39"/>
  <c r="Y6" i="39" s="1"/>
  <c r="C39" i="39"/>
  <c r="Y39" i="39" s="1"/>
  <c r="C41" i="39"/>
  <c r="Y41" i="39" s="1"/>
  <c r="B37" i="39"/>
  <c r="B7" i="39"/>
  <c r="B16" i="39"/>
  <c r="B25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G41" i="39"/>
  <c r="O41" i="39" s="1"/>
  <c r="D12" i="39"/>
  <c r="C13" i="39"/>
  <c r="Y13" i="39" s="1"/>
  <c r="B23" i="39"/>
  <c r="Q33" i="39"/>
  <c r="M7" i="39"/>
  <c r="K6" i="39"/>
  <c r="F37" i="39"/>
  <c r="D11" i="39"/>
  <c r="C8" i="39"/>
  <c r="Y8" i="39" s="1"/>
  <c r="B31" i="39"/>
  <c r="B49" i="39"/>
  <c r="D20" i="39"/>
  <c r="C26" i="39"/>
  <c r="Y26" i="39" s="1"/>
  <c r="B11" i="39"/>
  <c r="D45" i="39"/>
  <c r="B6" i="39"/>
  <c r="D47" i="39"/>
  <c r="D18" i="39"/>
  <c r="C21" i="39"/>
  <c r="Y21" i="39" s="1"/>
  <c r="W387" i="39" l="1"/>
  <c r="AM387" i="39" s="1"/>
  <c r="AC77" i="39"/>
  <c r="AC159" i="39"/>
  <c r="AM337" i="39"/>
  <c r="AM335" i="39"/>
  <c r="AM336" i="39"/>
  <c r="AM273" i="39"/>
  <c r="AM274" i="39"/>
  <c r="AC222" i="39"/>
  <c r="AC87" i="39"/>
  <c r="AC95" i="39"/>
  <c r="AC92" i="39"/>
  <c r="AC218" i="39"/>
  <c r="AC319" i="39"/>
  <c r="AC296" i="39"/>
  <c r="AC196" i="39"/>
  <c r="AC163" i="39"/>
  <c r="AC293" i="39"/>
  <c r="AC128" i="39"/>
  <c r="AC347" i="39"/>
  <c r="AC362" i="39"/>
  <c r="AC339" i="39"/>
  <c r="AC226" i="39"/>
  <c r="AC200" i="39"/>
  <c r="W85" i="39"/>
  <c r="AM85" i="39" s="1"/>
  <c r="AC288" i="39"/>
  <c r="AC254" i="39"/>
  <c r="AC230" i="39"/>
  <c r="AC161" i="39"/>
  <c r="AC380" i="39"/>
  <c r="AC365" i="39"/>
  <c r="AC312" i="39"/>
  <c r="AC311" i="39"/>
  <c r="AC265" i="39"/>
  <c r="AC253" i="39"/>
  <c r="AC172" i="39"/>
  <c r="AC364" i="39"/>
  <c r="AC356" i="39"/>
  <c r="AC321" i="39"/>
  <c r="AC211" i="39"/>
  <c r="AC333" i="39"/>
  <c r="AC351" i="39"/>
  <c r="AC262" i="39"/>
  <c r="AC194" i="39"/>
  <c r="AC167" i="39"/>
  <c r="AC175" i="39"/>
  <c r="AC119" i="39"/>
  <c r="AC126" i="39"/>
  <c r="AC367" i="39"/>
  <c r="AC343" i="39"/>
  <c r="AC52" i="39"/>
  <c r="AC363" i="39"/>
  <c r="AC233" i="39"/>
  <c r="AC313" i="39"/>
  <c r="AC400" i="39"/>
  <c r="AC272" i="39"/>
  <c r="AC277" i="39"/>
  <c r="AC241" i="39"/>
  <c r="AC229" i="39"/>
  <c r="AC209" i="39"/>
  <c r="AC207" i="39"/>
  <c r="AC220" i="39"/>
  <c r="AC169" i="39"/>
  <c r="AC124" i="39"/>
  <c r="AC103" i="39"/>
  <c r="Z374" i="39"/>
  <c r="AB374" i="39"/>
  <c r="AI374" i="39"/>
  <c r="V371" i="39"/>
  <c r="AA371" i="39"/>
  <c r="AL371" i="39"/>
  <c r="U371" i="39"/>
  <c r="O353" i="39"/>
  <c r="AO353" i="39"/>
  <c r="Z342" i="39"/>
  <c r="AB342" i="39"/>
  <c r="AI342" i="39"/>
  <c r="AA339" i="39"/>
  <c r="V339" i="39"/>
  <c r="U339" i="39"/>
  <c r="AL339" i="39"/>
  <c r="Z280" i="39"/>
  <c r="AI280" i="39"/>
  <c r="AB280" i="39"/>
  <c r="O276" i="39"/>
  <c r="AO276" i="39"/>
  <c r="Y243" i="39"/>
  <c r="AE243" i="39"/>
  <c r="AI237" i="39"/>
  <c r="Z237" i="39"/>
  <c r="AB237" i="39"/>
  <c r="AA233" i="39"/>
  <c r="V233" i="39"/>
  <c r="U233" i="39"/>
  <c r="AL233" i="39"/>
  <c r="AL254" i="39"/>
  <c r="U254" i="39"/>
  <c r="V254" i="39"/>
  <c r="AA254" i="39"/>
  <c r="O291" i="39"/>
  <c r="AO291" i="39"/>
  <c r="AE268" i="39"/>
  <c r="Y268" i="39"/>
  <c r="AA261" i="39"/>
  <c r="U261" i="39"/>
  <c r="AL261" i="39"/>
  <c r="V261" i="39"/>
  <c r="AB289" i="39"/>
  <c r="AI289" i="39"/>
  <c r="Z289" i="39"/>
  <c r="U278" i="39"/>
  <c r="V278" i="39"/>
  <c r="AL278" i="39"/>
  <c r="AA278" i="39"/>
  <c r="AE286" i="39"/>
  <c r="Y286" i="39"/>
  <c r="Z244" i="39"/>
  <c r="AI244" i="39"/>
  <c r="AB244" i="39"/>
  <c r="O240" i="39"/>
  <c r="AO240" i="39"/>
  <c r="Z227" i="39"/>
  <c r="AI227" i="39"/>
  <c r="AB227" i="39"/>
  <c r="AA232" i="39"/>
  <c r="V232" i="39"/>
  <c r="U232" i="39"/>
  <c r="AL232" i="39"/>
  <c r="AB213" i="39"/>
  <c r="AI213" i="39"/>
  <c r="Z213" i="39"/>
  <c r="AA253" i="39"/>
  <c r="AL253" i="39"/>
  <c r="U253" i="39"/>
  <c r="V253" i="39"/>
  <c r="AB291" i="39"/>
  <c r="AI291" i="39"/>
  <c r="Z291" i="39"/>
  <c r="V288" i="39"/>
  <c r="U288" i="39"/>
  <c r="AA288" i="39"/>
  <c r="AL288" i="39"/>
  <c r="O270" i="39"/>
  <c r="AO270" i="39"/>
  <c r="Z259" i="39"/>
  <c r="AI259" i="39"/>
  <c r="AB259" i="39"/>
  <c r="Y237" i="39"/>
  <c r="AE237" i="39"/>
  <c r="O232" i="39"/>
  <c r="AO232" i="39"/>
  <c r="O224" i="39"/>
  <c r="AO224" i="39"/>
  <c r="AA216" i="39"/>
  <c r="V216" i="39"/>
  <c r="AL216" i="39"/>
  <c r="U216" i="39"/>
  <c r="AA213" i="39"/>
  <c r="AL213" i="39"/>
  <c r="U213" i="39"/>
  <c r="V213" i="39"/>
  <c r="AO249" i="39"/>
  <c r="O249" i="39"/>
  <c r="AA241" i="39"/>
  <c r="U241" i="39"/>
  <c r="V241" i="39"/>
  <c r="AL241" i="39"/>
  <c r="AC260" i="39"/>
  <c r="AB250" i="39"/>
  <c r="AI250" i="39"/>
  <c r="Z250" i="39"/>
  <c r="AO212" i="39"/>
  <c r="O212" i="39"/>
  <c r="AA204" i="39"/>
  <c r="V204" i="39"/>
  <c r="AL204" i="39"/>
  <c r="U204" i="39"/>
  <c r="AI191" i="39"/>
  <c r="Z191" i="39"/>
  <c r="AB191" i="39"/>
  <c r="Y187" i="39"/>
  <c r="AE187" i="39"/>
  <c r="AC186" i="39"/>
  <c r="U194" i="39"/>
  <c r="AL194" i="39"/>
  <c r="AA194" i="39"/>
  <c r="V194" i="39"/>
  <c r="W241" i="39"/>
  <c r="AM241" i="39" s="1"/>
  <c r="O238" i="39"/>
  <c r="AO238" i="39"/>
  <c r="AE207" i="39"/>
  <c r="Y207" i="39"/>
  <c r="AB201" i="39"/>
  <c r="AI201" i="39"/>
  <c r="Z201" i="39"/>
  <c r="U192" i="39"/>
  <c r="V192" i="39"/>
  <c r="AL192" i="39"/>
  <c r="AA192" i="39"/>
  <c r="AE203" i="39"/>
  <c r="Y203" i="39"/>
  <c r="AB197" i="39"/>
  <c r="Z197" i="39"/>
  <c r="AI197" i="39"/>
  <c r="O185" i="39"/>
  <c r="AO185" i="39"/>
  <c r="AO216" i="39"/>
  <c r="O216" i="39"/>
  <c r="AA208" i="39"/>
  <c r="U208" i="39"/>
  <c r="V208" i="39"/>
  <c r="AL208" i="39"/>
  <c r="V231" i="39"/>
  <c r="U231" i="39"/>
  <c r="AL231" i="39"/>
  <c r="AA231" i="39"/>
  <c r="W216" i="39"/>
  <c r="AM216" i="39" s="1"/>
  <c r="O213" i="39"/>
  <c r="AO213" i="39"/>
  <c r="AI202" i="39"/>
  <c r="Z202" i="39"/>
  <c r="AB202" i="39"/>
  <c r="V199" i="39"/>
  <c r="AA199" i="39"/>
  <c r="AL199" i="39"/>
  <c r="U199" i="39"/>
  <c r="AE181" i="39"/>
  <c r="Y181" i="39"/>
  <c r="O164" i="39"/>
  <c r="AO164" i="39"/>
  <c r="O225" i="39"/>
  <c r="AO225" i="39"/>
  <c r="AI214" i="39"/>
  <c r="AB214" i="39"/>
  <c r="Z214" i="39"/>
  <c r="V211" i="39"/>
  <c r="AA211" i="39"/>
  <c r="AL211" i="39"/>
  <c r="U211" i="39"/>
  <c r="O193" i="39"/>
  <c r="AO193" i="39"/>
  <c r="AB171" i="39"/>
  <c r="Z171" i="39"/>
  <c r="AI171" i="39"/>
  <c r="AO160" i="39"/>
  <c r="O160" i="39"/>
  <c r="AB162" i="39"/>
  <c r="Z162" i="39"/>
  <c r="AI162" i="39"/>
  <c r="Z153" i="39"/>
  <c r="AI153" i="39"/>
  <c r="AB153" i="39"/>
  <c r="AO172" i="39"/>
  <c r="O172" i="39"/>
  <c r="Z146" i="39"/>
  <c r="AI146" i="39"/>
  <c r="AB146" i="39"/>
  <c r="O145" i="39"/>
  <c r="AO145" i="39"/>
  <c r="AA182" i="39"/>
  <c r="U182" i="39"/>
  <c r="AL182" i="39"/>
  <c r="V182" i="39"/>
  <c r="AE145" i="39"/>
  <c r="Y145" i="39"/>
  <c r="AC170" i="39"/>
  <c r="AO149" i="39"/>
  <c r="O149" i="39"/>
  <c r="Z138" i="39"/>
  <c r="AI138" i="39"/>
  <c r="AB138" i="39"/>
  <c r="AE154" i="39"/>
  <c r="Y154" i="39"/>
  <c r="AB135" i="39"/>
  <c r="Z135" i="39"/>
  <c r="AI135" i="39"/>
  <c r="AE129" i="39"/>
  <c r="Y129" i="39"/>
  <c r="AE117" i="39"/>
  <c r="Y117" i="39"/>
  <c r="O154" i="39"/>
  <c r="AO154" i="39"/>
  <c r="AB143" i="39"/>
  <c r="Z143" i="39"/>
  <c r="AI143" i="39"/>
  <c r="Z148" i="39"/>
  <c r="AI148" i="39"/>
  <c r="AB148" i="39"/>
  <c r="AA145" i="39"/>
  <c r="U145" i="39"/>
  <c r="AL145" i="39"/>
  <c r="V145" i="39"/>
  <c r="AC127" i="39"/>
  <c r="U137" i="39"/>
  <c r="AL137" i="39"/>
  <c r="V137" i="39"/>
  <c r="AA137" i="39"/>
  <c r="Z89" i="39"/>
  <c r="AI89" i="39"/>
  <c r="AB89" i="39"/>
  <c r="V134" i="39"/>
  <c r="AA134" i="39"/>
  <c r="AL134" i="39"/>
  <c r="U134" i="39"/>
  <c r="Z125" i="39"/>
  <c r="AI125" i="39"/>
  <c r="AB125" i="39"/>
  <c r="U136" i="39"/>
  <c r="AL136" i="39"/>
  <c r="AA136" i="39"/>
  <c r="V136" i="39"/>
  <c r="W134" i="39"/>
  <c r="AM134" i="39" s="1"/>
  <c r="O129" i="39"/>
  <c r="AO129" i="39"/>
  <c r="AA115" i="39"/>
  <c r="U115" i="39"/>
  <c r="AL115" i="39"/>
  <c r="V115" i="39"/>
  <c r="AE126" i="39"/>
  <c r="Y126" i="39"/>
  <c r="O79" i="39"/>
  <c r="AO79" i="39"/>
  <c r="Y115" i="39"/>
  <c r="AE115" i="39"/>
  <c r="AC115" i="39"/>
  <c r="AE114" i="39"/>
  <c r="Y114" i="39"/>
  <c r="O131" i="39"/>
  <c r="AO131" i="39"/>
  <c r="Z120" i="39"/>
  <c r="AI120" i="39"/>
  <c r="AB120" i="39"/>
  <c r="AA117" i="39"/>
  <c r="U117" i="39"/>
  <c r="AL117" i="39"/>
  <c r="V117" i="39"/>
  <c r="AB106" i="39"/>
  <c r="AI106" i="39"/>
  <c r="Z106" i="39"/>
  <c r="U103" i="39"/>
  <c r="AL103" i="39"/>
  <c r="V103" i="39"/>
  <c r="AA103" i="39"/>
  <c r="AE87" i="39"/>
  <c r="Y87" i="39"/>
  <c r="AC105" i="39"/>
  <c r="AO88" i="39"/>
  <c r="O88" i="39"/>
  <c r="U66" i="39"/>
  <c r="AL66" i="39"/>
  <c r="AA66" i="39"/>
  <c r="V66" i="39"/>
  <c r="AE92" i="39"/>
  <c r="Y92" i="39"/>
  <c r="Z84" i="39"/>
  <c r="AB84" i="39"/>
  <c r="AI84" i="39"/>
  <c r="AE104" i="39"/>
  <c r="Y104" i="39"/>
  <c r="Z102" i="39"/>
  <c r="AI102" i="39"/>
  <c r="AB102" i="39"/>
  <c r="AA99" i="39"/>
  <c r="U99" i="39"/>
  <c r="AL99" i="39"/>
  <c r="V99" i="39"/>
  <c r="O102" i="39"/>
  <c r="AO102" i="39"/>
  <c r="Z93" i="39"/>
  <c r="AI93" i="39"/>
  <c r="AB93" i="39"/>
  <c r="AC94" i="39"/>
  <c r="AC88" i="39"/>
  <c r="U96" i="39"/>
  <c r="AL96" i="39"/>
  <c r="V96" i="39"/>
  <c r="AA96" i="39"/>
  <c r="O91" i="39"/>
  <c r="AO91" i="39"/>
  <c r="AB87" i="39"/>
  <c r="Z87" i="39"/>
  <c r="AI87" i="39"/>
  <c r="AC81" i="39"/>
  <c r="AC83" i="39"/>
  <c r="Y85" i="39"/>
  <c r="AE85" i="39"/>
  <c r="Y66" i="39"/>
  <c r="AE66" i="39"/>
  <c r="O60" i="39"/>
  <c r="AO60" i="39"/>
  <c r="O54" i="39"/>
  <c r="AO54" i="39"/>
  <c r="AE63" i="39"/>
  <c r="Y63" i="39"/>
  <c r="Z59" i="39"/>
  <c r="AI59" i="39"/>
  <c r="AB59" i="39"/>
  <c r="AB77" i="39"/>
  <c r="Z77" i="39"/>
  <c r="AI77" i="39"/>
  <c r="AC63" i="39"/>
  <c r="V53" i="39"/>
  <c r="AL53" i="39"/>
  <c r="U53" i="39"/>
  <c r="AA53" i="39"/>
  <c r="Y65" i="39"/>
  <c r="AE65" i="39"/>
  <c r="Z68" i="39"/>
  <c r="AI68" i="39"/>
  <c r="AB68" i="39"/>
  <c r="AA65" i="39"/>
  <c r="V65" i="39"/>
  <c r="AL65" i="39"/>
  <c r="U65" i="39"/>
  <c r="U67" i="39"/>
  <c r="AL67" i="39"/>
  <c r="V67" i="39"/>
  <c r="AA67" i="39"/>
  <c r="Y353" i="39"/>
  <c r="AE353" i="39"/>
  <c r="O334" i="39"/>
  <c r="AO334" i="39"/>
  <c r="AE315" i="39"/>
  <c r="Y315" i="39"/>
  <c r="AC332" i="39"/>
  <c r="Z322" i="39"/>
  <c r="AI322" i="39"/>
  <c r="AB322" i="39"/>
  <c r="O318" i="39"/>
  <c r="AO318" i="39"/>
  <c r="Y327" i="39"/>
  <c r="AE327" i="39"/>
  <c r="Y301" i="39"/>
  <c r="AE301" i="39"/>
  <c r="AE322" i="39"/>
  <c r="Y322" i="39"/>
  <c r="AB316" i="39"/>
  <c r="Z316" i="39"/>
  <c r="AI316" i="39"/>
  <c r="U332" i="39"/>
  <c r="V332" i="39"/>
  <c r="AL332" i="39"/>
  <c r="AA332" i="39"/>
  <c r="O316" i="39"/>
  <c r="AO316" i="39"/>
  <c r="AI305" i="39"/>
  <c r="Z305" i="39"/>
  <c r="AB305" i="39"/>
  <c r="U302" i="39"/>
  <c r="AL302" i="39"/>
  <c r="V302" i="39"/>
  <c r="AA302" i="39"/>
  <c r="AA289" i="39"/>
  <c r="U289" i="39"/>
  <c r="V289" i="39"/>
  <c r="AL289" i="39"/>
  <c r="O292" i="39"/>
  <c r="AO292" i="39"/>
  <c r="Y273" i="39"/>
  <c r="AE273" i="39"/>
  <c r="AO287" i="39"/>
  <c r="O287" i="39"/>
  <c r="O379" i="39"/>
  <c r="AO379" i="39"/>
  <c r="AI397" i="39"/>
  <c r="Z397" i="39"/>
  <c r="AB397" i="39"/>
  <c r="AE385" i="39"/>
  <c r="Y385" i="39"/>
  <c r="AC355" i="39"/>
  <c r="U362" i="39"/>
  <c r="AL362" i="39"/>
  <c r="V362" i="39"/>
  <c r="AA362" i="39"/>
  <c r="AC379" i="39"/>
  <c r="Y377" i="39"/>
  <c r="AE377" i="39"/>
  <c r="Y300" i="39"/>
  <c r="AE300" i="39"/>
  <c r="Z297" i="39"/>
  <c r="AI297" i="39"/>
  <c r="AB297" i="39"/>
  <c r="AA294" i="39"/>
  <c r="U294" i="39"/>
  <c r="AL294" i="39"/>
  <c r="V294" i="39"/>
  <c r="Y266" i="39"/>
  <c r="AE266" i="39"/>
  <c r="AO255" i="39"/>
  <c r="O255" i="39"/>
  <c r="AC240" i="39"/>
  <c r="O231" i="39"/>
  <c r="AO231" i="39"/>
  <c r="O223" i="39"/>
  <c r="AO223" i="39"/>
  <c r="AC235" i="39"/>
  <c r="O220" i="39"/>
  <c r="AO220" i="39"/>
  <c r="AA212" i="39"/>
  <c r="AL212" i="39"/>
  <c r="U212" i="39"/>
  <c r="V212" i="39"/>
  <c r="AO248" i="39"/>
  <c r="O248" i="39"/>
  <c r="AE232" i="39"/>
  <c r="Y232" i="39"/>
  <c r="AC223" i="39"/>
  <c r="AB266" i="39"/>
  <c r="Z266" i="39"/>
  <c r="AI266" i="39"/>
  <c r="U263" i="39"/>
  <c r="AL263" i="39"/>
  <c r="V263" i="39"/>
  <c r="AA263" i="39"/>
  <c r="U239" i="39"/>
  <c r="AL239" i="39"/>
  <c r="V239" i="39"/>
  <c r="AA239" i="39"/>
  <c r="Z215" i="39"/>
  <c r="AI215" i="39"/>
  <c r="AB215" i="39"/>
  <c r="AO211" i="39"/>
  <c r="O211" i="39"/>
  <c r="Z190" i="39"/>
  <c r="AI190" i="39"/>
  <c r="AB190" i="39"/>
  <c r="AE186" i="39"/>
  <c r="Y186" i="39"/>
  <c r="Y234" i="39"/>
  <c r="AE234" i="39"/>
  <c r="W213" i="39"/>
  <c r="AM213" i="39" s="1"/>
  <c r="Z219" i="39"/>
  <c r="AI219" i="39"/>
  <c r="AB219" i="39"/>
  <c r="AO215" i="39"/>
  <c r="O215" i="39"/>
  <c r="Y196" i="39"/>
  <c r="AE196" i="39"/>
  <c r="Y180" i="39"/>
  <c r="AE180" i="39"/>
  <c r="Z160" i="39"/>
  <c r="AI160" i="39"/>
  <c r="AB160" i="39"/>
  <c r="AI174" i="39"/>
  <c r="Z174" i="39"/>
  <c r="AB174" i="39"/>
  <c r="AE164" i="39"/>
  <c r="Y164" i="39"/>
  <c r="Z170" i="39"/>
  <c r="AB170" i="39"/>
  <c r="AI170" i="39"/>
  <c r="AE166" i="39"/>
  <c r="Y166" i="39"/>
  <c r="AA161" i="39"/>
  <c r="AL161" i="39"/>
  <c r="U161" i="39"/>
  <c r="V161" i="39"/>
  <c r="AA150" i="39"/>
  <c r="V150" i="39"/>
  <c r="U150" i="39"/>
  <c r="AL150" i="39"/>
  <c r="O180" i="39"/>
  <c r="AO180" i="39"/>
  <c r="U176" i="39"/>
  <c r="AL176" i="39"/>
  <c r="AA176" i="39"/>
  <c r="V176" i="39"/>
  <c r="Z189" i="39"/>
  <c r="AI189" i="39"/>
  <c r="AB189" i="39"/>
  <c r="V186" i="39"/>
  <c r="U186" i="39"/>
  <c r="AA186" i="39"/>
  <c r="AL186" i="39"/>
  <c r="AC187" i="39"/>
  <c r="Y170" i="39"/>
  <c r="AE170" i="39"/>
  <c r="Z180" i="39"/>
  <c r="AB180" i="39"/>
  <c r="AI180" i="39"/>
  <c r="V177" i="39"/>
  <c r="AL177" i="39"/>
  <c r="AA177" i="39"/>
  <c r="U177" i="39"/>
  <c r="AB140" i="39"/>
  <c r="AI140" i="39"/>
  <c r="Z140" i="39"/>
  <c r="AI176" i="39"/>
  <c r="AB176" i="39"/>
  <c r="Z176" i="39"/>
  <c r="V173" i="39"/>
  <c r="AA173" i="39"/>
  <c r="U173" i="39"/>
  <c r="AL173" i="39"/>
  <c r="AO148" i="39"/>
  <c r="O148" i="39"/>
  <c r="AE150" i="39"/>
  <c r="Y150" i="39"/>
  <c r="AE139" i="39"/>
  <c r="Y139" i="39"/>
  <c r="Y133" i="39"/>
  <c r="AE133" i="39"/>
  <c r="AC112" i="39"/>
  <c r="AC108" i="39"/>
  <c r="AA131" i="39"/>
  <c r="U131" i="39"/>
  <c r="AL131" i="39"/>
  <c r="V131" i="39"/>
  <c r="AB114" i="39"/>
  <c r="AI114" i="39"/>
  <c r="Z114" i="39"/>
  <c r="O128" i="39"/>
  <c r="AO128" i="39"/>
  <c r="AA114" i="39"/>
  <c r="V114" i="39"/>
  <c r="AL114" i="39"/>
  <c r="U114" i="39"/>
  <c r="O106" i="39"/>
  <c r="AO106" i="39"/>
  <c r="O122" i="39"/>
  <c r="AO122" i="39"/>
  <c r="AB111" i="39"/>
  <c r="AI111" i="39"/>
  <c r="Z111" i="39"/>
  <c r="U108" i="39"/>
  <c r="AL108" i="39"/>
  <c r="V108" i="39"/>
  <c r="AA108" i="39"/>
  <c r="Y98" i="39"/>
  <c r="AE98" i="39"/>
  <c r="Z132" i="39"/>
  <c r="AI132" i="39"/>
  <c r="AB132" i="39"/>
  <c r="V129" i="39"/>
  <c r="AA129" i="39"/>
  <c r="AL129" i="39"/>
  <c r="U129" i="39"/>
  <c r="W114" i="39"/>
  <c r="AM114" i="39" s="1"/>
  <c r="O111" i="39"/>
  <c r="AO111" i="39"/>
  <c r="Z121" i="39"/>
  <c r="AI121" i="39"/>
  <c r="AB121" i="39"/>
  <c r="AA118" i="39"/>
  <c r="AL118" i="39"/>
  <c r="U118" i="39"/>
  <c r="V118" i="39"/>
  <c r="AB131" i="39"/>
  <c r="Z131" i="39"/>
  <c r="AI131" i="39"/>
  <c r="U128" i="39"/>
  <c r="AL128" i="39"/>
  <c r="V128" i="39"/>
  <c r="AA128" i="39"/>
  <c r="O110" i="39"/>
  <c r="AO110" i="39"/>
  <c r="Y127" i="39"/>
  <c r="AE127" i="39"/>
  <c r="AA94" i="39"/>
  <c r="U94" i="39"/>
  <c r="AL94" i="39"/>
  <c r="V94" i="39"/>
  <c r="Z80" i="39"/>
  <c r="AI80" i="39"/>
  <c r="AB80" i="39"/>
  <c r="O56" i="39"/>
  <c r="AO56" i="39"/>
  <c r="Y97" i="39"/>
  <c r="AE97" i="39"/>
  <c r="W103" i="39"/>
  <c r="AM103" i="39" s="1"/>
  <c r="O100" i="39"/>
  <c r="AO100" i="39"/>
  <c r="AI98" i="39"/>
  <c r="Z98" i="39"/>
  <c r="AB98" i="39"/>
  <c r="Y94" i="39"/>
  <c r="AE94" i="39"/>
  <c r="U97" i="39"/>
  <c r="V97" i="39"/>
  <c r="AA97" i="39"/>
  <c r="AL97" i="39"/>
  <c r="U91" i="39"/>
  <c r="AL91" i="39"/>
  <c r="V91" i="39"/>
  <c r="AA91" i="39"/>
  <c r="O80" i="39"/>
  <c r="AO80" i="39"/>
  <c r="V86" i="39"/>
  <c r="AL86" i="39"/>
  <c r="U86" i="39"/>
  <c r="AA86" i="39"/>
  <c r="Y80" i="39"/>
  <c r="AE80" i="39"/>
  <c r="U79" i="39"/>
  <c r="AL79" i="39"/>
  <c r="V79" i="39"/>
  <c r="AA79" i="39"/>
  <c r="AB73" i="39"/>
  <c r="Z73" i="39"/>
  <c r="AI73" i="39"/>
  <c r="Y77" i="39"/>
  <c r="AE77" i="39"/>
  <c r="AB70" i="39"/>
  <c r="AI70" i="39"/>
  <c r="Z70" i="39"/>
  <c r="Y82" i="39"/>
  <c r="AE82" i="39"/>
  <c r="Y75" i="39"/>
  <c r="AE75" i="39"/>
  <c r="AC72" i="39"/>
  <c r="O62" i="39"/>
  <c r="AO62" i="39"/>
  <c r="AB75" i="39"/>
  <c r="AI75" i="39"/>
  <c r="Z75" i="39"/>
  <c r="AL72" i="39"/>
  <c r="AA72" i="39"/>
  <c r="U72" i="39"/>
  <c r="V72" i="39"/>
  <c r="AC74" i="39"/>
  <c r="Z57" i="39"/>
  <c r="AI57" i="39"/>
  <c r="AB57" i="39"/>
  <c r="AB74" i="39"/>
  <c r="AI74" i="39"/>
  <c r="Z74" i="39"/>
  <c r="U71" i="39"/>
  <c r="AL71" i="39"/>
  <c r="AA71" i="39"/>
  <c r="V71" i="39"/>
  <c r="AC59" i="39"/>
  <c r="O61" i="39"/>
  <c r="AO61" i="39"/>
  <c r="O66" i="39"/>
  <c r="AO66" i="39"/>
  <c r="Z55" i="39"/>
  <c r="AI55" i="39"/>
  <c r="AB55" i="39"/>
  <c r="AC54" i="39"/>
  <c r="AC56" i="39"/>
  <c r="AB387" i="39"/>
  <c r="Z387" i="39"/>
  <c r="AI387" i="39"/>
  <c r="U384" i="39"/>
  <c r="V384" i="39"/>
  <c r="AA384" i="39"/>
  <c r="AL384" i="39"/>
  <c r="O356" i="39"/>
  <c r="AO356" i="39"/>
  <c r="AA348" i="39"/>
  <c r="AL348" i="39"/>
  <c r="U348" i="39"/>
  <c r="V348" i="39"/>
  <c r="Y383" i="39"/>
  <c r="AE383" i="39"/>
  <c r="AE364" i="39"/>
  <c r="Y364" i="39"/>
  <c r="O395" i="39"/>
  <c r="AO395" i="39"/>
  <c r="O392" i="39"/>
  <c r="AO392" i="39"/>
  <c r="Y380" i="39"/>
  <c r="AE380" i="39"/>
  <c r="U342" i="39"/>
  <c r="AL342" i="39"/>
  <c r="AA342" i="39"/>
  <c r="V342" i="39"/>
  <c r="AO400" i="39"/>
  <c r="O400" i="39"/>
  <c r="Y393" i="39"/>
  <c r="AE393" i="39"/>
  <c r="AE355" i="39"/>
  <c r="Y355" i="39"/>
  <c r="AB349" i="39"/>
  <c r="AI349" i="39"/>
  <c r="Z349" i="39"/>
  <c r="O52" i="39"/>
  <c r="AO52" i="39"/>
  <c r="O394" i="39"/>
  <c r="AO394" i="39"/>
  <c r="Z383" i="39"/>
  <c r="AI383" i="39"/>
  <c r="AB383" i="39"/>
  <c r="AA380" i="39"/>
  <c r="U380" i="39"/>
  <c r="AL380" i="39"/>
  <c r="V380" i="39"/>
  <c r="O372" i="39"/>
  <c r="AO372" i="39"/>
  <c r="AA364" i="39"/>
  <c r="U364" i="39"/>
  <c r="V364" i="39"/>
  <c r="AL364" i="39"/>
  <c r="O396" i="39"/>
  <c r="AO396" i="39"/>
  <c r="AO362" i="39"/>
  <c r="O362" i="39"/>
  <c r="AO387" i="39"/>
  <c r="O387" i="39"/>
  <c r="O384" i="39"/>
  <c r="AO384" i="39"/>
  <c r="Y346" i="39"/>
  <c r="AE346" i="39"/>
  <c r="Z340" i="39"/>
  <c r="AB340" i="39"/>
  <c r="AI340" i="39"/>
  <c r="AE398" i="39"/>
  <c r="Y398" i="39"/>
  <c r="Y376" i="39"/>
  <c r="AE376" i="39"/>
  <c r="AE343" i="39"/>
  <c r="Y343" i="39"/>
  <c r="AB370" i="39"/>
  <c r="AI370" i="39"/>
  <c r="Z370" i="39"/>
  <c r="V367" i="39"/>
  <c r="U367" i="39"/>
  <c r="AA367" i="39"/>
  <c r="AL367" i="39"/>
  <c r="O349" i="39"/>
  <c r="AO349" i="39"/>
  <c r="Z338" i="39"/>
  <c r="AI338" i="39"/>
  <c r="AB338" i="39"/>
  <c r="O333" i="39"/>
  <c r="AO333" i="39"/>
  <c r="AE302" i="39"/>
  <c r="Y302" i="39"/>
  <c r="AE335" i="39"/>
  <c r="Y335" i="39"/>
  <c r="Z299" i="39"/>
  <c r="AB299" i="39"/>
  <c r="AI299" i="39"/>
  <c r="U305" i="39"/>
  <c r="AL305" i="39"/>
  <c r="V305" i="39"/>
  <c r="AA305" i="39"/>
  <c r="AA338" i="39"/>
  <c r="U338" i="39"/>
  <c r="AL338" i="39"/>
  <c r="V338" i="39"/>
  <c r="AA331" i="39"/>
  <c r="U331" i="39"/>
  <c r="V331" i="39"/>
  <c r="AL331" i="39"/>
  <c r="AO305" i="39"/>
  <c r="O305" i="39"/>
  <c r="O336" i="39"/>
  <c r="AO336" i="39"/>
  <c r="AI325" i="39"/>
  <c r="Z325" i="39"/>
  <c r="AB325" i="39"/>
  <c r="V322" i="39"/>
  <c r="AA322" i="39"/>
  <c r="AL322" i="39"/>
  <c r="U322" i="39"/>
  <c r="O304" i="39"/>
  <c r="AO304" i="39"/>
  <c r="O279" i="39"/>
  <c r="AO279" i="39"/>
  <c r="O275" i="39"/>
  <c r="AO275" i="39"/>
  <c r="AB295" i="39"/>
  <c r="Z295" i="39"/>
  <c r="AI295" i="39"/>
  <c r="AE284" i="39"/>
  <c r="Y284" i="39"/>
  <c r="AB278" i="39"/>
  <c r="AI278" i="39"/>
  <c r="Z278" i="39"/>
  <c r="O295" i="39"/>
  <c r="AO295" i="39"/>
  <c r="AO263" i="39"/>
  <c r="O263" i="39"/>
  <c r="AA393" i="39"/>
  <c r="U393" i="39"/>
  <c r="AL393" i="39"/>
  <c r="V393" i="39"/>
  <c r="AI401" i="39"/>
  <c r="AB401" i="39"/>
  <c r="Z401" i="39"/>
  <c r="O393" i="39"/>
  <c r="AO393" i="39"/>
  <c r="AI382" i="39"/>
  <c r="AB382" i="39"/>
  <c r="Z382" i="39"/>
  <c r="AA379" i="39"/>
  <c r="U379" i="39"/>
  <c r="AL379" i="39"/>
  <c r="V379" i="39"/>
  <c r="U374" i="39"/>
  <c r="AL374" i="39"/>
  <c r="AA374" i="39"/>
  <c r="V374" i="39"/>
  <c r="O348" i="39"/>
  <c r="AO348" i="39"/>
  <c r="AA340" i="39"/>
  <c r="AL340" i="39"/>
  <c r="U340" i="39"/>
  <c r="V340" i="39"/>
  <c r="AC358" i="39"/>
  <c r="Y354" i="39"/>
  <c r="AE354" i="39"/>
  <c r="AI348" i="39"/>
  <c r="Z348" i="39"/>
  <c r="AB348" i="39"/>
  <c r="O386" i="39"/>
  <c r="AO386" i="39"/>
  <c r="O370" i="39"/>
  <c r="AO370" i="39"/>
  <c r="AE299" i="39"/>
  <c r="Y299" i="39"/>
  <c r="AB366" i="39"/>
  <c r="AI366" i="39"/>
  <c r="Z366" i="39"/>
  <c r="V363" i="39"/>
  <c r="U363" i="39"/>
  <c r="AA363" i="39"/>
  <c r="AL363" i="39"/>
  <c r="AM348" i="39"/>
  <c r="O345" i="39"/>
  <c r="AO345" i="39"/>
  <c r="Y331" i="39"/>
  <c r="AE331" i="39"/>
  <c r="AA300" i="39"/>
  <c r="U300" i="39"/>
  <c r="V300" i="39"/>
  <c r="AL300" i="39"/>
  <c r="AE326" i="39"/>
  <c r="Y326" i="39"/>
  <c r="AB320" i="39"/>
  <c r="Z320" i="39"/>
  <c r="AI320" i="39"/>
  <c r="AB304" i="39"/>
  <c r="Z304" i="39"/>
  <c r="AI304" i="39"/>
  <c r="AC325" i="39"/>
  <c r="Y321" i="39"/>
  <c r="AE321" i="39"/>
  <c r="Z315" i="39"/>
  <c r="AB315" i="39"/>
  <c r="AI315" i="39"/>
  <c r="Y319" i="39"/>
  <c r="AE319" i="39"/>
  <c r="Y332" i="39"/>
  <c r="AE332" i="39"/>
  <c r="AC300" i="39"/>
  <c r="AE289" i="39"/>
  <c r="Y289" i="39"/>
  <c r="U262" i="39"/>
  <c r="AL262" i="39"/>
  <c r="V262" i="39"/>
  <c r="AA262" i="39"/>
  <c r="U267" i="39"/>
  <c r="AL267" i="39"/>
  <c r="AA267" i="39"/>
  <c r="V267" i="39"/>
  <c r="O253" i="39"/>
  <c r="AO253" i="39"/>
  <c r="AC283" i="39"/>
  <c r="Y279" i="39"/>
  <c r="AE279" i="39"/>
  <c r="AI273" i="39"/>
  <c r="Z273" i="39"/>
  <c r="AB273" i="39"/>
  <c r="AI329" i="39"/>
  <c r="Z329" i="39"/>
  <c r="AB329" i="39"/>
  <c r="V326" i="39"/>
  <c r="AA326" i="39"/>
  <c r="AL326" i="39"/>
  <c r="U326" i="39"/>
  <c r="O308" i="39"/>
  <c r="AO308" i="39"/>
  <c r="AB247" i="39"/>
  <c r="AI247" i="39"/>
  <c r="Z247" i="39"/>
  <c r="V244" i="39"/>
  <c r="U244" i="39"/>
  <c r="AA244" i="39"/>
  <c r="AL244" i="39"/>
  <c r="AC214" i="39"/>
  <c r="Y210" i="39"/>
  <c r="AE210" i="39"/>
  <c r="AI204" i="39"/>
  <c r="Z204" i="39"/>
  <c r="AB204" i="39"/>
  <c r="AL193" i="39"/>
  <c r="AA193" i="39"/>
  <c r="U193" i="39"/>
  <c r="V193" i="39"/>
  <c r="Y209" i="39"/>
  <c r="AE209" i="39"/>
  <c r="AE191" i="39"/>
  <c r="Y191" i="39"/>
  <c r="AO178" i="39"/>
  <c r="O178" i="39"/>
  <c r="U172" i="39"/>
  <c r="AL172" i="39"/>
  <c r="AA172" i="39"/>
  <c r="V172" i="39"/>
  <c r="AC179" i="39"/>
  <c r="AC232" i="39"/>
  <c r="Y221" i="39"/>
  <c r="AE221" i="39"/>
  <c r="Y159" i="39"/>
  <c r="AE159" i="39"/>
  <c r="O112" i="39"/>
  <c r="AO112" i="39"/>
  <c r="O150" i="39"/>
  <c r="AO150" i="39"/>
  <c r="Z134" i="39"/>
  <c r="AI134" i="39"/>
  <c r="AB134" i="39"/>
  <c r="AC146" i="39"/>
  <c r="AE125" i="39"/>
  <c r="Y125" i="39"/>
  <c r="Z149" i="39"/>
  <c r="AI149" i="39"/>
  <c r="AB149" i="39"/>
  <c r="AA146" i="39"/>
  <c r="U146" i="39"/>
  <c r="AL146" i="39"/>
  <c r="V146" i="39"/>
  <c r="AA401" i="39"/>
  <c r="U401" i="39"/>
  <c r="AL401" i="39"/>
  <c r="V401" i="39"/>
  <c r="AA390" i="39"/>
  <c r="U390" i="39"/>
  <c r="AL390" i="39"/>
  <c r="V390" i="39"/>
  <c r="AE384" i="39"/>
  <c r="Y384" i="39"/>
  <c r="Y389" i="39"/>
  <c r="AE389" i="39"/>
  <c r="AE371" i="39"/>
  <c r="Y371" i="39"/>
  <c r="AB365" i="39"/>
  <c r="AI365" i="39"/>
  <c r="Z365" i="39"/>
  <c r="AE386" i="39"/>
  <c r="Y386" i="39"/>
  <c r="AC382" i="39"/>
  <c r="AE368" i="39"/>
  <c r="Y368" i="39"/>
  <c r="AC386" i="39"/>
  <c r="U346" i="39"/>
  <c r="AL346" i="39"/>
  <c r="AA346" i="39"/>
  <c r="V346" i="39"/>
  <c r="AI400" i="39"/>
  <c r="Z400" i="39"/>
  <c r="AB400" i="39"/>
  <c r="Y396" i="39"/>
  <c r="AE396" i="39"/>
  <c r="AL373" i="39"/>
  <c r="AA373" i="39"/>
  <c r="U373" i="39"/>
  <c r="V373" i="39"/>
  <c r="Z351" i="39"/>
  <c r="AI351" i="39"/>
  <c r="AB351" i="39"/>
  <c r="O347" i="39"/>
  <c r="AO347" i="39"/>
  <c r="AE338" i="39"/>
  <c r="Y338" i="39"/>
  <c r="AI389" i="39"/>
  <c r="Z389" i="39"/>
  <c r="AB389" i="39"/>
  <c r="AI52" i="39"/>
  <c r="Z52" i="39"/>
  <c r="AB52" i="39"/>
  <c r="AA399" i="39"/>
  <c r="U399" i="39"/>
  <c r="AL399" i="39"/>
  <c r="V399" i="39"/>
  <c r="W384" i="39"/>
  <c r="AM384" i="39" s="1"/>
  <c r="O381" i="39"/>
  <c r="AO381" i="39"/>
  <c r="U370" i="39"/>
  <c r="AL370" i="39"/>
  <c r="AA370" i="39"/>
  <c r="V370" i="39"/>
  <c r="O344" i="39"/>
  <c r="AO344" i="39"/>
  <c r="AE382" i="39"/>
  <c r="Y382" i="39"/>
  <c r="AE351" i="39"/>
  <c r="Y351" i="39"/>
  <c r="AB345" i="39"/>
  <c r="Z345" i="39"/>
  <c r="AI345" i="39"/>
  <c r="AA385" i="39"/>
  <c r="U385" i="39"/>
  <c r="AL385" i="39"/>
  <c r="V385" i="39"/>
  <c r="Z372" i="39"/>
  <c r="AB372" i="39"/>
  <c r="AI372" i="39"/>
  <c r="U361" i="39"/>
  <c r="V361" i="39"/>
  <c r="AL361" i="39"/>
  <c r="AA361" i="39"/>
  <c r="AC349" i="39"/>
  <c r="Z339" i="39"/>
  <c r="AI339" i="39"/>
  <c r="AB339" i="39"/>
  <c r="O391" i="39"/>
  <c r="AO391" i="39"/>
  <c r="AA382" i="39"/>
  <c r="U382" i="39"/>
  <c r="AL382" i="39"/>
  <c r="V382" i="39"/>
  <c r="AE375" i="39"/>
  <c r="Y375" i="39"/>
  <c r="AB369" i="39"/>
  <c r="AI369" i="39"/>
  <c r="Z369" i="39"/>
  <c r="AC346" i="39"/>
  <c r="Y342" i="39"/>
  <c r="AE342" i="39"/>
  <c r="O373" i="39"/>
  <c r="AO373" i="39"/>
  <c r="AI362" i="39"/>
  <c r="Z362" i="39"/>
  <c r="AB362" i="39"/>
  <c r="V359" i="39"/>
  <c r="U359" i="39"/>
  <c r="AA359" i="39"/>
  <c r="AL359" i="39"/>
  <c r="O341" i="39"/>
  <c r="AO341" i="39"/>
  <c r="U337" i="39"/>
  <c r="AL337" i="39"/>
  <c r="V337" i="39"/>
  <c r="AA337" i="39"/>
  <c r="AE303" i="39"/>
  <c r="Y303" i="39"/>
  <c r="AO338" i="39"/>
  <c r="O338" i="39"/>
  <c r="O331" i="39"/>
  <c r="AO331" i="39"/>
  <c r="AA323" i="39"/>
  <c r="AL323" i="39"/>
  <c r="U323" i="39"/>
  <c r="V323" i="39"/>
  <c r="AE334" i="39"/>
  <c r="Y334" i="39"/>
  <c r="AB328" i="39"/>
  <c r="AI328" i="39"/>
  <c r="Z328" i="39"/>
  <c r="AO298" i="39"/>
  <c r="O298" i="39"/>
  <c r="AE373" i="39"/>
  <c r="Y373" i="39"/>
  <c r="AC352" i="39"/>
  <c r="AE341" i="39"/>
  <c r="Y341" i="39"/>
  <c r="AC334" i="39"/>
  <c r="W332" i="39"/>
  <c r="AM332" i="39" s="1"/>
  <c r="U309" i="39"/>
  <c r="AL309" i="39"/>
  <c r="V309" i="39"/>
  <c r="AA309" i="39"/>
  <c r="AC304" i="39"/>
  <c r="AC337" i="39"/>
  <c r="AO311" i="39"/>
  <c r="O311" i="39"/>
  <c r="AE298" i="39"/>
  <c r="Y298" i="39"/>
  <c r="AC322" i="39"/>
  <c r="Z303" i="39"/>
  <c r="AI303" i="39"/>
  <c r="AB303" i="39"/>
  <c r="AA299" i="39"/>
  <c r="V299" i="39"/>
  <c r="AL299" i="39"/>
  <c r="U299" i="39"/>
  <c r="W331" i="39"/>
  <c r="AM331" i="39" s="1"/>
  <c r="O328" i="39"/>
  <c r="AO328" i="39"/>
  <c r="Z317" i="39"/>
  <c r="AB317" i="39"/>
  <c r="AI317" i="39"/>
  <c r="V314" i="39"/>
  <c r="AA314" i="39"/>
  <c r="AL314" i="39"/>
  <c r="U314" i="39"/>
  <c r="W299" i="39"/>
  <c r="AM299" i="39" s="1"/>
  <c r="O296" i="39"/>
  <c r="AO296" i="39"/>
  <c r="Z260" i="39"/>
  <c r="AI260" i="39"/>
  <c r="AB260" i="39"/>
  <c r="AA303" i="39"/>
  <c r="U303" i="39"/>
  <c r="V303" i="39"/>
  <c r="AL303" i="39"/>
  <c r="AC292" i="39"/>
  <c r="AC287" i="39"/>
  <c r="Y283" i="39"/>
  <c r="AE283" i="39"/>
  <c r="AI277" i="39"/>
  <c r="Z277" i="39"/>
  <c r="AB277" i="39"/>
  <c r="O252" i="39"/>
  <c r="AO252" i="39"/>
  <c r="O269" i="39"/>
  <c r="AO269" i="39"/>
  <c r="AE336" i="39"/>
  <c r="Y336" i="39"/>
  <c r="AC315" i="39"/>
  <c r="AE304" i="39"/>
  <c r="Y304" i="39"/>
  <c r="AI293" i="39"/>
  <c r="Z293" i="39"/>
  <c r="AB293" i="39"/>
  <c r="AE276" i="39"/>
  <c r="Y276" i="39"/>
  <c r="AB270" i="39"/>
  <c r="AI270" i="39"/>
  <c r="Z270" i="39"/>
  <c r="W278" i="39"/>
  <c r="AM278" i="39" s="1"/>
  <c r="AB265" i="39"/>
  <c r="Z265" i="39"/>
  <c r="AI265" i="39"/>
  <c r="AO260" i="39"/>
  <c r="O260" i="39"/>
  <c r="O294" i="39"/>
  <c r="AO294" i="39"/>
  <c r="AC271" i="39"/>
  <c r="Y267" i="39"/>
  <c r="AE267" i="39"/>
  <c r="Z288" i="39"/>
  <c r="AI288" i="39"/>
  <c r="AB288" i="39"/>
  <c r="AO284" i="39"/>
  <c r="O284" i="39"/>
  <c r="AC263" i="39"/>
  <c r="AB254" i="39"/>
  <c r="Z254" i="39"/>
  <c r="AI254" i="39"/>
  <c r="Y278" i="39"/>
  <c r="AE278" i="39"/>
  <c r="AE253" i="39"/>
  <c r="Y253" i="39"/>
  <c r="Z211" i="39"/>
  <c r="AI211" i="39"/>
  <c r="AB211" i="39"/>
  <c r="AC244" i="39"/>
  <c r="AI283" i="39"/>
  <c r="Z283" i="39"/>
  <c r="AB283" i="39"/>
  <c r="V280" i="39"/>
  <c r="U280" i="39"/>
  <c r="AA280" i="39"/>
  <c r="AL280" i="39"/>
  <c r="O262" i="39"/>
  <c r="AO262" i="39"/>
  <c r="AE236" i="39"/>
  <c r="Y236" i="39"/>
  <c r="O230" i="39"/>
  <c r="AO230" i="39"/>
  <c r="O222" i="39"/>
  <c r="AO222" i="39"/>
  <c r="U247" i="39"/>
  <c r="AL247" i="39"/>
  <c r="V247" i="39"/>
  <c r="AA247" i="39"/>
  <c r="O219" i="39"/>
  <c r="AO219" i="39"/>
  <c r="AO247" i="39"/>
  <c r="O247" i="39"/>
  <c r="AE231" i="39"/>
  <c r="Y231" i="39"/>
  <c r="Y255" i="39"/>
  <c r="AE255" i="39"/>
  <c r="AB249" i="39"/>
  <c r="AI249" i="39"/>
  <c r="Z249" i="39"/>
  <c r="U238" i="39"/>
  <c r="V238" i="39"/>
  <c r="AL238" i="39"/>
  <c r="AA238" i="39"/>
  <c r="AC217" i="39"/>
  <c r="AE254" i="39"/>
  <c r="Y254" i="39"/>
  <c r="W231" i="39"/>
  <c r="AM231" i="39" s="1"/>
  <c r="AO210" i="39"/>
  <c r="O210" i="39"/>
  <c r="AC195" i="39"/>
  <c r="AB209" i="39"/>
  <c r="Z209" i="39"/>
  <c r="AI209" i="39"/>
  <c r="U226" i="39"/>
  <c r="AL226" i="39"/>
  <c r="V226" i="39"/>
  <c r="AA226" i="39"/>
  <c r="O200" i="39"/>
  <c r="AO200" i="39"/>
  <c r="Z251" i="39"/>
  <c r="AB251" i="39"/>
  <c r="AI251" i="39"/>
  <c r="V248" i="39"/>
  <c r="U248" i="39"/>
  <c r="AA248" i="39"/>
  <c r="AL248" i="39"/>
  <c r="AB233" i="39"/>
  <c r="AI233" i="39"/>
  <c r="Z233" i="39"/>
  <c r="AC210" i="39"/>
  <c r="Y206" i="39"/>
  <c r="AE206" i="39"/>
  <c r="AI200" i="39"/>
  <c r="Z200" i="39"/>
  <c r="AB200" i="39"/>
  <c r="AA191" i="39"/>
  <c r="U191" i="39"/>
  <c r="V191" i="39"/>
  <c r="AL191" i="39"/>
  <c r="AC206" i="39"/>
  <c r="Y202" i="39"/>
  <c r="AE202" i="39"/>
  <c r="Z196" i="39"/>
  <c r="AB196" i="39"/>
  <c r="AI196" i="39"/>
  <c r="AO214" i="39"/>
  <c r="O214" i="39"/>
  <c r="AC199" i="39"/>
  <c r="Z226" i="39"/>
  <c r="AB226" i="39"/>
  <c r="AI226" i="39"/>
  <c r="V223" i="39"/>
  <c r="AA223" i="39"/>
  <c r="AL223" i="39"/>
  <c r="U223" i="39"/>
  <c r="W208" i="39"/>
  <c r="AM208" i="39" s="1"/>
  <c r="O205" i="39"/>
  <c r="AO205" i="39"/>
  <c r="Z194" i="39"/>
  <c r="AB194" i="39"/>
  <c r="AI194" i="39"/>
  <c r="AO177" i="39"/>
  <c r="O177" i="39"/>
  <c r="AB183" i="39"/>
  <c r="Z183" i="39"/>
  <c r="AI183" i="39"/>
  <c r="Y174" i="39"/>
  <c r="AE174" i="39"/>
  <c r="U163" i="39"/>
  <c r="AL163" i="39"/>
  <c r="AA163" i="39"/>
  <c r="V163" i="39"/>
  <c r="O217" i="39"/>
  <c r="AO217" i="39"/>
  <c r="AI206" i="39"/>
  <c r="Z206" i="39"/>
  <c r="AB206" i="39"/>
  <c r="V203" i="39"/>
  <c r="AA203" i="39"/>
  <c r="AL203" i="39"/>
  <c r="U203" i="39"/>
  <c r="Z169" i="39"/>
  <c r="AI169" i="39"/>
  <c r="AB169" i="39"/>
  <c r="Z165" i="39"/>
  <c r="AI165" i="39"/>
  <c r="AB165" i="39"/>
  <c r="AB167" i="39"/>
  <c r="Z167" i="39"/>
  <c r="AI167" i="39"/>
  <c r="AB158" i="39"/>
  <c r="Z158" i="39"/>
  <c r="AI158" i="39"/>
  <c r="AO184" i="39"/>
  <c r="O184" i="39"/>
  <c r="U180" i="39"/>
  <c r="AL180" i="39"/>
  <c r="V180" i="39"/>
  <c r="AA180" i="39"/>
  <c r="AC160" i="39"/>
  <c r="AA175" i="39"/>
  <c r="U175" i="39"/>
  <c r="V175" i="39"/>
  <c r="AL175" i="39"/>
  <c r="O155" i="39"/>
  <c r="AO155" i="39"/>
  <c r="V190" i="39"/>
  <c r="U190" i="39"/>
  <c r="AL190" i="39"/>
  <c r="AA190" i="39"/>
  <c r="W176" i="39"/>
  <c r="AM176" i="39" s="1"/>
  <c r="AC173" i="39"/>
  <c r="O140" i="39"/>
  <c r="AO140" i="39"/>
  <c r="AC166" i="39"/>
  <c r="Y183" i="39"/>
  <c r="AE183" i="39"/>
  <c r="U147" i="39"/>
  <c r="AL147" i="39"/>
  <c r="AA147" i="39"/>
  <c r="V147" i="39"/>
  <c r="Z152" i="39"/>
  <c r="AI152" i="39"/>
  <c r="AB152" i="39"/>
  <c r="AE141" i="39"/>
  <c r="Y141" i="39"/>
  <c r="AC157" i="39"/>
  <c r="AE146" i="39"/>
  <c r="Y146" i="39"/>
  <c r="AB90" i="39"/>
  <c r="Z90" i="39"/>
  <c r="AI90" i="39"/>
  <c r="V149" i="39"/>
  <c r="AA149" i="39"/>
  <c r="U149" i="39"/>
  <c r="AL149" i="39"/>
  <c r="AC152" i="39"/>
  <c r="Y138" i="39"/>
  <c r="AE138" i="39"/>
  <c r="Y106" i="39"/>
  <c r="AE106" i="39"/>
  <c r="W149" i="39"/>
  <c r="AM149" i="39" s="1"/>
  <c r="O146" i="39"/>
  <c r="AO146" i="39"/>
  <c r="O151" i="39"/>
  <c r="AO151" i="39"/>
  <c r="W136" i="39"/>
  <c r="AM136" i="39" s="1"/>
  <c r="AC111" i="39"/>
  <c r="AC133" i="39"/>
  <c r="AA130" i="39"/>
  <c r="V130" i="39"/>
  <c r="AL130" i="39"/>
  <c r="U130" i="39"/>
  <c r="U127" i="39"/>
  <c r="AL127" i="39"/>
  <c r="AA127" i="39"/>
  <c r="V127" i="39"/>
  <c r="AL138" i="39"/>
  <c r="V138" i="39"/>
  <c r="U138" i="39"/>
  <c r="AA138" i="39"/>
  <c r="AO121" i="39"/>
  <c r="O121" i="39"/>
  <c r="AC129" i="39"/>
  <c r="AE118" i="39"/>
  <c r="Y118" i="39"/>
  <c r="AO97" i="39"/>
  <c r="O97" i="39"/>
  <c r="AC118" i="39"/>
  <c r="Y107" i="39"/>
  <c r="AE107" i="39"/>
  <c r="Y68" i="39"/>
  <c r="AE68" i="39"/>
  <c r="Y128" i="39"/>
  <c r="AE128" i="39"/>
  <c r="AC107" i="39"/>
  <c r="AC117" i="39"/>
  <c r="O123" i="39"/>
  <c r="AO123" i="39"/>
  <c r="Z112" i="39"/>
  <c r="AI112" i="39"/>
  <c r="AB112" i="39"/>
  <c r="AA109" i="39"/>
  <c r="U109" i="39"/>
  <c r="AL109" i="39"/>
  <c r="V109" i="39"/>
  <c r="O105" i="39"/>
  <c r="AO105" i="39"/>
  <c r="O98" i="39"/>
  <c r="AO98" i="39"/>
  <c r="O90" i="39"/>
  <c r="AO90" i="39"/>
  <c r="AE56" i="39"/>
  <c r="Y56" i="39"/>
  <c r="Z91" i="39"/>
  <c r="AI91" i="39"/>
  <c r="AB91" i="39"/>
  <c r="AA88" i="39"/>
  <c r="U88" i="39"/>
  <c r="AL88" i="39"/>
  <c r="V88" i="39"/>
  <c r="AB82" i="39"/>
  <c r="AI82" i="39"/>
  <c r="Z82" i="39"/>
  <c r="Z86" i="39"/>
  <c r="AI86" i="39"/>
  <c r="AB86" i="39"/>
  <c r="AC82" i="39"/>
  <c r="AB61" i="39"/>
  <c r="AI61" i="39"/>
  <c r="Z61" i="39"/>
  <c r="AC80" i="39"/>
  <c r="Z83" i="39"/>
  <c r="AI83" i="39"/>
  <c r="AB83" i="39"/>
  <c r="Y72" i="39"/>
  <c r="AE72" i="39"/>
  <c r="Z71" i="39"/>
  <c r="AI71" i="39"/>
  <c r="AB71" i="39"/>
  <c r="O78" i="39"/>
  <c r="AO78" i="39"/>
  <c r="AO74" i="39"/>
  <c r="O74" i="39"/>
  <c r="O67" i="39"/>
  <c r="AO67" i="39"/>
  <c r="AE76" i="39"/>
  <c r="Y76" i="39"/>
  <c r="AB53" i="39"/>
  <c r="Z53" i="39"/>
  <c r="AI53" i="39"/>
  <c r="AE64" i="39"/>
  <c r="Y64" i="39"/>
  <c r="AO59" i="39"/>
  <c r="O59" i="39"/>
  <c r="AC68" i="39"/>
  <c r="AE57" i="39"/>
  <c r="Y57" i="39"/>
  <c r="AC53" i="39"/>
  <c r="Y62" i="39"/>
  <c r="AE62" i="39"/>
  <c r="Z60" i="39"/>
  <c r="AI60" i="39"/>
  <c r="AB60" i="39"/>
  <c r="AA57" i="39"/>
  <c r="U57" i="39"/>
  <c r="AL57" i="39"/>
  <c r="V57" i="39"/>
  <c r="AB62" i="39"/>
  <c r="Z62" i="39"/>
  <c r="AI62" i="39"/>
  <c r="U59" i="39"/>
  <c r="AL59" i="39"/>
  <c r="V59" i="39"/>
  <c r="AA59" i="39"/>
  <c r="U279" i="39"/>
  <c r="AL279" i="39"/>
  <c r="V279" i="39"/>
  <c r="AA279" i="39"/>
  <c r="V266" i="39"/>
  <c r="AL266" i="39"/>
  <c r="AA266" i="39"/>
  <c r="U266" i="39"/>
  <c r="U258" i="39"/>
  <c r="AL258" i="39"/>
  <c r="AA258" i="39"/>
  <c r="V258" i="39"/>
  <c r="O290" i="39"/>
  <c r="AO290" i="39"/>
  <c r="AI279" i="39"/>
  <c r="Z279" i="39"/>
  <c r="AB279" i="39"/>
  <c r="V276" i="39"/>
  <c r="U276" i="39"/>
  <c r="AA276" i="39"/>
  <c r="AL276" i="39"/>
  <c r="O258" i="39"/>
  <c r="AO258" i="39"/>
  <c r="O241" i="39"/>
  <c r="AO241" i="39"/>
  <c r="AI228" i="39"/>
  <c r="Z228" i="39"/>
  <c r="AB228" i="39"/>
  <c r="AE249" i="39"/>
  <c r="Y249" i="39"/>
  <c r="Y345" i="39"/>
  <c r="AE345" i="39"/>
  <c r="AE314" i="39"/>
  <c r="Y314" i="39"/>
  <c r="AB308" i="39"/>
  <c r="AI308" i="39"/>
  <c r="Z308" i="39"/>
  <c r="AI335" i="39"/>
  <c r="Z335" i="39"/>
  <c r="AB335" i="39"/>
  <c r="AL324" i="39"/>
  <c r="AA324" i="39"/>
  <c r="U324" i="39"/>
  <c r="V324" i="39"/>
  <c r="AC280" i="39"/>
  <c r="AE272" i="39"/>
  <c r="Y272" i="39"/>
  <c r="AO285" i="39"/>
  <c r="O285" i="39"/>
  <c r="AA277" i="39"/>
  <c r="U277" i="39"/>
  <c r="V277" i="39"/>
  <c r="AL277" i="39"/>
  <c r="O282" i="39"/>
  <c r="AO282" i="39"/>
  <c r="AI271" i="39"/>
  <c r="Z271" i="39"/>
  <c r="AB271" i="39"/>
  <c r="V268" i="39"/>
  <c r="AA268" i="39"/>
  <c r="AL268" i="39"/>
  <c r="U268" i="39"/>
  <c r="O239" i="39"/>
  <c r="AO239" i="39"/>
  <c r="AE248" i="39"/>
  <c r="Y248" i="39"/>
  <c r="AB242" i="39"/>
  <c r="AI242" i="39"/>
  <c r="Z242" i="39"/>
  <c r="Z236" i="39"/>
  <c r="AI236" i="39"/>
  <c r="AB236" i="39"/>
  <c r="AI212" i="39"/>
  <c r="Z212" i="39"/>
  <c r="AB212" i="39"/>
  <c r="Y261" i="39"/>
  <c r="AE261" i="39"/>
  <c r="AE241" i="39"/>
  <c r="Y241" i="39"/>
  <c r="AE400" i="39"/>
  <c r="Y400" i="39"/>
  <c r="O385" i="39"/>
  <c r="AO385" i="39"/>
  <c r="U354" i="39"/>
  <c r="AL354" i="39"/>
  <c r="V354" i="39"/>
  <c r="AA354" i="39"/>
  <c r="O382" i="39"/>
  <c r="AO382" i="39"/>
  <c r="AM374" i="39"/>
  <c r="AC371" i="39"/>
  <c r="AC378" i="39"/>
  <c r="AC366" i="39"/>
  <c r="Y362" i="39"/>
  <c r="AE362" i="39"/>
  <c r="AI356" i="39"/>
  <c r="Z356" i="39"/>
  <c r="AB356" i="39"/>
  <c r="AL345" i="39"/>
  <c r="AA345" i="39"/>
  <c r="U345" i="39"/>
  <c r="V345" i="39"/>
  <c r="Y391" i="39"/>
  <c r="AE391" i="39"/>
  <c r="AA52" i="39"/>
  <c r="U52" i="39"/>
  <c r="AL52" i="39"/>
  <c r="V52" i="39"/>
  <c r="Y388" i="39"/>
  <c r="AE388" i="39"/>
  <c r="AA372" i="39"/>
  <c r="AL372" i="39"/>
  <c r="U372" i="39"/>
  <c r="V372" i="39"/>
  <c r="W367" i="39"/>
  <c r="AM367" i="39" s="1"/>
  <c r="O346" i="39"/>
  <c r="AO346" i="39"/>
  <c r="AE52" i="39"/>
  <c r="Y52" i="39"/>
  <c r="U389" i="39"/>
  <c r="V389" i="39"/>
  <c r="AA389" i="39"/>
  <c r="AL389" i="39"/>
  <c r="AA369" i="39"/>
  <c r="U369" i="39"/>
  <c r="V369" i="39"/>
  <c r="AL369" i="39"/>
  <c r="Z347" i="39"/>
  <c r="AI347" i="39"/>
  <c r="AB347" i="39"/>
  <c r="O343" i="39"/>
  <c r="AO343" i="39"/>
  <c r="AA396" i="39"/>
  <c r="U396" i="39"/>
  <c r="AL396" i="39"/>
  <c r="V396" i="39"/>
  <c r="O378" i="39"/>
  <c r="AO378" i="39"/>
  <c r="AE395" i="39"/>
  <c r="Y395" i="39"/>
  <c r="Z380" i="39"/>
  <c r="AI380" i="39"/>
  <c r="AB380" i="39"/>
  <c r="AO368" i="39"/>
  <c r="O368" i="39"/>
  <c r="AA360" i="39"/>
  <c r="U360" i="39"/>
  <c r="V360" i="39"/>
  <c r="AL360" i="39"/>
  <c r="U358" i="39"/>
  <c r="AL358" i="39"/>
  <c r="V358" i="39"/>
  <c r="AA358" i="39"/>
  <c r="AC348" i="39"/>
  <c r="AE369" i="39"/>
  <c r="Y369" i="39"/>
  <c r="AB336" i="39"/>
  <c r="AI336" i="39"/>
  <c r="Z336" i="39"/>
  <c r="AC317" i="39"/>
  <c r="Y313" i="39"/>
  <c r="AE313" i="39"/>
  <c r="AI307" i="39"/>
  <c r="Z307" i="39"/>
  <c r="AB307" i="39"/>
  <c r="AO302" i="39"/>
  <c r="O302" i="39"/>
  <c r="Z334" i="39"/>
  <c r="AI334" i="39"/>
  <c r="AB334" i="39"/>
  <c r="O330" i="39"/>
  <c r="AO330" i="39"/>
  <c r="AE311" i="39"/>
  <c r="Y311" i="39"/>
  <c r="AO299" i="39"/>
  <c r="O299" i="39"/>
  <c r="Z337" i="39"/>
  <c r="AI337" i="39"/>
  <c r="AB337" i="39"/>
  <c r="AB332" i="39"/>
  <c r="AI332" i="39"/>
  <c r="Z332" i="39"/>
  <c r="AC309" i="39"/>
  <c r="AC305" i="39"/>
  <c r="U317" i="39"/>
  <c r="AL317" i="39"/>
  <c r="AA317" i="39"/>
  <c r="V317" i="39"/>
  <c r="AC307" i="39"/>
  <c r="AM372" i="39"/>
  <c r="O369" i="39"/>
  <c r="AO369" i="39"/>
  <c r="AI358" i="39"/>
  <c r="Z358" i="39"/>
  <c r="AB358" i="39"/>
  <c r="V355" i="39"/>
  <c r="U355" i="39"/>
  <c r="AA355" i="39"/>
  <c r="AL355" i="39"/>
  <c r="AM340" i="39"/>
  <c r="AE330" i="39"/>
  <c r="Y330" i="39"/>
  <c r="AB324" i="39"/>
  <c r="AI324" i="39"/>
  <c r="Z324" i="39"/>
  <c r="AE337" i="39"/>
  <c r="Y337" i="39"/>
  <c r="AC329" i="39"/>
  <c r="Y325" i="39"/>
  <c r="AE325" i="39"/>
  <c r="Z319" i="39"/>
  <c r="AB319" i="39"/>
  <c r="AI319" i="39"/>
  <c r="U308" i="39"/>
  <c r="V308" i="39"/>
  <c r="AL308" i="39"/>
  <c r="AA308" i="39"/>
  <c r="AO303" i="39"/>
  <c r="O303" i="39"/>
  <c r="AA336" i="39"/>
  <c r="AL336" i="39"/>
  <c r="U336" i="39"/>
  <c r="V336" i="39"/>
  <c r="AC324" i="39"/>
  <c r="Z314" i="39"/>
  <c r="AI314" i="39"/>
  <c r="AB314" i="39"/>
  <c r="AO310" i="39"/>
  <c r="O310" i="39"/>
  <c r="AE340" i="39"/>
  <c r="Y340" i="39"/>
  <c r="AE318" i="39"/>
  <c r="Y318" i="39"/>
  <c r="AB312" i="39"/>
  <c r="AI312" i="39"/>
  <c r="Z312" i="39"/>
  <c r="Y324" i="39"/>
  <c r="AE324" i="39"/>
  <c r="AC320" i="39"/>
  <c r="AC303" i="39"/>
  <c r="AE292" i="39"/>
  <c r="Y292" i="39"/>
  <c r="AB286" i="39"/>
  <c r="AI286" i="39"/>
  <c r="Z286" i="39"/>
  <c r="AE288" i="39"/>
  <c r="Y288" i="39"/>
  <c r="AB282" i="39"/>
  <c r="AI282" i="39"/>
  <c r="Z282" i="39"/>
  <c r="AC294" i="39"/>
  <c r="AC289" i="39"/>
  <c r="O273" i="39"/>
  <c r="AO273" i="39"/>
  <c r="AC259" i="39"/>
  <c r="AC282" i="39"/>
  <c r="Z272" i="39"/>
  <c r="AI272" i="39"/>
  <c r="AB272" i="39"/>
  <c r="O268" i="39"/>
  <c r="AO268" i="39"/>
  <c r="O332" i="39"/>
  <c r="AO332" i="39"/>
  <c r="Z321" i="39"/>
  <c r="AB321" i="39"/>
  <c r="AI321" i="39"/>
  <c r="V318" i="39"/>
  <c r="AA318" i="39"/>
  <c r="AL318" i="39"/>
  <c r="U318" i="39"/>
  <c r="O300" i="39"/>
  <c r="AO300" i="39"/>
  <c r="O293" i="39"/>
  <c r="AO293" i="39"/>
  <c r="AC252" i="39"/>
  <c r="Z294" i="39"/>
  <c r="AI294" i="39"/>
  <c r="AB294" i="39"/>
  <c r="AC275" i="39"/>
  <c r="Y271" i="39"/>
  <c r="AE271" i="39"/>
  <c r="U283" i="39"/>
  <c r="AL283" i="39"/>
  <c r="V283" i="39"/>
  <c r="AA283" i="39"/>
  <c r="W266" i="39"/>
  <c r="AM266" i="39" s="1"/>
  <c r="Z296" i="39"/>
  <c r="AI296" i="39"/>
  <c r="AB296" i="39"/>
  <c r="Y293" i="39"/>
  <c r="AE293" i="39"/>
  <c r="AO283" i="39"/>
  <c r="O283" i="39"/>
  <c r="AC268" i="39"/>
  <c r="Z253" i="39"/>
  <c r="AB253" i="39"/>
  <c r="AI253" i="39"/>
  <c r="V292" i="39"/>
  <c r="AA292" i="39"/>
  <c r="AL292" i="39"/>
  <c r="U292" i="39"/>
  <c r="AM277" i="39"/>
  <c r="O274" i="39"/>
  <c r="AO274" i="39"/>
  <c r="Z263" i="39"/>
  <c r="AI263" i="39"/>
  <c r="AB263" i="39"/>
  <c r="AA260" i="39"/>
  <c r="V260" i="39"/>
  <c r="U260" i="39"/>
  <c r="AL260" i="39"/>
  <c r="AC251" i="39"/>
  <c r="Y247" i="39"/>
  <c r="AE247" i="39"/>
  <c r="AI241" i="39"/>
  <c r="Z241" i="39"/>
  <c r="AB241" i="39"/>
  <c r="AE245" i="39"/>
  <c r="Y245" i="39"/>
  <c r="AE240" i="39"/>
  <c r="Y240" i="39"/>
  <c r="AB234" i="39"/>
  <c r="AI234" i="39"/>
  <c r="Z234" i="39"/>
  <c r="AE290" i="39"/>
  <c r="Y290" i="39"/>
  <c r="AC269" i="39"/>
  <c r="Y258" i="39"/>
  <c r="AE258" i="39"/>
  <c r="U246" i="39"/>
  <c r="V246" i="39"/>
  <c r="AL246" i="39"/>
  <c r="AA246" i="39"/>
  <c r="O218" i="39"/>
  <c r="AO218" i="39"/>
  <c r="Y230" i="39"/>
  <c r="AE230" i="39"/>
  <c r="AB258" i="39"/>
  <c r="Z258" i="39"/>
  <c r="AI258" i="39"/>
  <c r="AO245" i="39"/>
  <c r="O245" i="39"/>
  <c r="AA237" i="39"/>
  <c r="U237" i="39"/>
  <c r="V237" i="39"/>
  <c r="AL237" i="39"/>
  <c r="Y216" i="39"/>
  <c r="AE216" i="39"/>
  <c r="W253" i="39"/>
  <c r="AM253" i="39" s="1"/>
  <c r="O250" i="39"/>
  <c r="AO250" i="39"/>
  <c r="AI239" i="39"/>
  <c r="Z239" i="39"/>
  <c r="AB239" i="39"/>
  <c r="V236" i="39"/>
  <c r="U236" i="39"/>
  <c r="AA236" i="39"/>
  <c r="AL236" i="39"/>
  <c r="AE224" i="39"/>
  <c r="Y224" i="39"/>
  <c r="U202" i="39"/>
  <c r="AL202" i="39"/>
  <c r="AA202" i="39"/>
  <c r="V202" i="39"/>
  <c r="U198" i="39"/>
  <c r="AL198" i="39"/>
  <c r="AA198" i="39"/>
  <c r="V198" i="39"/>
  <c r="AL225" i="39"/>
  <c r="U225" i="39"/>
  <c r="V225" i="39"/>
  <c r="AA225" i="39"/>
  <c r="Z203" i="39"/>
  <c r="AI203" i="39"/>
  <c r="AB203" i="39"/>
  <c r="O199" i="39"/>
  <c r="AO199" i="39"/>
  <c r="AC237" i="39"/>
  <c r="U222" i="39"/>
  <c r="AL222" i="39"/>
  <c r="AA222" i="39"/>
  <c r="V222" i="39"/>
  <c r="O196" i="39"/>
  <c r="AO196" i="39"/>
  <c r="AC190" i="39"/>
  <c r="AO191" i="39"/>
  <c r="O191" i="39"/>
  <c r="Y200" i="39"/>
  <c r="AE200" i="39"/>
  <c r="Y228" i="39"/>
  <c r="AE228" i="39"/>
  <c r="AE195" i="39"/>
  <c r="Y195" i="39"/>
  <c r="AE233" i="39"/>
  <c r="Y233" i="39"/>
  <c r="AC212" i="39"/>
  <c r="Y201" i="39"/>
  <c r="AE201" i="39"/>
  <c r="AE190" i="39"/>
  <c r="Y190" i="39"/>
  <c r="AO176" i="39"/>
  <c r="O176" i="39"/>
  <c r="AA171" i="39"/>
  <c r="U171" i="39"/>
  <c r="V171" i="39"/>
  <c r="AL171" i="39"/>
  <c r="AC184" i="39"/>
  <c r="AO170" i="39"/>
  <c r="O170" i="39"/>
  <c r="Z182" i="39"/>
  <c r="AB182" i="39"/>
  <c r="AI182" i="39"/>
  <c r="Y178" i="39"/>
  <c r="AE178" i="39"/>
  <c r="Z173" i="39"/>
  <c r="AI173" i="39"/>
  <c r="AB173" i="39"/>
  <c r="AC224" i="39"/>
  <c r="AE213" i="39"/>
  <c r="Y213" i="39"/>
  <c r="AE156" i="39"/>
  <c r="Y156" i="39"/>
  <c r="Z166" i="39"/>
  <c r="AB166" i="39"/>
  <c r="AI166" i="39"/>
  <c r="V179" i="39"/>
  <c r="AA179" i="39"/>
  <c r="AL179" i="39"/>
  <c r="U179" i="39"/>
  <c r="AA174" i="39"/>
  <c r="U174" i="39"/>
  <c r="V174" i="39"/>
  <c r="AL174" i="39"/>
  <c r="O192" i="39"/>
  <c r="AO192" i="39"/>
  <c r="Y185" i="39"/>
  <c r="AE185" i="39"/>
  <c r="AB179" i="39"/>
  <c r="Z179" i="39"/>
  <c r="AI179" i="39"/>
  <c r="U162" i="39"/>
  <c r="V162" i="39"/>
  <c r="AA162" i="39"/>
  <c r="AL162" i="39"/>
  <c r="AE169" i="39"/>
  <c r="Y169" i="39"/>
  <c r="Y137" i="39"/>
  <c r="AE137" i="39"/>
  <c r="O141" i="39"/>
  <c r="AO141" i="39"/>
  <c r="O183" i="39"/>
  <c r="AO183" i="39"/>
  <c r="Z172" i="39"/>
  <c r="AB172" i="39"/>
  <c r="AI172" i="39"/>
  <c r="V169" i="39"/>
  <c r="AA169" i="39"/>
  <c r="U169" i="39"/>
  <c r="AL169" i="39"/>
  <c r="U165" i="39"/>
  <c r="AA165" i="39"/>
  <c r="AL165" i="39"/>
  <c r="V165" i="39"/>
  <c r="AO138" i="39"/>
  <c r="O138" i="39"/>
  <c r="W182" i="39"/>
  <c r="AM182" i="39" s="1"/>
  <c r="O179" i="39"/>
  <c r="AO179" i="39"/>
  <c r="Z168" i="39"/>
  <c r="AB168" i="39"/>
  <c r="AI168" i="39"/>
  <c r="AC165" i="39"/>
  <c r="U159" i="39"/>
  <c r="AL159" i="39"/>
  <c r="AA159" i="39"/>
  <c r="V159" i="39"/>
  <c r="AM165" i="39"/>
  <c r="V160" i="39"/>
  <c r="AA160" i="39"/>
  <c r="U160" i="39"/>
  <c r="AL160" i="39"/>
  <c r="W145" i="39"/>
  <c r="AM145" i="39" s="1"/>
  <c r="O142" i="39"/>
  <c r="AO142" i="39"/>
  <c r="AC138" i="39"/>
  <c r="O137" i="39"/>
  <c r="AO137" i="39"/>
  <c r="O117" i="39"/>
  <c r="AO117" i="39"/>
  <c r="O152" i="39"/>
  <c r="AO152" i="39"/>
  <c r="Z141" i="39"/>
  <c r="AI141" i="39"/>
  <c r="AB141" i="39"/>
  <c r="O109" i="39"/>
  <c r="AO109" i="39"/>
  <c r="AE103" i="39"/>
  <c r="Y103" i="39"/>
  <c r="AC153" i="39"/>
  <c r="AE142" i="39"/>
  <c r="Y142" i="39"/>
  <c r="AI137" i="39"/>
  <c r="Z137" i="39"/>
  <c r="AB137" i="39"/>
  <c r="Y147" i="39"/>
  <c r="AE147" i="39"/>
  <c r="AC143" i="39"/>
  <c r="AC136" i="39"/>
  <c r="AC135" i="39"/>
  <c r="Y136" i="39"/>
  <c r="AE136" i="39"/>
  <c r="AO132" i="39"/>
  <c r="O132" i="39"/>
  <c r="AC106" i="39"/>
  <c r="Z110" i="39"/>
  <c r="AI110" i="39"/>
  <c r="AB110" i="39"/>
  <c r="AO120" i="39"/>
  <c r="O120" i="39"/>
  <c r="AA104" i="39"/>
  <c r="V104" i="39"/>
  <c r="U104" i="39"/>
  <c r="AL104" i="39"/>
  <c r="U132" i="39"/>
  <c r="AL132" i="39"/>
  <c r="V132" i="39"/>
  <c r="AA132" i="39"/>
  <c r="W117" i="39"/>
  <c r="AM117" i="39" s="1"/>
  <c r="O114" i="39"/>
  <c r="AO114" i="39"/>
  <c r="O96" i="39"/>
  <c r="AO96" i="39"/>
  <c r="Z124" i="39"/>
  <c r="AI124" i="39"/>
  <c r="AB124" i="39"/>
  <c r="V121" i="39"/>
  <c r="AA121" i="39"/>
  <c r="U121" i="39"/>
  <c r="AL121" i="39"/>
  <c r="W127" i="39"/>
  <c r="AM127" i="39" s="1"/>
  <c r="O124" i="39"/>
  <c r="AO124" i="39"/>
  <c r="Z113" i="39"/>
  <c r="AI113" i="39"/>
  <c r="AB113" i="39"/>
  <c r="AA110" i="39"/>
  <c r="AL110" i="39"/>
  <c r="V110" i="39"/>
  <c r="U110" i="39"/>
  <c r="U106" i="39"/>
  <c r="AA106" i="39"/>
  <c r="V106" i="39"/>
  <c r="AL106" i="39"/>
  <c r="AB123" i="39"/>
  <c r="AI123" i="39"/>
  <c r="Z123" i="39"/>
  <c r="U120" i="39"/>
  <c r="AL120" i="39"/>
  <c r="V120" i="39"/>
  <c r="AA120" i="39"/>
  <c r="Y119" i="39"/>
  <c r="AE119" i="39"/>
  <c r="Y105" i="39"/>
  <c r="AE105" i="39"/>
  <c r="AC98" i="39"/>
  <c r="Z103" i="39"/>
  <c r="AI103" i="39"/>
  <c r="AB103" i="39"/>
  <c r="V100" i="39"/>
  <c r="AA100" i="39"/>
  <c r="U100" i="39"/>
  <c r="AL100" i="39"/>
  <c r="AO93" i="39"/>
  <c r="O93" i="39"/>
  <c r="Z100" i="39"/>
  <c r="AI100" i="39"/>
  <c r="AB100" i="39"/>
  <c r="Y96" i="39"/>
  <c r="AE96" i="39"/>
  <c r="AE89" i="39"/>
  <c r="Y89" i="39"/>
  <c r="AE101" i="39"/>
  <c r="Y101" i="39"/>
  <c r="AC101" i="39"/>
  <c r="AA54" i="39"/>
  <c r="U54" i="39"/>
  <c r="AL54" i="39"/>
  <c r="V54" i="39"/>
  <c r="Z92" i="39"/>
  <c r="AI92" i="39"/>
  <c r="AB92" i="39"/>
  <c r="V89" i="39"/>
  <c r="AA89" i="39"/>
  <c r="U89" i="39"/>
  <c r="AL89" i="39"/>
  <c r="AC90" i="39"/>
  <c r="AE86" i="39"/>
  <c r="Y86" i="39"/>
  <c r="V81" i="39"/>
  <c r="AA81" i="39"/>
  <c r="AL81" i="39"/>
  <c r="U81" i="39"/>
  <c r="AC78" i="39"/>
  <c r="AA56" i="39"/>
  <c r="U56" i="39"/>
  <c r="AL56" i="39"/>
  <c r="V56" i="39"/>
  <c r="Y60" i="39"/>
  <c r="AE60" i="39"/>
  <c r="Z64" i="39"/>
  <c r="AI64" i="39"/>
  <c r="AB64" i="39"/>
  <c r="AC58" i="39"/>
  <c r="W56" i="39"/>
  <c r="AM56" i="39" s="1"/>
  <c r="O53" i="39"/>
  <c r="AO53" i="39"/>
  <c r="O58" i="39"/>
  <c r="AO58" i="39"/>
  <c r="AE67" i="39"/>
  <c r="Y67" i="39"/>
  <c r="Y309" i="39"/>
  <c r="AE309" i="39"/>
  <c r="AE339" i="39"/>
  <c r="Y339" i="39"/>
  <c r="Z330" i="39"/>
  <c r="AI330" i="39"/>
  <c r="AB330" i="39"/>
  <c r="O326" i="39"/>
  <c r="AO326" i="39"/>
  <c r="AE307" i="39"/>
  <c r="Y307" i="39"/>
  <c r="Z302" i="39"/>
  <c r="AI302" i="39"/>
  <c r="AB302" i="39"/>
  <c r="O321" i="39"/>
  <c r="AO321" i="39"/>
  <c r="Z310" i="39"/>
  <c r="AI310" i="39"/>
  <c r="AB310" i="39"/>
  <c r="AO306" i="39"/>
  <c r="O306" i="39"/>
  <c r="AE256" i="39"/>
  <c r="Y256" i="39"/>
  <c r="AC369" i="39"/>
  <c r="Z359" i="39"/>
  <c r="AI359" i="39"/>
  <c r="AB359" i="39"/>
  <c r="O355" i="39"/>
  <c r="AO355" i="39"/>
  <c r="Y358" i="39"/>
  <c r="AE358" i="39"/>
  <c r="AI352" i="39"/>
  <c r="Z352" i="39"/>
  <c r="AB352" i="39"/>
  <c r="AL341" i="39"/>
  <c r="AA341" i="39"/>
  <c r="U341" i="39"/>
  <c r="V341" i="39"/>
  <c r="AB392" i="39"/>
  <c r="Z392" i="39"/>
  <c r="AI392" i="39"/>
  <c r="O389" i="39"/>
  <c r="AO389" i="39"/>
  <c r="Z378" i="39"/>
  <c r="AI378" i="39"/>
  <c r="AB378" i="39"/>
  <c r="AE390" i="39"/>
  <c r="Y390" i="39"/>
  <c r="Z375" i="39"/>
  <c r="AI375" i="39"/>
  <c r="AB375" i="39"/>
  <c r="O371" i="39"/>
  <c r="AO371" i="39"/>
  <c r="Y352" i="39"/>
  <c r="AE352" i="39"/>
  <c r="Z388" i="39"/>
  <c r="AI388" i="39"/>
  <c r="AB388" i="39"/>
  <c r="AB373" i="39"/>
  <c r="Z373" i="39"/>
  <c r="AI373" i="39"/>
  <c r="U325" i="39"/>
  <c r="AL325" i="39"/>
  <c r="AA325" i="39"/>
  <c r="V325" i="39"/>
  <c r="O325" i="39"/>
  <c r="AO325" i="39"/>
  <c r="AC360" i="39"/>
  <c r="Y349" i="39"/>
  <c r="AE349" i="39"/>
  <c r="O317" i="39"/>
  <c r="AO317" i="39"/>
  <c r="AE312" i="39"/>
  <c r="Y312" i="39"/>
  <c r="Y277" i="39"/>
  <c r="AE277" i="39"/>
  <c r="W254" i="39"/>
  <c r="AM254" i="39" s="1"/>
  <c r="AC375" i="39"/>
  <c r="W393" i="39"/>
  <c r="AM393" i="39" s="1"/>
  <c r="O390" i="39"/>
  <c r="AO390" i="39"/>
  <c r="AB379" i="39"/>
  <c r="Z379" i="39"/>
  <c r="AI379" i="39"/>
  <c r="O354" i="39"/>
  <c r="AO354" i="39"/>
  <c r="W342" i="39"/>
  <c r="AM342" i="39" s="1"/>
  <c r="AE363" i="39"/>
  <c r="Y363" i="39"/>
  <c r="AB357" i="39"/>
  <c r="AI357" i="39"/>
  <c r="Z357" i="39"/>
  <c r="AE306" i="39"/>
  <c r="Y306" i="39"/>
  <c r="U301" i="39"/>
  <c r="AL301" i="39"/>
  <c r="AA301" i="39"/>
  <c r="V301" i="39"/>
  <c r="AC388" i="39"/>
  <c r="Y381" i="39"/>
  <c r="AE381" i="39"/>
  <c r="AC374" i="39"/>
  <c r="Y370" i="39"/>
  <c r="AE370" i="39"/>
  <c r="AI364" i="39"/>
  <c r="Z364" i="39"/>
  <c r="AB364" i="39"/>
  <c r="V353" i="39"/>
  <c r="AL353" i="39"/>
  <c r="AA353" i="39"/>
  <c r="U353" i="39"/>
  <c r="AC341" i="39"/>
  <c r="AC389" i="39"/>
  <c r="AE378" i="39"/>
  <c r="Y378" i="39"/>
  <c r="AC370" i="39"/>
  <c r="AE367" i="39"/>
  <c r="Y367" i="39"/>
  <c r="AB361" i="39"/>
  <c r="AI361" i="39"/>
  <c r="Z361" i="39"/>
  <c r="Z384" i="39"/>
  <c r="AI384" i="39"/>
  <c r="AB384" i="39"/>
  <c r="U381" i="39"/>
  <c r="AL381" i="39"/>
  <c r="V381" i="39"/>
  <c r="AA381" i="39"/>
  <c r="O352" i="39"/>
  <c r="AO352" i="39"/>
  <c r="AA344" i="39"/>
  <c r="AL344" i="39"/>
  <c r="U344" i="39"/>
  <c r="V344" i="39"/>
  <c r="V394" i="39"/>
  <c r="AA394" i="39"/>
  <c r="U394" i="39"/>
  <c r="AL394" i="39"/>
  <c r="Z381" i="39"/>
  <c r="AI381" i="39"/>
  <c r="AB381" i="39"/>
  <c r="V378" i="39"/>
  <c r="AA378" i="39"/>
  <c r="U378" i="39"/>
  <c r="AL378" i="39"/>
  <c r="AE360" i="39"/>
  <c r="Y360" i="39"/>
  <c r="Y399" i="39"/>
  <c r="AE399" i="39"/>
  <c r="AI394" i="39"/>
  <c r="Z394" i="39"/>
  <c r="AB394" i="39"/>
  <c r="AA391" i="39"/>
  <c r="U391" i="39"/>
  <c r="AL391" i="39"/>
  <c r="V391" i="39"/>
  <c r="O376" i="39"/>
  <c r="AO376" i="39"/>
  <c r="AA368" i="39"/>
  <c r="U368" i="39"/>
  <c r="V368" i="39"/>
  <c r="AL368" i="39"/>
  <c r="AM363" i="39"/>
  <c r="AC359" i="39"/>
  <c r="O342" i="39"/>
  <c r="AO342" i="39"/>
  <c r="AC385" i="39"/>
  <c r="AC354" i="39"/>
  <c r="Y350" i="39"/>
  <c r="AE350" i="39"/>
  <c r="Z344" i="39"/>
  <c r="AB344" i="39"/>
  <c r="AI344" i="39"/>
  <c r="W394" i="39"/>
  <c r="AM394" i="39" s="1"/>
  <c r="Z371" i="39"/>
  <c r="AI371" i="39"/>
  <c r="AB371" i="39"/>
  <c r="AO367" i="39"/>
  <c r="O367" i="39"/>
  <c r="Y348" i="39"/>
  <c r="AE348" i="39"/>
  <c r="O399" i="39"/>
  <c r="AO399" i="39"/>
  <c r="AC387" i="39"/>
  <c r="Z377" i="39"/>
  <c r="AI377" i="39"/>
  <c r="AB377" i="39"/>
  <c r="Y374" i="39"/>
  <c r="AE374" i="39"/>
  <c r="AB368" i="39"/>
  <c r="AI368" i="39"/>
  <c r="Z368" i="39"/>
  <c r="U357" i="39"/>
  <c r="V357" i="39"/>
  <c r="AL357" i="39"/>
  <c r="AA357" i="39"/>
  <c r="AC345" i="39"/>
  <c r="W368" i="39"/>
  <c r="AM368" i="39" s="1"/>
  <c r="O365" i="39"/>
  <c r="AO365" i="39"/>
  <c r="AI354" i="39"/>
  <c r="Z354" i="39"/>
  <c r="AB354" i="39"/>
  <c r="V351" i="39"/>
  <c r="AA351" i="39"/>
  <c r="AL351" i="39"/>
  <c r="U351" i="39"/>
  <c r="U329" i="39"/>
  <c r="AL329" i="39"/>
  <c r="V329" i="39"/>
  <c r="AA329" i="39"/>
  <c r="O329" i="39"/>
  <c r="AO329" i="39"/>
  <c r="AC314" i="39"/>
  <c r="AO337" i="39"/>
  <c r="O337" i="39"/>
  <c r="U321" i="39"/>
  <c r="AL321" i="39"/>
  <c r="AA321" i="39"/>
  <c r="V321" i="39"/>
  <c r="Y333" i="39"/>
  <c r="AE333" i="39"/>
  <c r="AI327" i="39"/>
  <c r="Z327" i="39"/>
  <c r="AB327" i="39"/>
  <c r="AL316" i="39"/>
  <c r="AA316" i="39"/>
  <c r="U316" i="39"/>
  <c r="V316" i="39"/>
  <c r="AE365" i="39"/>
  <c r="Y365" i="39"/>
  <c r="AC361" i="39"/>
  <c r="AC344" i="39"/>
  <c r="U313" i="39"/>
  <c r="AL313" i="39"/>
  <c r="AA313" i="39"/>
  <c r="V313" i="39"/>
  <c r="O315" i="39"/>
  <c r="AO315" i="39"/>
  <c r="AA307" i="39"/>
  <c r="U307" i="39"/>
  <c r="V307" i="39"/>
  <c r="AL307" i="39"/>
  <c r="AA335" i="39"/>
  <c r="U335" i="39"/>
  <c r="V335" i="39"/>
  <c r="AL335" i="39"/>
  <c r="AO309" i="39"/>
  <c r="O309" i="39"/>
  <c r="AM339" i="39"/>
  <c r="AM324" i="39"/>
  <c r="W302" i="39"/>
  <c r="AM302" i="39" s="1"/>
  <c r="AC298" i="39"/>
  <c r="O320" i="39"/>
  <c r="AO320" i="39"/>
  <c r="AB309" i="39"/>
  <c r="AI309" i="39"/>
  <c r="Z309" i="39"/>
  <c r="V306" i="39"/>
  <c r="U306" i="39"/>
  <c r="AA306" i="39"/>
  <c r="AL306" i="39"/>
  <c r="U275" i="39"/>
  <c r="AL275" i="39"/>
  <c r="V275" i="39"/>
  <c r="AA275" i="39"/>
  <c r="W258" i="39"/>
  <c r="AM258" i="39" s="1"/>
  <c r="Z298" i="39"/>
  <c r="AI298" i="39"/>
  <c r="AB298" i="39"/>
  <c r="U295" i="39"/>
  <c r="AL295" i="39"/>
  <c r="V295" i="39"/>
  <c r="AA295" i="39"/>
  <c r="U271" i="39"/>
  <c r="AL271" i="39"/>
  <c r="AA271" i="39"/>
  <c r="V271" i="39"/>
  <c r="V293" i="39"/>
  <c r="AA293" i="39"/>
  <c r="AL293" i="39"/>
  <c r="U293" i="39"/>
  <c r="AC286" i="39"/>
  <c r="Z276" i="39"/>
  <c r="AI276" i="39"/>
  <c r="AB276" i="39"/>
  <c r="O272" i="39"/>
  <c r="AO272" i="39"/>
  <c r="O259" i="39"/>
  <c r="AO259" i="39"/>
  <c r="V297" i="39"/>
  <c r="AA297" i="39"/>
  <c r="U297" i="39"/>
  <c r="AL297" i="39"/>
  <c r="O267" i="39"/>
  <c r="AO267" i="39"/>
  <c r="AB261" i="39"/>
  <c r="Z261" i="39"/>
  <c r="AI261" i="39"/>
  <c r="Y328" i="39"/>
  <c r="AE328" i="39"/>
  <c r="Y296" i="39"/>
  <c r="AE296" i="39"/>
  <c r="AC279" i="39"/>
  <c r="Y275" i="39"/>
  <c r="AE275" i="39"/>
  <c r="AI269" i="39"/>
  <c r="Z269" i="39"/>
  <c r="AB269" i="39"/>
  <c r="AE259" i="39"/>
  <c r="Y259" i="39"/>
  <c r="AC297" i="39"/>
  <c r="U287" i="39"/>
  <c r="AL287" i="39"/>
  <c r="V287" i="39"/>
  <c r="AA287" i="39"/>
  <c r="U282" i="39"/>
  <c r="V282" i="39"/>
  <c r="AL282" i="39"/>
  <c r="AA282" i="39"/>
  <c r="AC270" i="39"/>
  <c r="Y257" i="39"/>
  <c r="AE257" i="39"/>
  <c r="Z252" i="39"/>
  <c r="AI252" i="39"/>
  <c r="AB252" i="39"/>
  <c r="Y270" i="39"/>
  <c r="AE270" i="39"/>
  <c r="AE252" i="39"/>
  <c r="Y252" i="39"/>
  <c r="AB246" i="39"/>
  <c r="AI246" i="39"/>
  <c r="Z246" i="39"/>
  <c r="O237" i="39"/>
  <c r="AO237" i="39"/>
  <c r="AC248" i="39"/>
  <c r="U230" i="39"/>
  <c r="AL230" i="39"/>
  <c r="V230" i="39"/>
  <c r="AA230" i="39"/>
  <c r="W289" i="39"/>
  <c r="AM289" i="39" s="1"/>
  <c r="O286" i="39"/>
  <c r="AO286" i="39"/>
  <c r="AI275" i="39"/>
  <c r="Z275" i="39"/>
  <c r="AB275" i="39"/>
  <c r="V272" i="39"/>
  <c r="AA272" i="39"/>
  <c r="AL272" i="39"/>
  <c r="U272" i="39"/>
  <c r="AC239" i="39"/>
  <c r="Y235" i="39"/>
  <c r="AE235" i="39"/>
  <c r="AA245" i="39"/>
  <c r="U245" i="39"/>
  <c r="V245" i="39"/>
  <c r="AL245" i="39"/>
  <c r="AE265" i="39"/>
  <c r="Y265" i="39"/>
  <c r="AC261" i="39"/>
  <c r="Z248" i="39"/>
  <c r="AI248" i="39"/>
  <c r="AB248" i="39"/>
  <c r="AO244" i="39"/>
  <c r="O244" i="39"/>
  <c r="AC231" i="39"/>
  <c r="AE215" i="39"/>
  <c r="Y215" i="39"/>
  <c r="AC257" i="39"/>
  <c r="AE246" i="39"/>
  <c r="Y246" i="39"/>
  <c r="AC242" i="39"/>
  <c r="W230" i="39"/>
  <c r="AM230" i="39" s="1"/>
  <c r="AC227" i="39"/>
  <c r="AL201" i="39"/>
  <c r="AA201" i="39"/>
  <c r="U201" i="39"/>
  <c r="V201" i="39"/>
  <c r="AI208" i="39"/>
  <c r="Z208" i="39"/>
  <c r="AB208" i="39"/>
  <c r="AL197" i="39"/>
  <c r="AA197" i="39"/>
  <c r="U197" i="39"/>
  <c r="V197" i="39"/>
  <c r="AA224" i="39"/>
  <c r="AL224" i="39"/>
  <c r="U224" i="39"/>
  <c r="V224" i="39"/>
  <c r="O198" i="39"/>
  <c r="AO198" i="39"/>
  <c r="O254" i="39"/>
  <c r="AO254" i="39"/>
  <c r="AI243" i="39"/>
  <c r="Z243" i="39"/>
  <c r="AB243" i="39"/>
  <c r="V240" i="39"/>
  <c r="U240" i="39"/>
  <c r="AA240" i="39"/>
  <c r="AL240" i="39"/>
  <c r="AB232" i="39"/>
  <c r="AI232" i="39"/>
  <c r="Z232" i="39"/>
  <c r="AA221" i="39"/>
  <c r="U221" i="39"/>
  <c r="V221" i="39"/>
  <c r="AL221" i="39"/>
  <c r="Z199" i="39"/>
  <c r="AI199" i="39"/>
  <c r="AB199" i="39"/>
  <c r="O195" i="39"/>
  <c r="AO195" i="39"/>
  <c r="AC205" i="39"/>
  <c r="Z195" i="39"/>
  <c r="AI195" i="39"/>
  <c r="AB195" i="39"/>
  <c r="AC203" i="39"/>
  <c r="O187" i="39"/>
  <c r="AO187" i="39"/>
  <c r="W201" i="39"/>
  <c r="AM201" i="39" s="1"/>
  <c r="W232" i="39"/>
  <c r="AM232" i="39" s="1"/>
  <c r="O229" i="39"/>
  <c r="AO229" i="39"/>
  <c r="AB218" i="39"/>
  <c r="AI218" i="39"/>
  <c r="Z218" i="39"/>
  <c r="V215" i="39"/>
  <c r="AA215" i="39"/>
  <c r="AL215" i="39"/>
  <c r="U215" i="39"/>
  <c r="O197" i="39"/>
  <c r="AO197" i="39"/>
  <c r="O165" i="39"/>
  <c r="AO165" i="39"/>
  <c r="Z156" i="39"/>
  <c r="AI156" i="39"/>
  <c r="AB156" i="39"/>
  <c r="Z181" i="39"/>
  <c r="AI181" i="39"/>
  <c r="AB181" i="39"/>
  <c r="AE177" i="39"/>
  <c r="Y177" i="39"/>
  <c r="AO159" i="39"/>
  <c r="O159" i="39"/>
  <c r="AE173" i="39"/>
  <c r="Y173" i="39"/>
  <c r="AB230" i="39"/>
  <c r="AI230" i="39"/>
  <c r="Z230" i="39"/>
  <c r="V227" i="39"/>
  <c r="U227" i="39"/>
  <c r="AA227" i="39"/>
  <c r="AL227" i="39"/>
  <c r="W212" i="39"/>
  <c r="AM212" i="39" s="1"/>
  <c r="O209" i="39"/>
  <c r="AO209" i="39"/>
  <c r="Z198" i="39"/>
  <c r="AB198" i="39"/>
  <c r="AI198" i="39"/>
  <c r="V195" i="39"/>
  <c r="AA195" i="39"/>
  <c r="AL195" i="39"/>
  <c r="U195" i="39"/>
  <c r="U189" i="39"/>
  <c r="AL189" i="39"/>
  <c r="V189" i="39"/>
  <c r="AA189" i="39"/>
  <c r="AC164" i="39"/>
  <c r="AA154" i="39"/>
  <c r="V154" i="39"/>
  <c r="U154" i="39"/>
  <c r="AL154" i="39"/>
  <c r="AA178" i="39"/>
  <c r="V178" i="39"/>
  <c r="AL178" i="39"/>
  <c r="U178" i="39"/>
  <c r="Y157" i="39"/>
  <c r="AE157" i="39"/>
  <c r="Y188" i="39"/>
  <c r="AE188" i="39"/>
  <c r="U168" i="39"/>
  <c r="AL168" i="39"/>
  <c r="AA168" i="39"/>
  <c r="V168" i="39"/>
  <c r="O153" i="39"/>
  <c r="AO153" i="39"/>
  <c r="Z185" i="39"/>
  <c r="AB185" i="39"/>
  <c r="AI185" i="39"/>
  <c r="AE152" i="39"/>
  <c r="Y152" i="39"/>
  <c r="Y179" i="39"/>
  <c r="AE179" i="39"/>
  <c r="Y175" i="39"/>
  <c r="AE175" i="39"/>
  <c r="AC171" i="39"/>
  <c r="Y163" i="39"/>
  <c r="AE163" i="39"/>
  <c r="AL158" i="39"/>
  <c r="U158" i="39"/>
  <c r="AA158" i="39"/>
  <c r="V158" i="39"/>
  <c r="AC140" i="39"/>
  <c r="AC125" i="39"/>
  <c r="AC149" i="39"/>
  <c r="Z144" i="39"/>
  <c r="AI144" i="39"/>
  <c r="AB144" i="39"/>
  <c r="V141" i="39"/>
  <c r="AA141" i="39"/>
  <c r="U141" i="39"/>
  <c r="AL141" i="39"/>
  <c r="O113" i="39"/>
  <c r="AO113" i="39"/>
  <c r="Y148" i="39"/>
  <c r="AE148" i="39"/>
  <c r="Z159" i="39"/>
  <c r="AI159" i="39"/>
  <c r="AB159" i="39"/>
  <c r="V156" i="39"/>
  <c r="AA156" i="39"/>
  <c r="AL156" i="39"/>
  <c r="U156" i="39"/>
  <c r="W141" i="39"/>
  <c r="AM141" i="39" s="1"/>
  <c r="AC137" i="39"/>
  <c r="W146" i="39"/>
  <c r="AM146" i="39" s="1"/>
  <c r="O143" i="39"/>
  <c r="AO143" i="39"/>
  <c r="AE134" i="39"/>
  <c r="Y134" i="39"/>
  <c r="O135" i="39"/>
  <c r="AO135" i="39"/>
  <c r="AC116" i="39"/>
  <c r="AE109" i="39"/>
  <c r="Y109" i="39"/>
  <c r="AB101" i="39"/>
  <c r="AI101" i="39"/>
  <c r="Z101" i="39"/>
  <c r="O134" i="39"/>
  <c r="AO134" i="39"/>
  <c r="Z109" i="39"/>
  <c r="AI109" i="39"/>
  <c r="AB109" i="39"/>
  <c r="Z136" i="39"/>
  <c r="AI136" i="39"/>
  <c r="AB136" i="39"/>
  <c r="Z133" i="39"/>
  <c r="AI133" i="39"/>
  <c r="AB133" i="39"/>
  <c r="U119" i="39"/>
  <c r="AL119" i="39"/>
  <c r="V119" i="39"/>
  <c r="AA119" i="39"/>
  <c r="Y110" i="39"/>
  <c r="AE110" i="39"/>
  <c r="Y131" i="39"/>
  <c r="AE131" i="39"/>
  <c r="AC110" i="39"/>
  <c r="Y120" i="39"/>
  <c r="AE120" i="39"/>
  <c r="AA105" i="39"/>
  <c r="U105" i="39"/>
  <c r="AL105" i="39"/>
  <c r="V105" i="39"/>
  <c r="AE130" i="39"/>
  <c r="Y130" i="39"/>
  <c r="AB104" i="39"/>
  <c r="Z104" i="39"/>
  <c r="AI104" i="39"/>
  <c r="W118" i="39"/>
  <c r="AM118" i="39" s="1"/>
  <c r="O115" i="39"/>
  <c r="AO115" i="39"/>
  <c r="AO99" i="39"/>
  <c r="O99" i="39"/>
  <c r="O101" i="39"/>
  <c r="AO101" i="39"/>
  <c r="Z97" i="39"/>
  <c r="AI97" i="39"/>
  <c r="AB97" i="39"/>
  <c r="AO92" i="39"/>
  <c r="O92" i="39"/>
  <c r="AC96" i="39"/>
  <c r="Z69" i="39"/>
  <c r="AI69" i="39"/>
  <c r="AB69" i="39"/>
  <c r="AC86" i="39"/>
  <c r="Z76" i="39"/>
  <c r="AB76" i="39"/>
  <c r="AI76" i="39"/>
  <c r="Y99" i="39"/>
  <c r="AE99" i="39"/>
  <c r="AE93" i="39"/>
  <c r="Y93" i="39"/>
  <c r="AC89" i="39"/>
  <c r="O94" i="39"/>
  <c r="AO94" i="39"/>
  <c r="AO87" i="39"/>
  <c r="O87" i="39"/>
  <c r="AA93" i="39"/>
  <c r="V93" i="39"/>
  <c r="U93" i="39"/>
  <c r="AL93" i="39"/>
  <c r="V75" i="39"/>
  <c r="AA75" i="39"/>
  <c r="AL75" i="39"/>
  <c r="U75" i="39"/>
  <c r="AC84" i="39"/>
  <c r="W75" i="39"/>
  <c r="AM75" i="39" s="1"/>
  <c r="AO72" i="39"/>
  <c r="O72" i="39"/>
  <c r="O86" i="39"/>
  <c r="AO86" i="39"/>
  <c r="U82" i="39"/>
  <c r="AL82" i="39"/>
  <c r="V82" i="39"/>
  <c r="AA82" i="39"/>
  <c r="AB56" i="39"/>
  <c r="Z56" i="39"/>
  <c r="AI56" i="39"/>
  <c r="Y74" i="39"/>
  <c r="AE74" i="39"/>
  <c r="AC70" i="39"/>
  <c r="Z72" i="39"/>
  <c r="AI72" i="39"/>
  <c r="AB72" i="39"/>
  <c r="AA69" i="39"/>
  <c r="U69" i="39"/>
  <c r="AL69" i="39"/>
  <c r="V69" i="39"/>
  <c r="AA62" i="39"/>
  <c r="U62" i="39"/>
  <c r="AL62" i="39"/>
  <c r="V62" i="39"/>
  <c r="AE73" i="39"/>
  <c r="Y73" i="39"/>
  <c r="AC69" i="39"/>
  <c r="AC60" i="39"/>
  <c r="AC65" i="39"/>
  <c r="Y54" i="39"/>
  <c r="AE54" i="39"/>
  <c r="W66" i="39"/>
  <c r="AM66" i="39" s="1"/>
  <c r="O63" i="39"/>
  <c r="AO63" i="39"/>
  <c r="O65" i="39"/>
  <c r="AO65" i="39"/>
  <c r="AB54" i="39"/>
  <c r="AI54" i="39"/>
  <c r="Z54" i="39"/>
  <c r="AI393" i="39"/>
  <c r="AB393" i="39"/>
  <c r="Z393" i="39"/>
  <c r="O401" i="39"/>
  <c r="AO401" i="39"/>
  <c r="AI390" i="39"/>
  <c r="AB390" i="39"/>
  <c r="Z390" i="39"/>
  <c r="U387" i="39"/>
  <c r="AL387" i="39"/>
  <c r="V387" i="39"/>
  <c r="AA387" i="39"/>
  <c r="O358" i="39"/>
  <c r="AO358" i="39"/>
  <c r="Y218" i="39"/>
  <c r="AE218" i="39"/>
  <c r="AE392" i="39"/>
  <c r="Y392" i="39"/>
  <c r="AE394" i="39"/>
  <c r="Y394" i="39"/>
  <c r="AC390" i="39"/>
  <c r="Z399" i="39"/>
  <c r="AI399" i="39"/>
  <c r="AB399" i="39"/>
  <c r="Z398" i="39"/>
  <c r="AB398" i="39"/>
  <c r="AI398" i="39"/>
  <c r="AA395" i="39"/>
  <c r="U395" i="39"/>
  <c r="AL395" i="39"/>
  <c r="V395" i="39"/>
  <c r="AA352" i="39"/>
  <c r="V352" i="39"/>
  <c r="AL352" i="39"/>
  <c r="U352" i="39"/>
  <c r="U350" i="39"/>
  <c r="AL350" i="39"/>
  <c r="AA350" i="39"/>
  <c r="V350" i="39"/>
  <c r="Z355" i="39"/>
  <c r="AI355" i="39"/>
  <c r="AB355" i="39"/>
  <c r="O351" i="39"/>
  <c r="AO351" i="39"/>
  <c r="AA386" i="39"/>
  <c r="U386" i="39"/>
  <c r="AL386" i="39"/>
  <c r="V386" i="39"/>
  <c r="AC372" i="39"/>
  <c r="AE361" i="39"/>
  <c r="Y361" i="39"/>
  <c r="AC357" i="39"/>
  <c r="Z306" i="39"/>
  <c r="AI306" i="39"/>
  <c r="AB306" i="39"/>
  <c r="AB300" i="39"/>
  <c r="AI300" i="39"/>
  <c r="Z300" i="39"/>
  <c r="AE310" i="39"/>
  <c r="Y310" i="39"/>
  <c r="AA304" i="39"/>
  <c r="U304" i="39"/>
  <c r="V304" i="39"/>
  <c r="AL304" i="39"/>
  <c r="AI331" i="39"/>
  <c r="Z331" i="39"/>
  <c r="AB331" i="39"/>
  <c r="AL320" i="39"/>
  <c r="AA320" i="39"/>
  <c r="U320" i="39"/>
  <c r="V320" i="39"/>
  <c r="AC302" i="39"/>
  <c r="V347" i="39"/>
  <c r="AA347" i="39"/>
  <c r="AL347" i="39"/>
  <c r="U347" i="39"/>
  <c r="Y317" i="39"/>
  <c r="AE317" i="39"/>
  <c r="AB311" i="39"/>
  <c r="AI311" i="39"/>
  <c r="Z311" i="39"/>
  <c r="AC295" i="39"/>
  <c r="Y291" i="39"/>
  <c r="AE291" i="39"/>
  <c r="AI285" i="39"/>
  <c r="Z285" i="39"/>
  <c r="AB285" i="39"/>
  <c r="V274" i="39"/>
  <c r="AL274" i="39"/>
  <c r="AA274" i="39"/>
  <c r="U274" i="39"/>
  <c r="Z264" i="39"/>
  <c r="AI264" i="39"/>
  <c r="AB264" i="39"/>
  <c r="Y305" i="39"/>
  <c r="AE305" i="39"/>
  <c r="U286" i="39"/>
  <c r="V286" i="39"/>
  <c r="AL286" i="39"/>
  <c r="AA286" i="39"/>
  <c r="AA281" i="39"/>
  <c r="U281" i="39"/>
  <c r="V281" i="39"/>
  <c r="AL281" i="39"/>
  <c r="AM276" i="39"/>
  <c r="Y214" i="39"/>
  <c r="AE214" i="39"/>
  <c r="W245" i="39"/>
  <c r="AM245" i="39" s="1"/>
  <c r="O242" i="39"/>
  <c r="AO242" i="39"/>
  <c r="AE223" i="39"/>
  <c r="Y223" i="39"/>
  <c r="AB217" i="39"/>
  <c r="AI217" i="39"/>
  <c r="Z217" i="39"/>
  <c r="Y168" i="39"/>
  <c r="AE168" i="39"/>
  <c r="AA151" i="39"/>
  <c r="U151" i="39"/>
  <c r="AL151" i="39"/>
  <c r="V151" i="39"/>
  <c r="O175" i="39"/>
  <c r="AO175" i="39"/>
  <c r="AC120" i="39"/>
  <c r="Y151" i="39"/>
  <c r="AE151" i="39"/>
  <c r="AA140" i="39"/>
  <c r="AL140" i="39"/>
  <c r="U140" i="39"/>
  <c r="V140" i="39"/>
  <c r="O144" i="39"/>
  <c r="AO144" i="39"/>
  <c r="AA135" i="39"/>
  <c r="U135" i="39"/>
  <c r="AL135" i="39"/>
  <c r="V135" i="39"/>
  <c r="AB122" i="39"/>
  <c r="AI122" i="39"/>
  <c r="Z122" i="39"/>
  <c r="AC162" i="39"/>
  <c r="AC145" i="39"/>
  <c r="O127" i="39"/>
  <c r="AO127" i="39"/>
  <c r="Z116" i="39"/>
  <c r="AI116" i="39"/>
  <c r="AB116" i="39"/>
  <c r="V113" i="39"/>
  <c r="AA113" i="39"/>
  <c r="AL113" i="39"/>
  <c r="U113" i="39"/>
  <c r="O116" i="39"/>
  <c r="AO116" i="39"/>
  <c r="O126" i="39"/>
  <c r="AO126" i="39"/>
  <c r="AB115" i="39"/>
  <c r="AI115" i="39"/>
  <c r="Z115" i="39"/>
  <c r="U112" i="39"/>
  <c r="AL112" i="39"/>
  <c r="V112" i="39"/>
  <c r="AA112" i="39"/>
  <c r="AC122" i="39"/>
  <c r="Y111" i="39"/>
  <c r="AE111" i="39"/>
  <c r="AA90" i="39"/>
  <c r="U90" i="39"/>
  <c r="AL90" i="39"/>
  <c r="V90" i="39"/>
  <c r="AA77" i="39"/>
  <c r="U77" i="39"/>
  <c r="V77" i="39"/>
  <c r="AL77" i="39"/>
  <c r="O103" i="39"/>
  <c r="AO103" i="39"/>
  <c r="AB105" i="39"/>
  <c r="Z105" i="39"/>
  <c r="AI105" i="39"/>
  <c r="AA102" i="39"/>
  <c r="U102" i="39"/>
  <c r="AL102" i="39"/>
  <c r="V102" i="39"/>
  <c r="U95" i="39"/>
  <c r="AL95" i="39"/>
  <c r="V95" i="39"/>
  <c r="AA95" i="39"/>
  <c r="Y88" i="39"/>
  <c r="AE88" i="39"/>
  <c r="AC104" i="39"/>
  <c r="AE84" i="39"/>
  <c r="Y84" i="39"/>
  <c r="AO77" i="39"/>
  <c r="O77" i="39"/>
  <c r="O95" i="39"/>
  <c r="AO95" i="39"/>
  <c r="O89" i="39"/>
  <c r="AO89" i="39"/>
  <c r="AM77" i="39"/>
  <c r="Y90" i="39"/>
  <c r="AE90" i="39"/>
  <c r="AA84" i="39"/>
  <c r="V84" i="39"/>
  <c r="U84" i="39"/>
  <c r="AL84" i="39"/>
  <c r="O84" i="39"/>
  <c r="AO84" i="39"/>
  <c r="Z79" i="39"/>
  <c r="AI79" i="39"/>
  <c r="AB79" i="39"/>
  <c r="V83" i="39"/>
  <c r="AA83" i="39"/>
  <c r="U83" i="39"/>
  <c r="AL83" i="39"/>
  <c r="AE79" i="39"/>
  <c r="Y79" i="39"/>
  <c r="AO71" i="39"/>
  <c r="O71" i="39"/>
  <c r="Z81" i="39"/>
  <c r="AB81" i="39"/>
  <c r="AI81" i="39"/>
  <c r="Z67" i="39"/>
  <c r="AI67" i="39"/>
  <c r="AB67" i="39"/>
  <c r="AA74" i="39"/>
  <c r="V74" i="39"/>
  <c r="AL74" i="39"/>
  <c r="U74" i="39"/>
  <c r="AC66" i="39"/>
  <c r="AC79" i="39"/>
  <c r="AE69" i="39"/>
  <c r="Y69" i="39"/>
  <c r="AM54" i="39"/>
  <c r="O70" i="39"/>
  <c r="AO70" i="39"/>
  <c r="U58" i="39"/>
  <c r="AL58" i="39"/>
  <c r="V58" i="39"/>
  <c r="AA58" i="39"/>
  <c r="AC75" i="39"/>
  <c r="AM72" i="39"/>
  <c r="O69" i="39"/>
  <c r="AO69" i="39"/>
  <c r="W62" i="39"/>
  <c r="AM62" i="39" s="1"/>
  <c r="AI66" i="39"/>
  <c r="Z66" i="39"/>
  <c r="AB66" i="39"/>
  <c r="V63" i="39"/>
  <c r="AA63" i="39"/>
  <c r="U63" i="39"/>
  <c r="AL63" i="39"/>
  <c r="AA68" i="39"/>
  <c r="U68" i="39"/>
  <c r="AL68" i="39"/>
  <c r="V68" i="39"/>
  <c r="AE59" i="39"/>
  <c r="Y59" i="39"/>
  <c r="AC55" i="39"/>
  <c r="AE61" i="39"/>
  <c r="Y61" i="39"/>
  <c r="AC57" i="39"/>
  <c r="AE280" i="39"/>
  <c r="Y280" i="39"/>
  <c r="AB274" i="39"/>
  <c r="AI274" i="39"/>
  <c r="Z274" i="39"/>
  <c r="AO265" i="39"/>
  <c r="O265" i="39"/>
  <c r="V334" i="39"/>
  <c r="U334" i="39"/>
  <c r="AA334" i="39"/>
  <c r="AL334" i="39"/>
  <c r="AC285" i="39"/>
  <c r="Y274" i="39"/>
  <c r="AE274" i="39"/>
  <c r="AA249" i="39"/>
  <c r="U249" i="39"/>
  <c r="V249" i="39"/>
  <c r="AL249" i="39"/>
  <c r="V217" i="39"/>
  <c r="AA217" i="39"/>
  <c r="AL217" i="39"/>
  <c r="U217" i="39"/>
  <c r="U214" i="39"/>
  <c r="AL214" i="39"/>
  <c r="AA214" i="39"/>
  <c r="V214" i="39"/>
  <c r="U242" i="39"/>
  <c r="V242" i="39"/>
  <c r="AL242" i="39"/>
  <c r="AA242" i="39"/>
  <c r="AO256" i="39"/>
  <c r="O256" i="39"/>
  <c r="Z385" i="39"/>
  <c r="AI385" i="39"/>
  <c r="AB385" i="39"/>
  <c r="AE397" i="39"/>
  <c r="Y397" i="39"/>
  <c r="AC393" i="39"/>
  <c r="AE372" i="39"/>
  <c r="Y372" i="39"/>
  <c r="AC342" i="39"/>
  <c r="O388" i="39"/>
  <c r="AO388" i="39"/>
  <c r="W380" i="39"/>
  <c r="AM380" i="39" s="1"/>
  <c r="O360" i="39"/>
  <c r="AO360" i="39"/>
  <c r="AB395" i="39"/>
  <c r="Z395" i="39"/>
  <c r="AI395" i="39"/>
  <c r="U392" i="39"/>
  <c r="AL392" i="39"/>
  <c r="V392" i="39"/>
  <c r="AA392" i="39"/>
  <c r="AL400" i="39"/>
  <c r="U400" i="39"/>
  <c r="AA400" i="39"/>
  <c r="V400" i="39"/>
  <c r="Y401" i="39"/>
  <c r="AE401" i="39"/>
  <c r="AC397" i="39"/>
  <c r="O375" i="39"/>
  <c r="AO375" i="39"/>
  <c r="Y356" i="39"/>
  <c r="AE356" i="39"/>
  <c r="Z391" i="39"/>
  <c r="AI391" i="39"/>
  <c r="AB391" i="39"/>
  <c r="AA388" i="39"/>
  <c r="U388" i="39"/>
  <c r="AL388" i="39"/>
  <c r="V388" i="39"/>
  <c r="AA377" i="39"/>
  <c r="AL377" i="39"/>
  <c r="U377" i="39"/>
  <c r="V377" i="39"/>
  <c r="U366" i="39"/>
  <c r="AL366" i="39"/>
  <c r="V366" i="39"/>
  <c r="AA366" i="39"/>
  <c r="O340" i="39"/>
  <c r="AO340" i="39"/>
  <c r="AC383" i="39"/>
  <c r="AO366" i="39"/>
  <c r="O366" i="39"/>
  <c r="AC398" i="39"/>
  <c r="AE387" i="39"/>
  <c r="Y387" i="39"/>
  <c r="O377" i="39"/>
  <c r="AO377" i="39"/>
  <c r="AO364" i="39"/>
  <c r="O364" i="39"/>
  <c r="AA356" i="39"/>
  <c r="U356" i="39"/>
  <c r="V356" i="39"/>
  <c r="AL356" i="39"/>
  <c r="AC340" i="39"/>
  <c r="V328" i="39"/>
  <c r="AL328" i="39"/>
  <c r="AA328" i="39"/>
  <c r="U328" i="39"/>
  <c r="AC308" i="39"/>
  <c r="O323" i="39"/>
  <c r="AO323" i="39"/>
  <c r="AA315" i="39"/>
  <c r="AL315" i="39"/>
  <c r="U315" i="39"/>
  <c r="V315" i="39"/>
  <c r="AC306" i="39"/>
  <c r="W364" i="39"/>
  <c r="AM364" i="39" s="1"/>
  <c r="O361" i="39"/>
  <c r="AO361" i="39"/>
  <c r="AI350" i="39"/>
  <c r="Z350" i="39"/>
  <c r="AB350" i="39"/>
  <c r="Y329" i="39"/>
  <c r="AE329" i="39"/>
  <c r="AI323" i="39"/>
  <c r="Z323" i="39"/>
  <c r="AB323" i="39"/>
  <c r="AA312" i="39"/>
  <c r="U312" i="39"/>
  <c r="V312" i="39"/>
  <c r="AL312" i="39"/>
  <c r="AC328" i="39"/>
  <c r="Z318" i="39"/>
  <c r="AI318" i="39"/>
  <c r="AB318" i="39"/>
  <c r="O314" i="39"/>
  <c r="AO314" i="39"/>
  <c r="O339" i="39"/>
  <c r="AO339" i="39"/>
  <c r="Y323" i="39"/>
  <c r="AE323" i="39"/>
  <c r="AC327" i="39"/>
  <c r="AE316" i="39"/>
  <c r="Y316" i="39"/>
  <c r="AC291" i="39"/>
  <c r="Y287" i="39"/>
  <c r="AE287" i="39"/>
  <c r="AI281" i="39"/>
  <c r="Z281" i="39"/>
  <c r="AB281" i="39"/>
  <c r="AL270" i="39"/>
  <c r="AA270" i="39"/>
  <c r="U270" i="39"/>
  <c r="V270" i="39"/>
  <c r="O271" i="39"/>
  <c r="AO271" i="39"/>
  <c r="AE281" i="39"/>
  <c r="Y281" i="39"/>
  <c r="O324" i="39"/>
  <c r="AO324" i="39"/>
  <c r="AB313" i="39"/>
  <c r="AI313" i="39"/>
  <c r="Z313" i="39"/>
  <c r="V310" i="39"/>
  <c r="U310" i="39"/>
  <c r="AA310" i="39"/>
  <c r="AL310" i="39"/>
  <c r="W295" i="39"/>
  <c r="AM295" i="39" s="1"/>
  <c r="U291" i="39"/>
  <c r="AL291" i="39"/>
  <c r="AA291" i="39"/>
  <c r="V291" i="39"/>
  <c r="AC281" i="39"/>
  <c r="AC264" i="39"/>
  <c r="O297" i="39"/>
  <c r="AO297" i="39"/>
  <c r="AC274" i="39"/>
  <c r="W263" i="39"/>
  <c r="AM263" i="39" s="1"/>
  <c r="AO289" i="39"/>
  <c r="O289" i="39"/>
  <c r="AO264" i="39"/>
  <c r="O264" i="39"/>
  <c r="V256" i="39"/>
  <c r="U256" i="39"/>
  <c r="AA256" i="39"/>
  <c r="AL256" i="39"/>
  <c r="W270" i="39"/>
  <c r="AM270" i="39" s="1"/>
  <c r="AE260" i="39"/>
  <c r="Y260" i="39"/>
  <c r="O251" i="39"/>
  <c r="AO251" i="39"/>
  <c r="AB287" i="39"/>
  <c r="AI287" i="39"/>
  <c r="Z287" i="39"/>
  <c r="V284" i="39"/>
  <c r="U284" i="39"/>
  <c r="AA284" i="39"/>
  <c r="AL284" i="39"/>
  <c r="O266" i="39"/>
  <c r="AO266" i="39"/>
  <c r="U235" i="39"/>
  <c r="AL235" i="39"/>
  <c r="V235" i="39"/>
  <c r="AA235" i="39"/>
  <c r="AC250" i="39"/>
  <c r="Z240" i="39"/>
  <c r="AI240" i="39"/>
  <c r="AB240" i="39"/>
  <c r="O236" i="39"/>
  <c r="AO236" i="39"/>
  <c r="AB225" i="39"/>
  <c r="Z225" i="39"/>
  <c r="AI225" i="39"/>
  <c r="AC247" i="39"/>
  <c r="AE244" i="39"/>
  <c r="Y244" i="39"/>
  <c r="AB238" i="39"/>
  <c r="AI238" i="39"/>
  <c r="Z238" i="39"/>
  <c r="AC256" i="39"/>
  <c r="AC243" i="39"/>
  <c r="Y239" i="39"/>
  <c r="AE239" i="39"/>
  <c r="W233" i="39"/>
  <c r="AM233" i="39" s="1"/>
  <c r="U229" i="39"/>
  <c r="V229" i="39"/>
  <c r="AL229" i="39"/>
  <c r="AA229" i="39"/>
  <c r="AE282" i="39"/>
  <c r="Y282" i="39"/>
  <c r="AC278" i="39"/>
  <c r="U251" i="39"/>
  <c r="AL251" i="39"/>
  <c r="AA251" i="39"/>
  <c r="V251" i="39"/>
  <c r="Y220" i="39"/>
  <c r="AE220" i="39"/>
  <c r="O261" i="39"/>
  <c r="AO261" i="39"/>
  <c r="AA257" i="39"/>
  <c r="U257" i="39"/>
  <c r="AL257" i="39"/>
  <c r="V257" i="39"/>
  <c r="AO243" i="39"/>
  <c r="O243" i="39"/>
  <c r="O208" i="39"/>
  <c r="AO208" i="39"/>
  <c r="AA200" i="39"/>
  <c r="AL200" i="39"/>
  <c r="U200" i="39"/>
  <c r="V200" i="39"/>
  <c r="AB188" i="39"/>
  <c r="Z188" i="39"/>
  <c r="AI188" i="39"/>
  <c r="O204" i="39"/>
  <c r="AO204" i="39"/>
  <c r="AA196" i="39"/>
  <c r="AL196" i="39"/>
  <c r="U196" i="39"/>
  <c r="V196" i="39"/>
  <c r="AE212" i="39"/>
  <c r="Y212" i="39"/>
  <c r="AE250" i="39"/>
  <c r="Y250" i="39"/>
  <c r="AC246" i="39"/>
  <c r="AO228" i="39"/>
  <c r="O228" i="39"/>
  <c r="AA220" i="39"/>
  <c r="U220" i="39"/>
  <c r="V220" i="39"/>
  <c r="AL220" i="39"/>
  <c r="W215" i="39"/>
  <c r="AM215" i="39" s="1"/>
  <c r="O194" i="39"/>
  <c r="AO194" i="39"/>
  <c r="AC189" i="39"/>
  <c r="AO190" i="39"/>
  <c r="O190" i="39"/>
  <c r="AE199" i="39"/>
  <c r="Y199" i="39"/>
  <c r="AB193" i="39"/>
  <c r="Z193" i="39"/>
  <c r="AI193" i="39"/>
  <c r="W186" i="39"/>
  <c r="AM186" i="39" s="1"/>
  <c r="AE227" i="39"/>
  <c r="Y227" i="39"/>
  <c r="AB221" i="39"/>
  <c r="Z221" i="39"/>
  <c r="AI221" i="39"/>
  <c r="AC198" i="39"/>
  <c r="Y194" i="39"/>
  <c r="AE194" i="39"/>
  <c r="AE225" i="39"/>
  <c r="Y225" i="39"/>
  <c r="AC221" i="39"/>
  <c r="AC204" i="39"/>
  <c r="Y189" i="39"/>
  <c r="AE189" i="39"/>
  <c r="AA170" i="39"/>
  <c r="U170" i="39"/>
  <c r="V170" i="39"/>
  <c r="AL170" i="39"/>
  <c r="U155" i="39"/>
  <c r="AL155" i="39"/>
  <c r="AA155" i="39"/>
  <c r="V155" i="39"/>
  <c r="AC183" i="39"/>
  <c r="AO169" i="39"/>
  <c r="O169" i="39"/>
  <c r="AE165" i="39"/>
  <c r="Y165" i="39"/>
  <c r="Y155" i="39"/>
  <c r="AE155" i="39"/>
  <c r="Y176" i="39"/>
  <c r="AE176" i="39"/>
  <c r="AC177" i="39"/>
  <c r="AC216" i="39"/>
  <c r="Y205" i="39"/>
  <c r="AE205" i="39"/>
  <c r="AC201" i="39"/>
  <c r="U188" i="39"/>
  <c r="AL188" i="39"/>
  <c r="V188" i="39"/>
  <c r="AA188" i="39"/>
  <c r="AC168" i="39"/>
  <c r="Z164" i="39"/>
  <c r="AI164" i="39"/>
  <c r="AB164" i="39"/>
  <c r="AC156" i="39"/>
  <c r="O182" i="39"/>
  <c r="AO182" i="39"/>
  <c r="Y184" i="39"/>
  <c r="AE184" i="39"/>
  <c r="AB178" i="39"/>
  <c r="Z178" i="39"/>
  <c r="AI178" i="39"/>
  <c r="AL167" i="39"/>
  <c r="U167" i="39"/>
  <c r="AA167" i="39"/>
  <c r="V167" i="39"/>
  <c r="AE149" i="39"/>
  <c r="Y149" i="39"/>
  <c r="Z145" i="39"/>
  <c r="AI145" i="39"/>
  <c r="AB145" i="39"/>
  <c r="AE192" i="39"/>
  <c r="Y192" i="39"/>
  <c r="AC188" i="39"/>
  <c r="O171" i="39"/>
  <c r="AO171" i="39"/>
  <c r="AA157" i="39"/>
  <c r="AL157" i="39"/>
  <c r="U157" i="39"/>
  <c r="V157" i="39"/>
  <c r="Y161" i="39"/>
  <c r="AE161" i="39"/>
  <c r="U139" i="39"/>
  <c r="V139" i="39"/>
  <c r="AA139" i="39"/>
  <c r="AL139" i="39"/>
  <c r="AE124" i="39"/>
  <c r="Y124" i="39"/>
  <c r="AB155" i="39"/>
  <c r="Z155" i="39"/>
  <c r="AI155" i="39"/>
  <c r="U152" i="39"/>
  <c r="AL152" i="39"/>
  <c r="V152" i="39"/>
  <c r="AA152" i="39"/>
  <c r="AC150" i="39"/>
  <c r="AE108" i="39"/>
  <c r="Y108" i="39"/>
  <c r="AB130" i="39"/>
  <c r="Z130" i="39"/>
  <c r="AI130" i="39"/>
  <c r="Y132" i="39"/>
  <c r="AE132" i="39"/>
  <c r="Y140" i="39"/>
  <c r="AE140" i="39"/>
  <c r="O133" i="39"/>
  <c r="AO133" i="39"/>
  <c r="AB127" i="39"/>
  <c r="AI127" i="39"/>
  <c r="Z127" i="39"/>
  <c r="U124" i="39"/>
  <c r="AL124" i="39"/>
  <c r="V124" i="39"/>
  <c r="AA124" i="39"/>
  <c r="AI396" i="39"/>
  <c r="Z396" i="39"/>
  <c r="AB396" i="39"/>
  <c r="AA398" i="39"/>
  <c r="U398" i="39"/>
  <c r="AL398" i="39"/>
  <c r="V398" i="39"/>
  <c r="AC401" i="39"/>
  <c r="AC384" i="39"/>
  <c r="AC373" i="39"/>
  <c r="Z363" i="39"/>
  <c r="AI363" i="39"/>
  <c r="AB363" i="39"/>
  <c r="O359" i="39"/>
  <c r="AO359" i="39"/>
  <c r="AC381" i="39"/>
  <c r="Y366" i="39"/>
  <c r="AE366" i="39"/>
  <c r="AI360" i="39"/>
  <c r="Z360" i="39"/>
  <c r="AB360" i="39"/>
  <c r="AL349" i="39"/>
  <c r="AA349" i="39"/>
  <c r="U349" i="39"/>
  <c r="V349" i="39"/>
  <c r="AA376" i="39"/>
  <c r="AL376" i="39"/>
  <c r="U376" i="39"/>
  <c r="V376" i="39"/>
  <c r="W371" i="39"/>
  <c r="AM371" i="39" s="1"/>
  <c r="O350" i="39"/>
  <c r="AO350" i="39"/>
  <c r="AC395" i="39"/>
  <c r="AC399" i="39"/>
  <c r="AC392" i="39"/>
  <c r="AC377" i="39"/>
  <c r="AE359" i="39"/>
  <c r="Y359" i="39"/>
  <c r="AB353" i="39"/>
  <c r="AI353" i="39"/>
  <c r="Z353" i="39"/>
  <c r="AO398" i="39"/>
  <c r="O398" i="39"/>
  <c r="V397" i="39"/>
  <c r="AA397" i="39"/>
  <c r="U397" i="39"/>
  <c r="AL397" i="39"/>
  <c r="W400" i="39"/>
  <c r="AM400" i="39" s="1"/>
  <c r="O397" i="39"/>
  <c r="AO397" i="39"/>
  <c r="AI386" i="39"/>
  <c r="Z386" i="39"/>
  <c r="AB386" i="39"/>
  <c r="AA383" i="39"/>
  <c r="U383" i="39"/>
  <c r="AL383" i="39"/>
  <c r="V383" i="39"/>
  <c r="O374" i="39"/>
  <c r="AO374" i="39"/>
  <c r="AM362" i="39"/>
  <c r="AC394" i="39"/>
  <c r="AI376" i="39"/>
  <c r="Z376" i="39"/>
  <c r="AB376" i="39"/>
  <c r="U365" i="39"/>
  <c r="V365" i="39"/>
  <c r="AL365" i="39"/>
  <c r="AA365" i="39"/>
  <c r="Z343" i="39"/>
  <c r="AI343" i="39"/>
  <c r="AB343" i="39"/>
  <c r="AC391" i="39"/>
  <c r="O383" i="39"/>
  <c r="AO383" i="39"/>
  <c r="AE379" i="39"/>
  <c r="Y379" i="39"/>
  <c r="AC350" i="39"/>
  <c r="AE347" i="39"/>
  <c r="Y347" i="39"/>
  <c r="AB341" i="39"/>
  <c r="Z341" i="39"/>
  <c r="AI341" i="39"/>
  <c r="W386" i="39"/>
  <c r="AM386" i="39" s="1"/>
  <c r="AC396" i="39"/>
  <c r="O380" i="39"/>
  <c r="AO380" i="39"/>
  <c r="AC376" i="39"/>
  <c r="Z367" i="39"/>
  <c r="AI367" i="39"/>
  <c r="AB367" i="39"/>
  <c r="AO363" i="39"/>
  <c r="O363" i="39"/>
  <c r="Y344" i="39"/>
  <c r="AE344" i="39"/>
  <c r="AC338" i="39"/>
  <c r="V375" i="39"/>
  <c r="AA375" i="39"/>
  <c r="AL375" i="39"/>
  <c r="U375" i="39"/>
  <c r="AM360" i="39"/>
  <c r="O357" i="39"/>
  <c r="AO357" i="39"/>
  <c r="Z346" i="39"/>
  <c r="AB346" i="39"/>
  <c r="AI346" i="39"/>
  <c r="V343" i="39"/>
  <c r="AA343" i="39"/>
  <c r="AL343" i="39"/>
  <c r="U343" i="39"/>
  <c r="O335" i="39"/>
  <c r="AO335" i="39"/>
  <c r="AA327" i="39"/>
  <c r="V327" i="39"/>
  <c r="AL327" i="39"/>
  <c r="U327" i="39"/>
  <c r="AM322" i="39"/>
  <c r="AC318" i="39"/>
  <c r="W316" i="39"/>
  <c r="AM316" i="39" s="1"/>
  <c r="O327" i="39"/>
  <c r="AO327" i="39"/>
  <c r="AA319" i="39"/>
  <c r="AL319" i="39"/>
  <c r="U319" i="39"/>
  <c r="V319" i="39"/>
  <c r="AC310" i="39"/>
  <c r="AC336" i="39"/>
  <c r="Z326" i="39"/>
  <c r="AI326" i="39"/>
  <c r="AB326" i="39"/>
  <c r="O322" i="39"/>
  <c r="AO322" i="39"/>
  <c r="AC368" i="39"/>
  <c r="Y357" i="39"/>
  <c r="AE357" i="39"/>
  <c r="AC353" i="39"/>
  <c r="AC335" i="39"/>
  <c r="O319" i="39"/>
  <c r="AO319" i="39"/>
  <c r="AA311" i="39"/>
  <c r="U311" i="39"/>
  <c r="V311" i="39"/>
  <c r="AL311" i="39"/>
  <c r="W306" i="39"/>
  <c r="AM306" i="39" s="1"/>
  <c r="W334" i="39"/>
  <c r="AM334" i="39" s="1"/>
  <c r="AC330" i="39"/>
  <c r="O313" i="39"/>
  <c r="AO313" i="39"/>
  <c r="W329" i="39"/>
  <c r="AM329" i="39" s="1"/>
  <c r="AC326" i="39"/>
  <c r="AC301" i="39"/>
  <c r="U333" i="39"/>
  <c r="AL333" i="39"/>
  <c r="V333" i="39"/>
  <c r="AA333" i="39"/>
  <c r="AC323" i="39"/>
  <c r="AO307" i="39"/>
  <c r="O307" i="39"/>
  <c r="AI333" i="39"/>
  <c r="Z333" i="39"/>
  <c r="AB333" i="39"/>
  <c r="V330" i="39"/>
  <c r="U330" i="39"/>
  <c r="AA330" i="39"/>
  <c r="AL330" i="39"/>
  <c r="W315" i="39"/>
  <c r="AM315" i="39" s="1"/>
  <c r="O312" i="39"/>
  <c r="AO312" i="39"/>
  <c r="AB301" i="39"/>
  <c r="AI301" i="39"/>
  <c r="Z301" i="39"/>
  <c r="V298" i="39"/>
  <c r="U298" i="39"/>
  <c r="AL298" i="39"/>
  <c r="AA298" i="39"/>
  <c r="O281" i="39"/>
  <c r="AO281" i="39"/>
  <c r="AA273" i="39"/>
  <c r="V273" i="39"/>
  <c r="AL273" i="39"/>
  <c r="U273" i="39"/>
  <c r="W268" i="39"/>
  <c r="AM268" i="39" s="1"/>
  <c r="AE264" i="39"/>
  <c r="Y264" i="39"/>
  <c r="AB257" i="39"/>
  <c r="Z257" i="39"/>
  <c r="AI257" i="39"/>
  <c r="W304" i="39"/>
  <c r="AM304" i="39" s="1"/>
  <c r="O301" i="39"/>
  <c r="AO301" i="39"/>
  <c r="O277" i="39"/>
  <c r="AO277" i="39"/>
  <c r="AA269" i="39"/>
  <c r="AL269" i="39"/>
  <c r="U269" i="39"/>
  <c r="V269" i="39"/>
  <c r="AA265" i="39"/>
  <c r="U265" i="39"/>
  <c r="V265" i="39"/>
  <c r="AL265" i="39"/>
  <c r="W256" i="39"/>
  <c r="AM256" i="39" s="1"/>
  <c r="AE285" i="39"/>
  <c r="Y285" i="39"/>
  <c r="W287" i="39"/>
  <c r="AM287" i="39" s="1"/>
  <c r="AC284" i="39"/>
  <c r="AC266" i="39"/>
  <c r="AC331" i="39"/>
  <c r="Y320" i="39"/>
  <c r="AE320" i="39"/>
  <c r="AC316" i="39"/>
  <c r="AC299" i="39"/>
  <c r="AA290" i="39"/>
  <c r="U290" i="39"/>
  <c r="V290" i="39"/>
  <c r="AL290" i="39"/>
  <c r="Z268" i="39"/>
  <c r="AI268" i="39"/>
  <c r="AB268" i="39"/>
  <c r="AO257" i="39"/>
  <c r="O257" i="39"/>
  <c r="AA285" i="39"/>
  <c r="U285" i="39"/>
  <c r="V285" i="39"/>
  <c r="AL285" i="39"/>
  <c r="AC276" i="39"/>
  <c r="AA296" i="39"/>
  <c r="U296" i="39"/>
  <c r="AL296" i="39"/>
  <c r="V296" i="39"/>
  <c r="Z292" i="39"/>
  <c r="AI292" i="39"/>
  <c r="AB292" i="39"/>
  <c r="AO288" i="39"/>
  <c r="O288" i="39"/>
  <c r="Y269" i="39"/>
  <c r="AE269" i="39"/>
  <c r="AE263" i="39"/>
  <c r="Y263" i="39"/>
  <c r="AE295" i="39"/>
  <c r="Y295" i="39"/>
  <c r="AB290" i="39"/>
  <c r="AI290" i="39"/>
  <c r="Z290" i="39"/>
  <c r="AC267" i="39"/>
  <c r="Y294" i="39"/>
  <c r="AE294" i="39"/>
  <c r="AC290" i="39"/>
  <c r="AC273" i="39"/>
  <c r="Y262" i="39"/>
  <c r="AE262" i="39"/>
  <c r="AC258" i="39"/>
  <c r="AC255" i="39"/>
  <c r="Y251" i="39"/>
  <c r="AE251" i="39"/>
  <c r="AI245" i="39"/>
  <c r="Z245" i="39"/>
  <c r="AB245" i="39"/>
  <c r="V234" i="39"/>
  <c r="AL234" i="39"/>
  <c r="AA234" i="39"/>
  <c r="U234" i="39"/>
  <c r="O235" i="39"/>
  <c r="AO235" i="39"/>
  <c r="Z224" i="39"/>
  <c r="AB224" i="39"/>
  <c r="AI224" i="39"/>
  <c r="AB262" i="39"/>
  <c r="AI262" i="39"/>
  <c r="Z262" i="39"/>
  <c r="V259" i="39"/>
  <c r="U259" i="39"/>
  <c r="AL259" i="39"/>
  <c r="AA259" i="39"/>
  <c r="AA255" i="39"/>
  <c r="AL255" i="39"/>
  <c r="V255" i="39"/>
  <c r="U255" i="39"/>
  <c r="AC245" i="39"/>
  <c r="AA228" i="39"/>
  <c r="U228" i="39"/>
  <c r="V228" i="39"/>
  <c r="AL228" i="39"/>
  <c r="W281" i="39"/>
  <c r="AM281" i="39" s="1"/>
  <c r="O278" i="39"/>
  <c r="AO278" i="39"/>
  <c r="Z267" i="39"/>
  <c r="AB267" i="39"/>
  <c r="AI267" i="39"/>
  <c r="V264" i="39"/>
  <c r="U264" i="39"/>
  <c r="AL264" i="39"/>
  <c r="AA264" i="39"/>
  <c r="AA250" i="39"/>
  <c r="U250" i="39"/>
  <c r="V250" i="39"/>
  <c r="AL250" i="39"/>
  <c r="AC238" i="39"/>
  <c r="U218" i="39"/>
  <c r="AL218" i="39"/>
  <c r="V218" i="39"/>
  <c r="AA218" i="39"/>
  <c r="AM239" i="39"/>
  <c r="AC236" i="39"/>
  <c r="U243" i="39"/>
  <c r="AL243" i="39"/>
  <c r="V243" i="39"/>
  <c r="AA243" i="39"/>
  <c r="W225" i="39"/>
  <c r="AM225" i="39" s="1"/>
  <c r="AE219" i="39"/>
  <c r="Y219" i="39"/>
  <c r="Z256" i="39"/>
  <c r="AI256" i="39"/>
  <c r="AB256" i="39"/>
  <c r="AB229" i="39"/>
  <c r="AI229" i="39"/>
  <c r="Z229" i="39"/>
  <c r="AC219" i="39"/>
  <c r="AC249" i="39"/>
  <c r="Y238" i="39"/>
  <c r="AE238" i="39"/>
  <c r="AC234" i="39"/>
  <c r="W229" i="39"/>
  <c r="AM229" i="39" s="1"/>
  <c r="U206" i="39"/>
  <c r="AL206" i="39"/>
  <c r="V206" i="39"/>
  <c r="AA206" i="39"/>
  <c r="O207" i="39"/>
  <c r="AO207" i="39"/>
  <c r="Z187" i="39"/>
  <c r="AI187" i="39"/>
  <c r="AB187" i="39"/>
  <c r="Z207" i="39"/>
  <c r="AI207" i="39"/>
  <c r="AB207" i="39"/>
  <c r="O203" i="39"/>
  <c r="AO203" i="39"/>
  <c r="W218" i="39"/>
  <c r="AM218" i="39" s="1"/>
  <c r="AC215" i="39"/>
  <c r="W249" i="39"/>
  <c r="AM249" i="39" s="1"/>
  <c r="O246" i="39"/>
  <c r="AO246" i="39"/>
  <c r="AI235" i="39"/>
  <c r="Z235" i="39"/>
  <c r="AB235" i="39"/>
  <c r="Z231" i="39"/>
  <c r="AI231" i="39"/>
  <c r="AB231" i="39"/>
  <c r="AO227" i="39"/>
  <c r="O227" i="39"/>
  <c r="Y208" i="39"/>
  <c r="AE208" i="39"/>
  <c r="Y204" i="39"/>
  <c r="AE204" i="39"/>
  <c r="W189" i="39"/>
  <c r="AM189" i="39" s="1"/>
  <c r="AC185" i="39"/>
  <c r="O186" i="39"/>
  <c r="AO186" i="39"/>
  <c r="U210" i="39"/>
  <c r="AL210" i="39"/>
  <c r="AA210" i="39"/>
  <c r="V210" i="39"/>
  <c r="W224" i="39"/>
  <c r="AM224" i="39" s="1"/>
  <c r="O221" i="39"/>
  <c r="AO221" i="39"/>
  <c r="Z210" i="39"/>
  <c r="AB210" i="39"/>
  <c r="AI210" i="39"/>
  <c r="V207" i="39"/>
  <c r="U207" i="39"/>
  <c r="AA207" i="39"/>
  <c r="AL207" i="39"/>
  <c r="W173" i="39"/>
  <c r="AM173" i="39" s="1"/>
  <c r="AM168" i="39"/>
  <c r="AE153" i="39"/>
  <c r="Y153" i="39"/>
  <c r="AC176" i="39"/>
  <c r="Y172" i="39"/>
  <c r="AE172" i="39"/>
  <c r="O233" i="39"/>
  <c r="AO233" i="39"/>
  <c r="Z222" i="39"/>
  <c r="AB222" i="39"/>
  <c r="AI222" i="39"/>
  <c r="V219" i="39"/>
  <c r="U219" i="39"/>
  <c r="AA219" i="39"/>
  <c r="AL219" i="39"/>
  <c r="W204" i="39"/>
  <c r="AM204" i="39" s="1"/>
  <c r="O201" i="39"/>
  <c r="AO201" i="39"/>
  <c r="AA187" i="39"/>
  <c r="U187" i="39"/>
  <c r="AL187" i="39"/>
  <c r="V187" i="39"/>
  <c r="W162" i="39"/>
  <c r="AM162" i="39" s="1"/>
  <c r="AC191" i="39"/>
  <c r="AO174" i="39"/>
  <c r="O174" i="39"/>
  <c r="AA166" i="39"/>
  <c r="AL166" i="39"/>
  <c r="U166" i="39"/>
  <c r="V166" i="39"/>
  <c r="O188" i="39"/>
  <c r="AO188" i="39"/>
  <c r="U184" i="39"/>
  <c r="AL184" i="39"/>
  <c r="V184" i="39"/>
  <c r="AA184" i="39"/>
  <c r="AC174" i="39"/>
  <c r="AB150" i="39"/>
  <c r="Z150" i="39"/>
  <c r="AI150" i="39"/>
  <c r="AC182" i="39"/>
  <c r="Y171" i="39"/>
  <c r="AE171" i="39"/>
  <c r="AC178" i="39"/>
  <c r="AE167" i="39"/>
  <c r="Y167" i="39"/>
  <c r="AB163" i="39"/>
  <c r="Z163" i="39"/>
  <c r="AI163" i="39"/>
  <c r="AA143" i="39"/>
  <c r="U143" i="39"/>
  <c r="AL143" i="39"/>
  <c r="V143" i="39"/>
  <c r="AC121" i="39"/>
  <c r="Y162" i="39"/>
  <c r="AE162" i="39"/>
  <c r="AC158" i="39"/>
  <c r="AC141" i="39"/>
  <c r="Z117" i="39"/>
  <c r="AI117" i="39"/>
  <c r="AB117" i="39"/>
  <c r="W150" i="39"/>
  <c r="AM150" i="39" s="1"/>
  <c r="O147" i="39"/>
  <c r="AO147" i="39"/>
  <c r="AI139" i="39"/>
  <c r="Z139" i="39"/>
  <c r="AB139" i="39"/>
  <c r="AC151" i="39"/>
  <c r="AE121" i="39"/>
  <c r="Y121" i="39"/>
  <c r="O162" i="39"/>
  <c r="AO162" i="39"/>
  <c r="AB151" i="39"/>
  <c r="Z151" i="39"/>
  <c r="AI151" i="39"/>
  <c r="U148" i="39"/>
  <c r="AL148" i="39"/>
  <c r="V148" i="39"/>
  <c r="AA148" i="39"/>
  <c r="AA153" i="39"/>
  <c r="U153" i="39"/>
  <c r="AL153" i="39"/>
  <c r="V153" i="39"/>
  <c r="AC139" i="39"/>
  <c r="U111" i="39"/>
  <c r="AL111" i="39"/>
  <c r="V111" i="39"/>
  <c r="AA111" i="39"/>
  <c r="AA101" i="39"/>
  <c r="U101" i="39"/>
  <c r="AL101" i="39"/>
  <c r="V101" i="39"/>
  <c r="AA133" i="39"/>
  <c r="U133" i="39"/>
  <c r="AL133" i="39"/>
  <c r="V133" i="39"/>
  <c r="AA123" i="39"/>
  <c r="U123" i="39"/>
  <c r="AL123" i="39"/>
  <c r="V123" i="39"/>
  <c r="W139" i="39"/>
  <c r="AM139" i="39" s="1"/>
  <c r="O136" i="39"/>
  <c r="AO136" i="39"/>
  <c r="AO125" i="39"/>
  <c r="O125" i="39"/>
  <c r="AC130" i="39"/>
  <c r="AC113" i="39"/>
  <c r="Y123" i="39"/>
  <c r="AE123" i="39"/>
  <c r="AC123" i="39"/>
  <c r="Y112" i="39"/>
  <c r="AE112" i="39"/>
  <c r="AE122" i="39"/>
  <c r="Y122" i="39"/>
  <c r="Z128" i="39"/>
  <c r="AI128" i="39"/>
  <c r="AB128" i="39"/>
  <c r="AA125" i="39"/>
  <c r="U125" i="39"/>
  <c r="AL125" i="39"/>
  <c r="V125" i="39"/>
  <c r="AM110" i="39"/>
  <c r="O107" i="39"/>
  <c r="AO107" i="39"/>
  <c r="Z96" i="39"/>
  <c r="AI96" i="39"/>
  <c r="AB96" i="39"/>
  <c r="Y102" i="39"/>
  <c r="AE102" i="39"/>
  <c r="AC99" i="39"/>
  <c r="AC93" i="39"/>
  <c r="Z99" i="39"/>
  <c r="AI99" i="39"/>
  <c r="AB99" i="39"/>
  <c r="AI95" i="39"/>
  <c r="Z95" i="39"/>
  <c r="AB95" i="39"/>
  <c r="U92" i="39"/>
  <c r="AL92" i="39"/>
  <c r="V92" i="39"/>
  <c r="AA92" i="39"/>
  <c r="AC76" i="39"/>
  <c r="Y91" i="39"/>
  <c r="AE91" i="39"/>
  <c r="AO83" i="39"/>
  <c r="O83" i="39"/>
  <c r="U76" i="39"/>
  <c r="V76" i="39"/>
  <c r="AL76" i="39"/>
  <c r="AA76" i="39"/>
  <c r="AB85" i="39"/>
  <c r="AI85" i="39"/>
  <c r="Z85" i="39"/>
  <c r="Z88" i="39"/>
  <c r="AI88" i="39"/>
  <c r="AB88" i="39"/>
  <c r="V78" i="39"/>
  <c r="U78" i="39"/>
  <c r="AA78" i="39"/>
  <c r="AL78" i="39"/>
  <c r="U70" i="39"/>
  <c r="AL70" i="39"/>
  <c r="AA70" i="39"/>
  <c r="V70" i="39"/>
  <c r="AO81" i="39"/>
  <c r="O81" i="39"/>
  <c r="AC85" i="39"/>
  <c r="AB78" i="39"/>
  <c r="AI78" i="39"/>
  <c r="Z78" i="39"/>
  <c r="Z65" i="39"/>
  <c r="AI65" i="39"/>
  <c r="AB65" i="39"/>
  <c r="AL80" i="39"/>
  <c r="U80" i="39"/>
  <c r="AA80" i="39"/>
  <c r="V80" i="39"/>
  <c r="V61" i="39"/>
  <c r="U61" i="39"/>
  <c r="AL61" i="39"/>
  <c r="AA61" i="39"/>
  <c r="AC73" i="39"/>
  <c r="O75" i="39"/>
  <c r="AO75" i="39"/>
  <c r="O68" i="39"/>
  <c r="AO68" i="39"/>
  <c r="AE55" i="39"/>
  <c r="Y55" i="39"/>
  <c r="W58" i="39"/>
  <c r="AM58" i="39" s="1"/>
  <c r="O55" i="39"/>
  <c r="AO55" i="39"/>
  <c r="O57" i="39"/>
  <c r="AO57" i="39"/>
  <c r="AE308" i="39"/>
  <c r="Y308" i="39"/>
  <c r="Z284" i="39"/>
  <c r="AI284" i="39"/>
  <c r="AB284" i="39"/>
  <c r="O280" i="39"/>
  <c r="AO280" i="39"/>
  <c r="AE297" i="39"/>
  <c r="Y297" i="39"/>
  <c r="Z223" i="39"/>
  <c r="AI223" i="39"/>
  <c r="AB223" i="39"/>
  <c r="AB255" i="39"/>
  <c r="AI255" i="39"/>
  <c r="Z255" i="39"/>
  <c r="V252" i="39"/>
  <c r="AA252" i="39"/>
  <c r="AL252" i="39"/>
  <c r="U252" i="39"/>
  <c r="O234" i="39"/>
  <c r="AO234" i="39"/>
  <c r="Y222" i="39"/>
  <c r="AE222" i="39"/>
  <c r="AI216" i="39"/>
  <c r="AB216" i="39"/>
  <c r="Z216" i="39"/>
  <c r="V205" i="39"/>
  <c r="AL205" i="39"/>
  <c r="AA205" i="39"/>
  <c r="U205" i="39"/>
  <c r="AB192" i="39"/>
  <c r="AI192" i="39"/>
  <c r="Z192" i="39"/>
  <c r="O206" i="39"/>
  <c r="AO206" i="39"/>
  <c r="Z186" i="39"/>
  <c r="AI186" i="39"/>
  <c r="AB186" i="39"/>
  <c r="O202" i="39"/>
  <c r="AO202" i="39"/>
  <c r="AE211" i="39"/>
  <c r="Y211" i="39"/>
  <c r="AB205" i="39"/>
  <c r="AI205" i="39"/>
  <c r="Z205" i="39"/>
  <c r="AE242" i="39"/>
  <c r="Y242" i="39"/>
  <c r="AO226" i="39"/>
  <c r="O226" i="39"/>
  <c r="W214" i="39"/>
  <c r="AM214" i="39" s="1"/>
  <c r="AO189" i="39"/>
  <c r="O189" i="39"/>
  <c r="U185" i="39"/>
  <c r="AL185" i="39"/>
  <c r="V185" i="39"/>
  <c r="AA185" i="39"/>
  <c r="AC202" i="39"/>
  <c r="Y198" i="39"/>
  <c r="AE198" i="39"/>
  <c r="W185" i="39"/>
  <c r="AM185" i="39" s="1"/>
  <c r="Y226" i="39"/>
  <c r="AE226" i="39"/>
  <c r="AB220" i="39"/>
  <c r="Z220" i="39"/>
  <c r="AI220" i="39"/>
  <c r="U209" i="39"/>
  <c r="V209" i="39"/>
  <c r="AL209" i="39"/>
  <c r="AA209" i="39"/>
  <c r="AC197" i="39"/>
  <c r="AE193" i="39"/>
  <c r="Y193" i="39"/>
  <c r="AC228" i="39"/>
  <c r="Y217" i="39"/>
  <c r="AE217" i="39"/>
  <c r="AC213" i="39"/>
  <c r="AC192" i="39"/>
  <c r="Y182" i="39"/>
  <c r="AE182" i="39"/>
  <c r="AO168" i="39"/>
  <c r="O168" i="39"/>
  <c r="AC180" i="39"/>
  <c r="O166" i="39"/>
  <c r="AO166" i="39"/>
  <c r="AC155" i="39"/>
  <c r="AB175" i="39"/>
  <c r="AI175" i="39"/>
  <c r="Z175" i="39"/>
  <c r="O156" i="39"/>
  <c r="AO156" i="39"/>
  <c r="Y229" i="39"/>
  <c r="AE229" i="39"/>
  <c r="AC225" i="39"/>
  <c r="AC208" i="39"/>
  <c r="Y197" i="39"/>
  <c r="AE197" i="39"/>
  <c r="AC193" i="39"/>
  <c r="Z161" i="39"/>
  <c r="AI161" i="39"/>
  <c r="AB161" i="39"/>
  <c r="AC147" i="39"/>
  <c r="AC181" i="39"/>
  <c r="O181" i="39"/>
  <c r="AO181" i="39"/>
  <c r="AO161" i="39"/>
  <c r="O161" i="39"/>
  <c r="Z177" i="39"/>
  <c r="AI177" i="39"/>
  <c r="AB177" i="39"/>
  <c r="AO173" i="39"/>
  <c r="O173" i="39"/>
  <c r="Z157" i="39"/>
  <c r="AI157" i="39"/>
  <c r="AB157" i="39"/>
  <c r="U183" i="39"/>
  <c r="AL183" i="39"/>
  <c r="V183" i="39"/>
  <c r="AA183" i="39"/>
  <c r="O157" i="39"/>
  <c r="AO157" i="39"/>
  <c r="AC148" i="39"/>
  <c r="AE144" i="39"/>
  <c r="Y144" i="39"/>
  <c r="W170" i="39"/>
  <c r="AM170" i="39" s="1"/>
  <c r="O167" i="39"/>
  <c r="AO167" i="39"/>
  <c r="AC144" i="39"/>
  <c r="Z184" i="39"/>
  <c r="AB184" i="39"/>
  <c r="AI184" i="39"/>
  <c r="V181" i="39"/>
  <c r="U181" i="39"/>
  <c r="AA181" i="39"/>
  <c r="AL181" i="39"/>
  <c r="AB142" i="39"/>
  <c r="AI142" i="39"/>
  <c r="Z142" i="39"/>
  <c r="O163" i="39"/>
  <c r="AO163" i="39"/>
  <c r="AA142" i="39"/>
  <c r="V142" i="39"/>
  <c r="U142" i="39"/>
  <c r="AL142" i="39"/>
  <c r="V164" i="39"/>
  <c r="AA164" i="39"/>
  <c r="AL164" i="39"/>
  <c r="U164" i="39"/>
  <c r="AE160" i="39"/>
  <c r="Y160" i="39"/>
  <c r="AB154" i="39"/>
  <c r="AI154" i="39"/>
  <c r="Z154" i="39"/>
  <c r="W137" i="39"/>
  <c r="AM137" i="39" s="1"/>
  <c r="W161" i="39"/>
  <c r="AM161" i="39" s="1"/>
  <c r="O158" i="39"/>
  <c r="AO158" i="39"/>
  <c r="AB147" i="39"/>
  <c r="AI147" i="39"/>
  <c r="Z147" i="39"/>
  <c r="U144" i="39"/>
  <c r="AL144" i="39"/>
  <c r="V144" i="39"/>
  <c r="AA144" i="39"/>
  <c r="AE116" i="39"/>
  <c r="Y116" i="39"/>
  <c r="Y143" i="39"/>
  <c r="AE143" i="39"/>
  <c r="AO139" i="39"/>
  <c r="O139" i="39"/>
  <c r="Z118" i="39"/>
  <c r="AI118" i="39"/>
  <c r="AB118" i="39"/>
  <c r="AE158" i="39"/>
  <c r="Y158" i="39"/>
  <c r="AC154" i="39"/>
  <c r="AC142" i="39"/>
  <c r="W128" i="39"/>
  <c r="AM128" i="39" s="1"/>
  <c r="AA107" i="39"/>
  <c r="U107" i="39"/>
  <c r="AL107" i="39"/>
  <c r="V107" i="39"/>
  <c r="AC134" i="39"/>
  <c r="AE113" i="39"/>
  <c r="Y113" i="39"/>
  <c r="Z126" i="39"/>
  <c r="AI126" i="39"/>
  <c r="AB126" i="39"/>
  <c r="AC109" i="39"/>
  <c r="W105" i="39"/>
  <c r="AM105" i="39" s="1"/>
  <c r="Y135" i="39"/>
  <c r="AE135" i="39"/>
  <c r="AA122" i="39"/>
  <c r="V122" i="39"/>
  <c r="U122" i="39"/>
  <c r="AL122" i="39"/>
  <c r="AC132" i="39"/>
  <c r="O130" i="39"/>
  <c r="AO130" i="39"/>
  <c r="AB119" i="39"/>
  <c r="AI119" i="39"/>
  <c r="Z119" i="39"/>
  <c r="U116" i="39"/>
  <c r="AL116" i="39"/>
  <c r="V116" i="39"/>
  <c r="AA116" i="39"/>
  <c r="O104" i="39"/>
  <c r="AO104" i="39"/>
  <c r="U87" i="39"/>
  <c r="AA87" i="39"/>
  <c r="AL87" i="39"/>
  <c r="V87" i="39"/>
  <c r="W122" i="39"/>
  <c r="AM122" i="39" s="1"/>
  <c r="O119" i="39"/>
  <c r="AO119" i="39"/>
  <c r="Z108" i="39"/>
  <c r="AI108" i="39"/>
  <c r="AB108" i="39"/>
  <c r="W102" i="39"/>
  <c r="AM102" i="39" s="1"/>
  <c r="Z129" i="39"/>
  <c r="AI129" i="39"/>
  <c r="AB129" i="39"/>
  <c r="AA126" i="39"/>
  <c r="U126" i="39"/>
  <c r="V126" i="39"/>
  <c r="AL126" i="39"/>
  <c r="AM111" i="39"/>
  <c r="O108" i="39"/>
  <c r="AO108" i="39"/>
  <c r="AM121" i="39"/>
  <c r="O118" i="39"/>
  <c r="AO118" i="39"/>
  <c r="AB107" i="39"/>
  <c r="AI107" i="39"/>
  <c r="Z107" i="39"/>
  <c r="AE100" i="39"/>
  <c r="Y100" i="39"/>
  <c r="AC131" i="39"/>
  <c r="AC114" i="39"/>
  <c r="Y58" i="39"/>
  <c r="AE58" i="39"/>
  <c r="AC100" i="39"/>
  <c r="W101" i="39"/>
  <c r="AM101" i="39" s="1"/>
  <c r="AA98" i="39"/>
  <c r="AL98" i="39"/>
  <c r="U98" i="39"/>
  <c r="V98" i="39"/>
  <c r="AC97" i="39"/>
  <c r="AA85" i="39"/>
  <c r="U85" i="39"/>
  <c r="AL85" i="39"/>
  <c r="V85" i="39"/>
  <c r="AE83" i="39"/>
  <c r="Y83" i="39"/>
  <c r="AC102" i="39"/>
  <c r="AB94" i="39"/>
  <c r="AI94" i="39"/>
  <c r="Z94" i="39"/>
  <c r="O82" i="39"/>
  <c r="AO82" i="39"/>
  <c r="Y70" i="39"/>
  <c r="AE70" i="39"/>
  <c r="W90" i="39"/>
  <c r="AM90" i="39" s="1"/>
  <c r="AE78" i="39"/>
  <c r="Y78" i="39"/>
  <c r="Y95" i="39"/>
  <c r="AE95" i="39"/>
  <c r="AC91" i="39"/>
  <c r="AO73" i="39"/>
  <c r="O73" i="39"/>
  <c r="AC61" i="39"/>
  <c r="O85" i="39"/>
  <c r="AO85" i="39"/>
  <c r="Y81" i="39"/>
  <c r="AE81" i="39"/>
  <c r="AC71" i="39"/>
  <c r="AA64" i="39"/>
  <c r="U64" i="39"/>
  <c r="AL64" i="39"/>
  <c r="V64" i="39"/>
  <c r="O76" i="39"/>
  <c r="AO76" i="39"/>
  <c r="V73" i="39"/>
  <c r="AA73" i="39"/>
  <c r="U73" i="39"/>
  <c r="AL73" i="39"/>
  <c r="AO64" i="39"/>
  <c r="O64" i="39"/>
  <c r="AE71" i="39"/>
  <c r="Y71" i="39"/>
  <c r="AC67" i="39"/>
  <c r="Z58" i="39"/>
  <c r="AB58" i="39"/>
  <c r="AI58" i="39"/>
  <c r="V55" i="39"/>
  <c r="AA55" i="39"/>
  <c r="AL55" i="39"/>
  <c r="U55" i="39"/>
  <c r="Z63" i="39"/>
  <c r="AI63" i="39"/>
  <c r="AB63" i="39"/>
  <c r="AA60" i="39"/>
  <c r="U60" i="39"/>
  <c r="AL60" i="39"/>
  <c r="V60" i="39"/>
  <c r="AC62" i="39"/>
  <c r="AC64" i="39"/>
  <c r="AE53" i="39"/>
  <c r="Y53" i="39"/>
  <c r="W2" i="39"/>
  <c r="U20" i="39"/>
  <c r="U38" i="39"/>
  <c r="U43" i="39"/>
  <c r="V34" i="39"/>
  <c r="V24" i="39"/>
  <c r="V9" i="39"/>
  <c r="U29" i="39"/>
  <c r="V13" i="39"/>
  <c r="U4" i="39"/>
  <c r="V18" i="39"/>
  <c r="V40" i="39"/>
  <c r="V10" i="39"/>
  <c r="V36" i="39"/>
  <c r="U7" i="39"/>
  <c r="V47" i="39"/>
  <c r="V27" i="39"/>
  <c r="V17" i="39"/>
  <c r="U37" i="39"/>
  <c r="V51" i="39"/>
  <c r="V5" i="39"/>
  <c r="V44" i="39"/>
  <c r="U49" i="39"/>
  <c r="V41" i="39"/>
  <c r="V30" i="39"/>
  <c r="U6" i="39"/>
  <c r="V23" i="39"/>
  <c r="U32" i="39"/>
  <c r="U46" i="39"/>
  <c r="V48" i="39"/>
  <c r="U42" i="39"/>
  <c r="U16" i="39"/>
  <c r="V21" i="39"/>
  <c r="V25" i="39"/>
  <c r="V12" i="39"/>
  <c r="U31" i="39"/>
  <c r="V39" i="39"/>
  <c r="U36" i="39"/>
  <c r="V22" i="39"/>
  <c r="U10" i="39"/>
  <c r="U17" i="39"/>
  <c r="V26" i="39"/>
  <c r="U34" i="39"/>
  <c r="U41" i="39"/>
  <c r="U26" i="39"/>
  <c r="V6" i="39"/>
  <c r="U13" i="39"/>
  <c r="U44" i="39"/>
  <c r="U51" i="39"/>
  <c r="U24" i="39"/>
  <c r="V8" i="39"/>
  <c r="U22" i="39"/>
  <c r="U50" i="39"/>
  <c r="U18" i="39"/>
  <c r="V37" i="39"/>
  <c r="U9" i="39"/>
  <c r="V45" i="39"/>
  <c r="U2" i="39"/>
  <c r="U8" i="39"/>
  <c r="V19" i="39"/>
  <c r="U35" i="39"/>
  <c r="V35" i="39"/>
  <c r="U23" i="39"/>
  <c r="U40" i="39"/>
  <c r="U19" i="39"/>
  <c r="V29" i="39"/>
  <c r="U3" i="39"/>
  <c r="U48" i="39"/>
  <c r="U28" i="39"/>
  <c r="U14" i="39"/>
  <c r="V3" i="39"/>
  <c r="U11" i="39"/>
  <c r="V14" i="39"/>
  <c r="V50" i="39"/>
  <c r="V28" i="39"/>
  <c r="V11" i="39"/>
  <c r="V31" i="39"/>
  <c r="U39" i="39"/>
  <c r="V32" i="39"/>
  <c r="V7" i="39"/>
  <c r="V38" i="39"/>
  <c r="V16" i="39"/>
  <c r="V42" i="39"/>
  <c r="V4" i="39"/>
  <c r="U45" i="39"/>
  <c r="U25" i="39"/>
  <c r="V46" i="39"/>
  <c r="U12" i="39"/>
  <c r="U47" i="39"/>
  <c r="V20" i="39"/>
  <c r="B2" i="43"/>
  <c r="O2" i="39"/>
  <c r="V43" i="39"/>
  <c r="U30" i="39"/>
  <c r="V49" i="39"/>
  <c r="U27" i="39"/>
  <c r="U33" i="39"/>
  <c r="V33" i="39"/>
  <c r="U15" i="39"/>
  <c r="U21" i="39"/>
  <c r="U5" i="39"/>
  <c r="V15" i="39"/>
  <c r="AP51" i="39"/>
  <c r="AO51" i="39"/>
  <c r="AN51" i="39"/>
  <c r="AL51" i="39"/>
  <c r="AK51" i="39"/>
  <c r="AJ51" i="39"/>
  <c r="AI51" i="39"/>
  <c r="AH51" i="39"/>
  <c r="AG51" i="39"/>
  <c r="AE51" i="39"/>
  <c r="AB51" i="39"/>
  <c r="AA51" i="39"/>
  <c r="Z51" i="39"/>
  <c r="AC51" i="39" s="1"/>
  <c r="AP50" i="39"/>
  <c r="AO50" i="39"/>
  <c r="AN50" i="39"/>
  <c r="AL50" i="39"/>
  <c r="AK50" i="39"/>
  <c r="AJ50" i="39"/>
  <c r="AI50" i="39"/>
  <c r="AH50" i="39"/>
  <c r="AG50" i="39"/>
  <c r="AE50" i="39"/>
  <c r="AB50" i="39"/>
  <c r="AA50" i="39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M49" i="39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M47" i="39"/>
  <c r="Z47" i="39"/>
  <c r="AC47" i="39" s="1"/>
  <c r="AM46" i="39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Z45" i="39"/>
  <c r="AC45" i="39" s="1"/>
  <c r="T45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Z44" i="39"/>
  <c r="AC44" i="39" s="1"/>
  <c r="T44" i="39"/>
  <c r="AQ44" i="39" s="1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L41" i="39"/>
  <c r="AK41" i="39"/>
  <c r="AJ41" i="39"/>
  <c r="AI41" i="39"/>
  <c r="AH41" i="39"/>
  <c r="AG41" i="39"/>
  <c r="AE41" i="39"/>
  <c r="AB41" i="39"/>
  <c r="AA41" i="39"/>
  <c r="AM41" i="39"/>
  <c r="Z41" i="39"/>
  <c r="AC41" i="39" s="1"/>
  <c r="T41" i="39"/>
  <c r="AQ41" i="39" s="1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Z38" i="39"/>
  <c r="AC38" i="39" s="1"/>
  <c r="S38" i="39"/>
  <c r="AP37" i="39"/>
  <c r="AO37" i="39"/>
  <c r="AN37" i="39"/>
  <c r="AL37" i="39"/>
  <c r="AK37" i="39"/>
  <c r="AJ37" i="39"/>
  <c r="AI37" i="39"/>
  <c r="AH37" i="39"/>
  <c r="AG37" i="39"/>
  <c r="AE37" i="39"/>
  <c r="AB37" i="39"/>
  <c r="AA37" i="39"/>
  <c r="Z37" i="39"/>
  <c r="AC37" i="39" s="1"/>
  <c r="T37" i="39"/>
  <c r="AP36" i="39"/>
  <c r="AO36" i="39"/>
  <c r="AN36" i="39"/>
  <c r="AL36" i="39"/>
  <c r="AK36" i="39"/>
  <c r="AJ36" i="39"/>
  <c r="AI36" i="39"/>
  <c r="AH36" i="39"/>
  <c r="AG36" i="39"/>
  <c r="AE36" i="39"/>
  <c r="AB36" i="39"/>
  <c r="AA36" i="39"/>
  <c r="Z36" i="39"/>
  <c r="AC36" i="39" s="1"/>
  <c r="S36" i="39"/>
  <c r="AP35" i="39"/>
  <c r="AO35" i="39"/>
  <c r="AN35" i="39"/>
  <c r="AL35" i="39"/>
  <c r="AK35" i="39"/>
  <c r="AJ35" i="39"/>
  <c r="AI35" i="39"/>
  <c r="AH35" i="39"/>
  <c r="AG35" i="39"/>
  <c r="AE35" i="39"/>
  <c r="AB35" i="39"/>
  <c r="AA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Z34" i="39"/>
  <c r="AC34" i="39" s="1"/>
  <c r="T34" i="39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Z33" i="39"/>
  <c r="AC33" i="39" s="1"/>
  <c r="T33" i="39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Z32" i="39"/>
  <c r="AC32" i="39" s="1"/>
  <c r="T32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Z29" i="39"/>
  <c r="AC29" i="39" s="1"/>
  <c r="S29" i="39"/>
  <c r="AP28" i="39"/>
  <c r="AO28" i="39"/>
  <c r="AN28" i="39"/>
  <c r="AL28" i="39"/>
  <c r="AK28" i="39"/>
  <c r="AJ28" i="39"/>
  <c r="AI28" i="39"/>
  <c r="AH28" i="39"/>
  <c r="AG28" i="39"/>
  <c r="AE28" i="39"/>
  <c r="AB28" i="39"/>
  <c r="AA28" i="39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Z27" i="39"/>
  <c r="AC27" i="39" s="1"/>
  <c r="S27" i="39"/>
  <c r="AP26" i="39"/>
  <c r="AO26" i="39"/>
  <c r="AN26" i="39"/>
  <c r="AL26" i="39"/>
  <c r="AK26" i="39"/>
  <c r="AJ26" i="39"/>
  <c r="AI26" i="39"/>
  <c r="AH26" i="39"/>
  <c r="AG26" i="39"/>
  <c r="AE26" i="39"/>
  <c r="AB26" i="39"/>
  <c r="AA26" i="39"/>
  <c r="Z26" i="39"/>
  <c r="AC26" i="39" s="1"/>
  <c r="T26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Q25" i="39" s="1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M24" i="39"/>
  <c r="Z24" i="39"/>
  <c r="AC24" i="39" s="1"/>
  <c r="T24" i="39"/>
  <c r="AQ24" i="39" s="1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Z23" i="39"/>
  <c r="AC23" i="39" s="1"/>
  <c r="T23" i="39"/>
  <c r="AP22" i="39"/>
  <c r="AO22" i="39"/>
  <c r="AN22" i="39"/>
  <c r="AL22" i="39"/>
  <c r="AK22" i="39"/>
  <c r="AI22" i="39"/>
  <c r="AH22" i="39"/>
  <c r="AG22" i="39"/>
  <c r="AE22" i="39"/>
  <c r="AB22" i="39"/>
  <c r="AA22" i="39"/>
  <c r="Z22" i="39"/>
  <c r="AC22" i="39" s="1"/>
  <c r="T22" i="39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M20" i="39"/>
  <c r="Z20" i="39"/>
  <c r="AC20" i="39" s="1"/>
  <c r="AF20" i="39"/>
  <c r="AP19" i="39"/>
  <c r="AO19" i="39"/>
  <c r="AN19" i="39"/>
  <c r="AL19" i="39"/>
  <c r="AK19" i="39"/>
  <c r="AJ19" i="39"/>
  <c r="AI19" i="39"/>
  <c r="AH19" i="39"/>
  <c r="AG19" i="39"/>
  <c r="AE19" i="39"/>
  <c r="AB19" i="39"/>
  <c r="AA19" i="39"/>
  <c r="AM19" i="39"/>
  <c r="Z19" i="39"/>
  <c r="AC19" i="39" s="1"/>
  <c r="AF19" i="39"/>
  <c r="AP18" i="39"/>
  <c r="AO18" i="39"/>
  <c r="AN18" i="39"/>
  <c r="AL18" i="39"/>
  <c r="AK18" i="39"/>
  <c r="AJ18" i="39"/>
  <c r="AI18" i="39"/>
  <c r="AH18" i="39"/>
  <c r="AG18" i="39"/>
  <c r="AE18" i="39"/>
  <c r="AB18" i="39"/>
  <c r="AA18" i="39"/>
  <c r="AM18" i="39"/>
  <c r="Z18" i="39"/>
  <c r="AC18" i="39" s="1"/>
  <c r="AF18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M15" i="39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M14" i="39"/>
  <c r="Z14" i="39"/>
  <c r="AC14" i="39" s="1"/>
  <c r="T14" i="39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Z13" i="39"/>
  <c r="AC13" i="39" s="1"/>
  <c r="T13" i="39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M11" i="39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Z10" i="39"/>
  <c r="AC10" i="39" s="1"/>
  <c r="T10" i="39"/>
  <c r="AP9" i="39"/>
  <c r="AO9" i="39"/>
  <c r="AN9" i="39"/>
  <c r="AL9" i="39"/>
  <c r="AK9" i="39"/>
  <c r="AJ9" i="39"/>
  <c r="AI9" i="39"/>
  <c r="AH9" i="39"/>
  <c r="AG9" i="39"/>
  <c r="AE9" i="39"/>
  <c r="AB9" i="39"/>
  <c r="AA9" i="39"/>
  <c r="Z9" i="39"/>
  <c r="AC9" i="39" s="1"/>
  <c r="T9" i="39"/>
  <c r="AQ9" i="39" s="1"/>
  <c r="AP8" i="39"/>
  <c r="AO8" i="39"/>
  <c r="AN8" i="39"/>
  <c r="AL8" i="39"/>
  <c r="AK8" i="39"/>
  <c r="AJ8" i="39"/>
  <c r="AI8" i="39"/>
  <c r="AH8" i="39"/>
  <c r="AG8" i="39"/>
  <c r="AE8" i="39"/>
  <c r="AB8" i="39"/>
  <c r="AA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Z3" i="39"/>
  <c r="AC3" i="39" s="1"/>
  <c r="AP2" i="39"/>
  <c r="AO2" i="39"/>
  <c r="AN2" i="39"/>
  <c r="AL2" i="39"/>
  <c r="AK2" i="39"/>
  <c r="AJ2" i="39"/>
  <c r="AI2" i="39"/>
  <c r="AH2" i="39"/>
  <c r="AG2" i="39"/>
  <c r="AE2" i="39"/>
  <c r="AB2" i="39"/>
  <c r="AA2" i="39"/>
  <c r="AM2" i="39"/>
  <c r="Z2" i="39"/>
  <c r="AC2" i="39" s="1"/>
  <c r="T2" i="39"/>
  <c r="AS22" i="39" l="1"/>
  <c r="AQ22" i="39"/>
  <c r="AT10" i="39"/>
  <c r="AQ10" i="39"/>
  <c r="AT32" i="39"/>
  <c r="AQ32" i="39"/>
  <c r="AS14" i="39"/>
  <c r="AQ14" i="39"/>
  <c r="AS2" i="39"/>
  <c r="AQ2" i="39"/>
  <c r="AT23" i="39"/>
  <c r="AQ23" i="39"/>
  <c r="AT31" i="39"/>
  <c r="AQ31" i="39"/>
  <c r="AT13" i="39"/>
  <c r="AQ13" i="39"/>
  <c r="AT46" i="39"/>
  <c r="AQ46" i="39"/>
  <c r="AS30" i="39"/>
  <c r="AQ30" i="39"/>
  <c r="AS34" i="39"/>
  <c r="AQ34" i="39"/>
  <c r="AT26" i="39"/>
  <c r="AQ26" i="39"/>
  <c r="AT45" i="39"/>
  <c r="AQ45" i="39"/>
  <c r="AS33" i="39"/>
  <c r="AQ33" i="39"/>
  <c r="AT37" i="39"/>
  <c r="AQ37" i="39"/>
  <c r="AF70" i="39"/>
  <c r="T70" i="39"/>
  <c r="AQ70" i="39" s="1"/>
  <c r="S70" i="39"/>
  <c r="AF100" i="39"/>
  <c r="S100" i="39"/>
  <c r="T100" i="39"/>
  <c r="AQ100" i="39" s="1"/>
  <c r="T222" i="39"/>
  <c r="AQ222" i="39" s="1"/>
  <c r="AF222" i="39"/>
  <c r="S222" i="39"/>
  <c r="S122" i="39"/>
  <c r="T122" i="39"/>
  <c r="AQ122" i="39" s="1"/>
  <c r="AF122" i="39"/>
  <c r="T171" i="39"/>
  <c r="AQ171" i="39" s="1"/>
  <c r="S171" i="39"/>
  <c r="AF171" i="39"/>
  <c r="S208" i="39"/>
  <c r="AF208" i="39"/>
  <c r="T208" i="39"/>
  <c r="AQ208" i="39" s="1"/>
  <c r="T238" i="39"/>
  <c r="AQ238" i="39" s="1"/>
  <c r="AF238" i="39"/>
  <c r="S238" i="39"/>
  <c r="T320" i="39"/>
  <c r="AQ320" i="39" s="1"/>
  <c r="S320" i="39"/>
  <c r="AF320" i="39"/>
  <c r="AF264" i="39"/>
  <c r="S264" i="39"/>
  <c r="T264" i="39"/>
  <c r="AQ264" i="39" s="1"/>
  <c r="T155" i="39"/>
  <c r="AQ155" i="39" s="1"/>
  <c r="S155" i="39"/>
  <c r="AF155" i="39"/>
  <c r="S323" i="39"/>
  <c r="AF323" i="39"/>
  <c r="T323" i="39"/>
  <c r="AQ323" i="39" s="1"/>
  <c r="T59" i="39"/>
  <c r="AQ59" i="39" s="1"/>
  <c r="AF59" i="39"/>
  <c r="S59" i="39"/>
  <c r="AF392" i="39"/>
  <c r="S392" i="39"/>
  <c r="T392" i="39"/>
  <c r="AQ392" i="39" s="1"/>
  <c r="S109" i="39"/>
  <c r="AF109" i="39"/>
  <c r="T109" i="39"/>
  <c r="AQ109" i="39" s="1"/>
  <c r="T246" i="39"/>
  <c r="AQ246" i="39" s="1"/>
  <c r="S246" i="39"/>
  <c r="AF246" i="39"/>
  <c r="S296" i="39"/>
  <c r="T296" i="39"/>
  <c r="AQ296" i="39" s="1"/>
  <c r="AF296" i="39"/>
  <c r="T365" i="39"/>
  <c r="AQ365" i="39" s="1"/>
  <c r="S365" i="39"/>
  <c r="AF365" i="39"/>
  <c r="S363" i="39"/>
  <c r="T363" i="39"/>
  <c r="AQ363" i="39" s="1"/>
  <c r="AF363" i="39"/>
  <c r="T201" i="39"/>
  <c r="AQ201" i="39" s="1"/>
  <c r="S201" i="39"/>
  <c r="AF201" i="39"/>
  <c r="T258" i="39"/>
  <c r="AQ258" i="39" s="1"/>
  <c r="AF258" i="39"/>
  <c r="S258" i="39"/>
  <c r="T240" i="39"/>
  <c r="AQ240" i="39" s="1"/>
  <c r="AF240" i="39"/>
  <c r="S240" i="39"/>
  <c r="S247" i="39"/>
  <c r="T247" i="39"/>
  <c r="AQ247" i="39" s="1"/>
  <c r="AF247" i="39"/>
  <c r="T400" i="39"/>
  <c r="AQ400" i="39" s="1"/>
  <c r="AF400" i="39"/>
  <c r="S400" i="39"/>
  <c r="S248" i="39"/>
  <c r="T248" i="39"/>
  <c r="AQ248" i="39" s="1"/>
  <c r="AF248" i="39"/>
  <c r="S314" i="39"/>
  <c r="T314" i="39"/>
  <c r="AQ314" i="39" s="1"/>
  <c r="AF314" i="39"/>
  <c r="AF118" i="39"/>
  <c r="S118" i="39"/>
  <c r="T118" i="39"/>
  <c r="AQ118" i="39" s="1"/>
  <c r="S202" i="39"/>
  <c r="T202" i="39"/>
  <c r="AQ202" i="39" s="1"/>
  <c r="AF202" i="39"/>
  <c r="S253" i="39"/>
  <c r="AF253" i="39"/>
  <c r="T253" i="39"/>
  <c r="AQ253" i="39" s="1"/>
  <c r="S342" i="39"/>
  <c r="T342" i="39"/>
  <c r="AQ342" i="39" s="1"/>
  <c r="AF342" i="39"/>
  <c r="S351" i="39"/>
  <c r="T351" i="39"/>
  <c r="AQ351" i="39" s="1"/>
  <c r="AF351" i="39"/>
  <c r="S338" i="39"/>
  <c r="AF338" i="39"/>
  <c r="T338" i="39"/>
  <c r="AQ338" i="39" s="1"/>
  <c r="T159" i="39"/>
  <c r="AQ159" i="39" s="1"/>
  <c r="AF159" i="39"/>
  <c r="S159" i="39"/>
  <c r="AF335" i="39"/>
  <c r="S335" i="39"/>
  <c r="T335" i="39"/>
  <c r="AQ335" i="39" s="1"/>
  <c r="S393" i="39"/>
  <c r="T393" i="39"/>
  <c r="AQ393" i="39" s="1"/>
  <c r="AF393" i="39"/>
  <c r="S380" i="39"/>
  <c r="T380" i="39"/>
  <c r="AQ380" i="39" s="1"/>
  <c r="AF380" i="39"/>
  <c r="AF97" i="39"/>
  <c r="T97" i="39"/>
  <c r="AQ97" i="39" s="1"/>
  <c r="S97" i="39"/>
  <c r="S150" i="39"/>
  <c r="T150" i="39"/>
  <c r="AQ150" i="39" s="1"/>
  <c r="AF150" i="39"/>
  <c r="AF196" i="39"/>
  <c r="S196" i="39"/>
  <c r="T196" i="39"/>
  <c r="AQ196" i="39" s="1"/>
  <c r="T234" i="39"/>
  <c r="AQ234" i="39" s="1"/>
  <c r="S234" i="39"/>
  <c r="AF234" i="39"/>
  <c r="S232" i="39"/>
  <c r="AF232" i="39"/>
  <c r="T232" i="39"/>
  <c r="AQ232" i="39" s="1"/>
  <c r="AF273" i="39"/>
  <c r="S273" i="39"/>
  <c r="T273" i="39"/>
  <c r="AQ273" i="39" s="1"/>
  <c r="S322" i="39"/>
  <c r="T322" i="39"/>
  <c r="AQ322" i="39" s="1"/>
  <c r="AF322" i="39"/>
  <c r="S104" i="39"/>
  <c r="T104" i="39"/>
  <c r="AQ104" i="39" s="1"/>
  <c r="AF104" i="39"/>
  <c r="T286" i="39"/>
  <c r="AQ286" i="39" s="1"/>
  <c r="S286" i="39"/>
  <c r="AF286" i="39"/>
  <c r="T71" i="39"/>
  <c r="AQ71" i="39" s="1"/>
  <c r="S71" i="39"/>
  <c r="AF71" i="39"/>
  <c r="AF81" i="39"/>
  <c r="S81" i="39"/>
  <c r="T81" i="39"/>
  <c r="AQ81" i="39" s="1"/>
  <c r="T144" i="39"/>
  <c r="AQ144" i="39" s="1"/>
  <c r="AF144" i="39"/>
  <c r="S144" i="39"/>
  <c r="S226" i="39"/>
  <c r="T226" i="39"/>
  <c r="AQ226" i="39" s="1"/>
  <c r="AF226" i="39"/>
  <c r="AF219" i="39"/>
  <c r="S219" i="39"/>
  <c r="T219" i="39"/>
  <c r="AQ219" i="39" s="1"/>
  <c r="S263" i="39"/>
  <c r="T263" i="39"/>
  <c r="AQ263" i="39" s="1"/>
  <c r="AF263" i="39"/>
  <c r="S347" i="39"/>
  <c r="T347" i="39"/>
  <c r="AQ347" i="39" s="1"/>
  <c r="AF347" i="39"/>
  <c r="S366" i="39"/>
  <c r="T366" i="39"/>
  <c r="AQ366" i="39" s="1"/>
  <c r="AF366" i="39"/>
  <c r="AF149" i="39"/>
  <c r="S149" i="39"/>
  <c r="T149" i="39"/>
  <c r="AQ149" i="39" s="1"/>
  <c r="T205" i="39"/>
  <c r="AQ205" i="39" s="1"/>
  <c r="S205" i="39"/>
  <c r="AF205" i="39"/>
  <c r="S165" i="39"/>
  <c r="T165" i="39"/>
  <c r="AQ165" i="39" s="1"/>
  <c r="AF165" i="39"/>
  <c r="S199" i="39"/>
  <c r="T199" i="39"/>
  <c r="AQ199" i="39" s="1"/>
  <c r="AF199" i="39"/>
  <c r="T250" i="39"/>
  <c r="AQ250" i="39" s="1"/>
  <c r="S250" i="39"/>
  <c r="AF250" i="39"/>
  <c r="S329" i="39"/>
  <c r="T329" i="39"/>
  <c r="AQ329" i="39" s="1"/>
  <c r="AF329" i="39"/>
  <c r="S69" i="39"/>
  <c r="T69" i="39"/>
  <c r="AQ69" i="39" s="1"/>
  <c r="AF69" i="39"/>
  <c r="T79" i="39"/>
  <c r="AQ79" i="39" s="1"/>
  <c r="AF79" i="39"/>
  <c r="S79" i="39"/>
  <c r="T223" i="39"/>
  <c r="AQ223" i="39" s="1"/>
  <c r="AF223" i="39"/>
  <c r="S223" i="39"/>
  <c r="S370" i="39"/>
  <c r="T370" i="39"/>
  <c r="AQ370" i="39" s="1"/>
  <c r="AF370" i="39"/>
  <c r="S105" i="39"/>
  <c r="T105" i="39"/>
  <c r="AQ105" i="39" s="1"/>
  <c r="AF105" i="39"/>
  <c r="T136" i="39"/>
  <c r="AQ136" i="39" s="1"/>
  <c r="AF136" i="39"/>
  <c r="S136" i="39"/>
  <c r="S200" i="39"/>
  <c r="AF200" i="39"/>
  <c r="T200" i="39"/>
  <c r="AQ200" i="39" s="1"/>
  <c r="S64" i="39"/>
  <c r="AF64" i="39"/>
  <c r="T64" i="39"/>
  <c r="AQ64" i="39" s="1"/>
  <c r="AF68" i="39"/>
  <c r="S68" i="39"/>
  <c r="T68" i="39"/>
  <c r="AQ68" i="39" s="1"/>
  <c r="AF141" i="39"/>
  <c r="S141" i="39"/>
  <c r="T141" i="39"/>
  <c r="AQ141" i="39" s="1"/>
  <c r="S255" i="39"/>
  <c r="AF255" i="39"/>
  <c r="T255" i="39"/>
  <c r="AQ255" i="39" s="1"/>
  <c r="S236" i="39"/>
  <c r="T236" i="39"/>
  <c r="AQ236" i="39" s="1"/>
  <c r="AF236" i="39"/>
  <c r="T304" i="39"/>
  <c r="AQ304" i="39" s="1"/>
  <c r="AF304" i="39"/>
  <c r="S304" i="39"/>
  <c r="T341" i="39"/>
  <c r="AQ341" i="39" s="1"/>
  <c r="S341" i="39"/>
  <c r="AF341" i="39"/>
  <c r="AF386" i="39"/>
  <c r="S386" i="39"/>
  <c r="T386" i="39"/>
  <c r="AQ386" i="39" s="1"/>
  <c r="T210" i="39"/>
  <c r="AQ210" i="39" s="1"/>
  <c r="AF210" i="39"/>
  <c r="S210" i="39"/>
  <c r="S299" i="39"/>
  <c r="AF299" i="39"/>
  <c r="T299" i="39"/>
  <c r="AQ299" i="39" s="1"/>
  <c r="S383" i="39"/>
  <c r="T383" i="39"/>
  <c r="AQ383" i="39" s="1"/>
  <c r="AF383" i="39"/>
  <c r="T82" i="39"/>
  <c r="AQ82" i="39" s="1"/>
  <c r="S82" i="39"/>
  <c r="AF82" i="39"/>
  <c r="T186" i="39"/>
  <c r="AQ186" i="39" s="1"/>
  <c r="AF186" i="39"/>
  <c r="S186" i="39"/>
  <c r="T353" i="39"/>
  <c r="AQ353" i="39" s="1"/>
  <c r="S353" i="39"/>
  <c r="AF353" i="39"/>
  <c r="S114" i="39"/>
  <c r="T114" i="39"/>
  <c r="AQ114" i="39" s="1"/>
  <c r="AF114" i="39"/>
  <c r="AF126" i="39"/>
  <c r="S126" i="39"/>
  <c r="T126" i="39"/>
  <c r="AQ126" i="39" s="1"/>
  <c r="S117" i="39"/>
  <c r="AF117" i="39"/>
  <c r="T117" i="39"/>
  <c r="AQ117" i="39" s="1"/>
  <c r="T154" i="39"/>
  <c r="AQ154" i="39" s="1"/>
  <c r="AF154" i="39"/>
  <c r="S154" i="39"/>
  <c r="AF182" i="39"/>
  <c r="S182" i="39"/>
  <c r="T182" i="39"/>
  <c r="AQ182" i="39" s="1"/>
  <c r="S95" i="39"/>
  <c r="AF95" i="39"/>
  <c r="T95" i="39"/>
  <c r="AQ95" i="39" s="1"/>
  <c r="S102" i="39"/>
  <c r="T102" i="39"/>
  <c r="AQ102" i="39" s="1"/>
  <c r="AF102" i="39"/>
  <c r="T251" i="39"/>
  <c r="AQ251" i="39" s="1"/>
  <c r="AF251" i="39"/>
  <c r="S251" i="39"/>
  <c r="AF294" i="39"/>
  <c r="S294" i="39"/>
  <c r="T294" i="39"/>
  <c r="AQ294" i="39" s="1"/>
  <c r="T357" i="39"/>
  <c r="AQ357" i="39" s="1"/>
  <c r="AF357" i="39"/>
  <c r="S357" i="39"/>
  <c r="S344" i="39"/>
  <c r="AF344" i="39"/>
  <c r="T344" i="39"/>
  <c r="AQ344" i="39" s="1"/>
  <c r="S244" i="39"/>
  <c r="T244" i="39"/>
  <c r="AQ244" i="39" s="1"/>
  <c r="AF244" i="39"/>
  <c r="S287" i="39"/>
  <c r="T287" i="39"/>
  <c r="AQ287" i="39" s="1"/>
  <c r="AF287" i="39"/>
  <c r="S401" i="39"/>
  <c r="T401" i="39"/>
  <c r="AQ401" i="39" s="1"/>
  <c r="AF401" i="39"/>
  <c r="T280" i="39"/>
  <c r="AQ280" i="39" s="1"/>
  <c r="AF280" i="39"/>
  <c r="S280" i="39"/>
  <c r="S90" i="39"/>
  <c r="T90" i="39"/>
  <c r="AQ90" i="39" s="1"/>
  <c r="AF90" i="39"/>
  <c r="S84" i="39"/>
  <c r="AF84" i="39"/>
  <c r="T84" i="39"/>
  <c r="AQ84" i="39" s="1"/>
  <c r="S305" i="39"/>
  <c r="T305" i="39"/>
  <c r="AQ305" i="39" s="1"/>
  <c r="AF305" i="39"/>
  <c r="S131" i="39"/>
  <c r="T131" i="39"/>
  <c r="AQ131" i="39" s="1"/>
  <c r="AF131" i="39"/>
  <c r="T175" i="39"/>
  <c r="AQ175" i="39" s="1"/>
  <c r="AF175" i="39"/>
  <c r="S175" i="39"/>
  <c r="T188" i="39"/>
  <c r="AQ188" i="39" s="1"/>
  <c r="AF188" i="39"/>
  <c r="S188" i="39"/>
  <c r="S367" i="39"/>
  <c r="T367" i="39"/>
  <c r="AQ367" i="39" s="1"/>
  <c r="AF367" i="39"/>
  <c r="AF339" i="39"/>
  <c r="S339" i="39"/>
  <c r="T339" i="39"/>
  <c r="AQ339" i="39" s="1"/>
  <c r="AF60" i="39"/>
  <c r="S60" i="39"/>
  <c r="T60" i="39"/>
  <c r="AQ60" i="39" s="1"/>
  <c r="T96" i="39"/>
  <c r="AQ96" i="39" s="1"/>
  <c r="S96" i="39"/>
  <c r="AF96" i="39"/>
  <c r="T233" i="39"/>
  <c r="AQ233" i="39" s="1"/>
  <c r="AF233" i="39"/>
  <c r="S233" i="39"/>
  <c r="S245" i="39"/>
  <c r="AF245" i="39"/>
  <c r="T245" i="39"/>
  <c r="AQ245" i="39" s="1"/>
  <c r="S292" i="39"/>
  <c r="T292" i="39"/>
  <c r="AQ292" i="39" s="1"/>
  <c r="AF292" i="39"/>
  <c r="T369" i="39"/>
  <c r="AQ369" i="39" s="1"/>
  <c r="S369" i="39"/>
  <c r="AF369" i="39"/>
  <c r="S52" i="39"/>
  <c r="T52" i="39"/>
  <c r="AQ52" i="39" s="1"/>
  <c r="AF52" i="39"/>
  <c r="S391" i="39"/>
  <c r="T391" i="39"/>
  <c r="AQ391" i="39" s="1"/>
  <c r="AF391" i="39"/>
  <c r="AF241" i="39"/>
  <c r="S241" i="39"/>
  <c r="T241" i="39"/>
  <c r="AQ241" i="39" s="1"/>
  <c r="S62" i="39"/>
  <c r="T62" i="39"/>
  <c r="AQ62" i="39" s="1"/>
  <c r="AF62" i="39"/>
  <c r="S56" i="39"/>
  <c r="AF56" i="39"/>
  <c r="T56" i="39"/>
  <c r="AQ56" i="39" s="1"/>
  <c r="S206" i="39"/>
  <c r="T206" i="39"/>
  <c r="AQ206" i="39" s="1"/>
  <c r="AF206" i="39"/>
  <c r="AF231" i="39"/>
  <c r="S231" i="39"/>
  <c r="T231" i="39"/>
  <c r="AQ231" i="39" s="1"/>
  <c r="S382" i="39"/>
  <c r="T382" i="39"/>
  <c r="AQ382" i="39" s="1"/>
  <c r="AF382" i="39"/>
  <c r="T221" i="39"/>
  <c r="AQ221" i="39" s="1"/>
  <c r="AF221" i="39"/>
  <c r="S221" i="39"/>
  <c r="AF319" i="39"/>
  <c r="S319" i="39"/>
  <c r="T319" i="39"/>
  <c r="AQ319" i="39" s="1"/>
  <c r="AF302" i="39"/>
  <c r="S302" i="39"/>
  <c r="T302" i="39"/>
  <c r="AQ302" i="39" s="1"/>
  <c r="S145" i="39"/>
  <c r="AF145" i="39"/>
  <c r="T145" i="39"/>
  <c r="AQ145" i="39" s="1"/>
  <c r="S203" i="39"/>
  <c r="T203" i="39"/>
  <c r="AQ203" i="39" s="1"/>
  <c r="AF203" i="39"/>
  <c r="T78" i="39"/>
  <c r="AQ78" i="39" s="1"/>
  <c r="AF78" i="39"/>
  <c r="S78" i="39"/>
  <c r="T229" i="39"/>
  <c r="AQ229" i="39" s="1"/>
  <c r="AF229" i="39"/>
  <c r="S229" i="39"/>
  <c r="T91" i="39"/>
  <c r="AQ91" i="39" s="1"/>
  <c r="S91" i="39"/>
  <c r="AF91" i="39"/>
  <c r="T112" i="39"/>
  <c r="AQ112" i="39" s="1"/>
  <c r="S112" i="39"/>
  <c r="AF112" i="39"/>
  <c r="T162" i="39"/>
  <c r="AQ162" i="39" s="1"/>
  <c r="S162" i="39"/>
  <c r="AF162" i="39"/>
  <c r="S108" i="39"/>
  <c r="T108" i="39"/>
  <c r="AQ108" i="39" s="1"/>
  <c r="AF108" i="39"/>
  <c r="T184" i="39"/>
  <c r="AQ184" i="39" s="1"/>
  <c r="AF184" i="39"/>
  <c r="S184" i="39"/>
  <c r="T225" i="39"/>
  <c r="AQ225" i="39" s="1"/>
  <c r="S225" i="39"/>
  <c r="AF225" i="39"/>
  <c r="S227" i="39"/>
  <c r="T227" i="39"/>
  <c r="AQ227" i="39" s="1"/>
  <c r="AF227" i="39"/>
  <c r="AF212" i="39"/>
  <c r="S212" i="39"/>
  <c r="T212" i="39"/>
  <c r="AQ212" i="39" s="1"/>
  <c r="AF218" i="39"/>
  <c r="S218" i="39"/>
  <c r="T218" i="39"/>
  <c r="AQ218" i="39" s="1"/>
  <c r="S54" i="39"/>
  <c r="T54" i="39"/>
  <c r="AQ54" i="39" s="1"/>
  <c r="AF54" i="39"/>
  <c r="S93" i="39"/>
  <c r="T93" i="39"/>
  <c r="AQ93" i="39" s="1"/>
  <c r="AF93" i="39"/>
  <c r="S173" i="39"/>
  <c r="AF173" i="39"/>
  <c r="T173" i="39"/>
  <c r="AQ173" i="39" s="1"/>
  <c r="S215" i="39"/>
  <c r="AF215" i="39"/>
  <c r="T215" i="39"/>
  <c r="AQ215" i="39" s="1"/>
  <c r="T252" i="39"/>
  <c r="AQ252" i="39" s="1"/>
  <c r="AF252" i="39"/>
  <c r="S252" i="39"/>
  <c r="T328" i="39"/>
  <c r="AQ328" i="39" s="1"/>
  <c r="S328" i="39"/>
  <c r="AF328" i="39"/>
  <c r="T333" i="39"/>
  <c r="AQ333" i="39" s="1"/>
  <c r="AF333" i="39"/>
  <c r="S333" i="39"/>
  <c r="S306" i="39"/>
  <c r="T306" i="39"/>
  <c r="AQ306" i="39" s="1"/>
  <c r="AF306" i="39"/>
  <c r="S390" i="39"/>
  <c r="T390" i="39"/>
  <c r="AQ390" i="39" s="1"/>
  <c r="AF390" i="39"/>
  <c r="S307" i="39"/>
  <c r="AF307" i="39"/>
  <c r="T307" i="39"/>
  <c r="AQ307" i="39" s="1"/>
  <c r="T119" i="39"/>
  <c r="AQ119" i="39" s="1"/>
  <c r="AF119" i="39"/>
  <c r="S119" i="39"/>
  <c r="S137" i="39"/>
  <c r="T137" i="39"/>
  <c r="AQ137" i="39" s="1"/>
  <c r="AF137" i="39"/>
  <c r="T290" i="39"/>
  <c r="AQ290" i="39" s="1"/>
  <c r="S290" i="39"/>
  <c r="AF290" i="39"/>
  <c r="S271" i="39"/>
  <c r="T271" i="39"/>
  <c r="AQ271" i="39" s="1"/>
  <c r="AF271" i="39"/>
  <c r="S330" i="39"/>
  <c r="T330" i="39"/>
  <c r="AQ330" i="39" s="1"/>
  <c r="AF330" i="39"/>
  <c r="S395" i="39"/>
  <c r="T395" i="39"/>
  <c r="AQ395" i="39" s="1"/>
  <c r="AF395" i="39"/>
  <c r="S362" i="39"/>
  <c r="T362" i="39"/>
  <c r="AQ362" i="39" s="1"/>
  <c r="AF362" i="39"/>
  <c r="S272" i="39"/>
  <c r="T272" i="39"/>
  <c r="AQ272" i="39" s="1"/>
  <c r="AF272" i="39"/>
  <c r="T345" i="39"/>
  <c r="AQ345" i="39" s="1"/>
  <c r="S345" i="39"/>
  <c r="AF345" i="39"/>
  <c r="S107" i="39"/>
  <c r="T107" i="39"/>
  <c r="AQ107" i="39" s="1"/>
  <c r="AF107" i="39"/>
  <c r="T106" i="39"/>
  <c r="AQ106" i="39" s="1"/>
  <c r="AF106" i="39"/>
  <c r="S106" i="39"/>
  <c r="T183" i="39"/>
  <c r="AQ183" i="39" s="1"/>
  <c r="AF183" i="39"/>
  <c r="S183" i="39"/>
  <c r="T278" i="39"/>
  <c r="AQ278" i="39" s="1"/>
  <c r="AF278" i="39"/>
  <c r="S278" i="39"/>
  <c r="AF389" i="39"/>
  <c r="S389" i="39"/>
  <c r="T389" i="39"/>
  <c r="AQ389" i="39" s="1"/>
  <c r="AF191" i="39"/>
  <c r="S191" i="39"/>
  <c r="T191" i="39"/>
  <c r="AQ191" i="39" s="1"/>
  <c r="AF289" i="39"/>
  <c r="S289" i="39"/>
  <c r="T289" i="39"/>
  <c r="AQ289" i="39" s="1"/>
  <c r="S354" i="39"/>
  <c r="T354" i="39"/>
  <c r="AQ354" i="39" s="1"/>
  <c r="AF354" i="39"/>
  <c r="S343" i="39"/>
  <c r="T343" i="39"/>
  <c r="AQ343" i="39" s="1"/>
  <c r="AF343" i="39"/>
  <c r="T127" i="39"/>
  <c r="AQ127" i="39" s="1"/>
  <c r="AF127" i="39"/>
  <c r="S127" i="39"/>
  <c r="T164" i="39"/>
  <c r="AQ164" i="39" s="1"/>
  <c r="S164" i="39"/>
  <c r="AF164" i="39"/>
  <c r="T266" i="39"/>
  <c r="AQ266" i="39" s="1"/>
  <c r="S266" i="39"/>
  <c r="AF266" i="39"/>
  <c r="S301" i="39"/>
  <c r="AF301" i="39"/>
  <c r="T301" i="39"/>
  <c r="AQ301" i="39" s="1"/>
  <c r="AF63" i="39"/>
  <c r="S63" i="39"/>
  <c r="T63" i="39"/>
  <c r="AQ63" i="39" s="1"/>
  <c r="AF66" i="39"/>
  <c r="S66" i="39"/>
  <c r="T66" i="39"/>
  <c r="AQ66" i="39" s="1"/>
  <c r="S207" i="39"/>
  <c r="T207" i="39"/>
  <c r="AQ207" i="39" s="1"/>
  <c r="AF207" i="39"/>
  <c r="T217" i="39"/>
  <c r="AQ217" i="39" s="1"/>
  <c r="AF217" i="39"/>
  <c r="S217" i="39"/>
  <c r="S198" i="39"/>
  <c r="T198" i="39"/>
  <c r="AQ198" i="39" s="1"/>
  <c r="AF198" i="39"/>
  <c r="T211" i="39"/>
  <c r="AQ211" i="39" s="1"/>
  <c r="AF211" i="39"/>
  <c r="S211" i="39"/>
  <c r="AF121" i="39"/>
  <c r="S121" i="39"/>
  <c r="T121" i="39"/>
  <c r="AQ121" i="39" s="1"/>
  <c r="T167" i="39"/>
  <c r="AQ167" i="39" s="1"/>
  <c r="AF167" i="39"/>
  <c r="S167" i="39"/>
  <c r="S269" i="39"/>
  <c r="AF269" i="39"/>
  <c r="T269" i="39"/>
  <c r="AQ269" i="39" s="1"/>
  <c r="S379" i="39"/>
  <c r="T379" i="39"/>
  <c r="AQ379" i="39" s="1"/>
  <c r="AF379" i="39"/>
  <c r="T359" i="39"/>
  <c r="AQ359" i="39" s="1"/>
  <c r="AF359" i="39"/>
  <c r="S359" i="39"/>
  <c r="S161" i="39"/>
  <c r="AF161" i="39"/>
  <c r="T161" i="39"/>
  <c r="AQ161" i="39" s="1"/>
  <c r="T192" i="39"/>
  <c r="AQ192" i="39" s="1"/>
  <c r="S192" i="39"/>
  <c r="AF192" i="39"/>
  <c r="T282" i="39"/>
  <c r="AQ282" i="39" s="1"/>
  <c r="S282" i="39"/>
  <c r="AF282" i="39"/>
  <c r="T239" i="39"/>
  <c r="AQ239" i="39" s="1"/>
  <c r="AF239" i="39"/>
  <c r="S239" i="39"/>
  <c r="AF281" i="39"/>
  <c r="S281" i="39"/>
  <c r="T281" i="39"/>
  <c r="AQ281" i="39" s="1"/>
  <c r="T316" i="39"/>
  <c r="AQ316" i="39" s="1"/>
  <c r="S316" i="39"/>
  <c r="AF316" i="39"/>
  <c r="AF372" i="39"/>
  <c r="S372" i="39"/>
  <c r="T372" i="39"/>
  <c r="AQ372" i="39" s="1"/>
  <c r="S151" i="39"/>
  <c r="T151" i="39"/>
  <c r="AQ151" i="39" s="1"/>
  <c r="AF151" i="39"/>
  <c r="S317" i="39"/>
  <c r="T317" i="39"/>
  <c r="AQ317" i="39" s="1"/>
  <c r="AF317" i="39"/>
  <c r="AF110" i="39"/>
  <c r="S110" i="39"/>
  <c r="T110" i="39"/>
  <c r="AQ110" i="39" s="1"/>
  <c r="T179" i="39"/>
  <c r="AQ179" i="39" s="1"/>
  <c r="AF179" i="39"/>
  <c r="S179" i="39"/>
  <c r="AF157" i="39"/>
  <c r="S157" i="39"/>
  <c r="T157" i="39"/>
  <c r="AQ157" i="39" s="1"/>
  <c r="T265" i="39"/>
  <c r="AQ265" i="39" s="1"/>
  <c r="AF265" i="39"/>
  <c r="S265" i="39"/>
  <c r="S257" i="39"/>
  <c r="T257" i="39"/>
  <c r="AQ257" i="39" s="1"/>
  <c r="AF257" i="39"/>
  <c r="S374" i="39"/>
  <c r="T374" i="39"/>
  <c r="AQ374" i="39" s="1"/>
  <c r="AF374" i="39"/>
  <c r="AF348" i="39"/>
  <c r="S348" i="39"/>
  <c r="T348" i="39"/>
  <c r="AQ348" i="39" s="1"/>
  <c r="S399" i="39"/>
  <c r="T399" i="39"/>
  <c r="AQ399" i="39" s="1"/>
  <c r="AF399" i="39"/>
  <c r="AF381" i="39"/>
  <c r="S381" i="39"/>
  <c r="T381" i="39"/>
  <c r="AQ381" i="39" s="1"/>
  <c r="S142" i="39"/>
  <c r="T142" i="39"/>
  <c r="AQ142" i="39" s="1"/>
  <c r="AF142" i="39"/>
  <c r="T190" i="39"/>
  <c r="AQ190" i="39" s="1"/>
  <c r="AF190" i="39"/>
  <c r="S190" i="39"/>
  <c r="S195" i="39"/>
  <c r="T195" i="39"/>
  <c r="AQ195" i="39" s="1"/>
  <c r="AF195" i="39"/>
  <c r="S216" i="39"/>
  <c r="AF216" i="39"/>
  <c r="T216" i="39"/>
  <c r="AQ216" i="39" s="1"/>
  <c r="S288" i="39"/>
  <c r="T288" i="39"/>
  <c r="AQ288" i="39" s="1"/>
  <c r="AF288" i="39"/>
  <c r="S318" i="39"/>
  <c r="T318" i="39"/>
  <c r="AQ318" i="39" s="1"/>
  <c r="AF318" i="39"/>
  <c r="S325" i="39"/>
  <c r="T325" i="39"/>
  <c r="AQ325" i="39" s="1"/>
  <c r="AF325" i="39"/>
  <c r="S313" i="39"/>
  <c r="T313" i="39"/>
  <c r="AQ313" i="39" s="1"/>
  <c r="AF313" i="39"/>
  <c r="S388" i="39"/>
  <c r="T388" i="39"/>
  <c r="AQ388" i="39" s="1"/>
  <c r="AF388" i="39"/>
  <c r="S57" i="39"/>
  <c r="T57" i="39"/>
  <c r="AQ57" i="39" s="1"/>
  <c r="AF57" i="39"/>
  <c r="AF72" i="39"/>
  <c r="S72" i="39"/>
  <c r="T72" i="39"/>
  <c r="AQ72" i="39" s="1"/>
  <c r="S276" i="39"/>
  <c r="T276" i="39"/>
  <c r="AQ276" i="39" s="1"/>
  <c r="AF276" i="39"/>
  <c r="S336" i="39"/>
  <c r="T336" i="39"/>
  <c r="AQ336" i="39" s="1"/>
  <c r="AF336" i="39"/>
  <c r="T334" i="39"/>
  <c r="AQ334" i="39" s="1"/>
  <c r="AF334" i="39"/>
  <c r="S334" i="39"/>
  <c r="T384" i="39"/>
  <c r="AQ384" i="39" s="1"/>
  <c r="AF384" i="39"/>
  <c r="S384" i="39"/>
  <c r="S133" i="39"/>
  <c r="T133" i="39"/>
  <c r="AQ133" i="39" s="1"/>
  <c r="AF133" i="39"/>
  <c r="S300" i="39"/>
  <c r="T300" i="39"/>
  <c r="AQ300" i="39" s="1"/>
  <c r="AF300" i="39"/>
  <c r="S315" i="39"/>
  <c r="AF315" i="39"/>
  <c r="T315" i="39"/>
  <c r="AQ315" i="39" s="1"/>
  <c r="AF129" i="39"/>
  <c r="S129" i="39"/>
  <c r="T129" i="39"/>
  <c r="AQ129" i="39" s="1"/>
  <c r="AF113" i="39"/>
  <c r="S113" i="39"/>
  <c r="T113" i="39"/>
  <c r="AQ113" i="39" s="1"/>
  <c r="AF58" i="39"/>
  <c r="S58" i="39"/>
  <c r="T58" i="39"/>
  <c r="AQ58" i="39" s="1"/>
  <c r="T308" i="39"/>
  <c r="AQ308" i="39" s="1"/>
  <c r="S308" i="39"/>
  <c r="AF308" i="39"/>
  <c r="T55" i="39"/>
  <c r="AQ55" i="39" s="1"/>
  <c r="S55" i="39"/>
  <c r="AF55" i="39"/>
  <c r="S172" i="39"/>
  <c r="AF172" i="39"/>
  <c r="T172" i="39"/>
  <c r="AQ172" i="39" s="1"/>
  <c r="T140" i="39"/>
  <c r="AQ140" i="39" s="1"/>
  <c r="S140" i="39"/>
  <c r="AF140" i="39"/>
  <c r="AF220" i="39"/>
  <c r="S220" i="39"/>
  <c r="T220" i="39"/>
  <c r="AQ220" i="39" s="1"/>
  <c r="S260" i="39"/>
  <c r="AF260" i="39"/>
  <c r="T260" i="39"/>
  <c r="AQ260" i="39" s="1"/>
  <c r="S387" i="39"/>
  <c r="T387" i="39"/>
  <c r="AQ387" i="39" s="1"/>
  <c r="AF387" i="39"/>
  <c r="AF356" i="39"/>
  <c r="S356" i="39"/>
  <c r="T356" i="39"/>
  <c r="AQ356" i="39" s="1"/>
  <c r="T61" i="39"/>
  <c r="AQ61" i="39" s="1"/>
  <c r="AF61" i="39"/>
  <c r="S61" i="39"/>
  <c r="T168" i="39"/>
  <c r="AQ168" i="39" s="1"/>
  <c r="AF168" i="39"/>
  <c r="S168" i="39"/>
  <c r="S310" i="39"/>
  <c r="T310" i="39"/>
  <c r="AQ310" i="39" s="1"/>
  <c r="AF310" i="39"/>
  <c r="AF134" i="39"/>
  <c r="S134" i="39"/>
  <c r="T134" i="39"/>
  <c r="AQ134" i="39" s="1"/>
  <c r="T148" i="39"/>
  <c r="AQ148" i="39" s="1"/>
  <c r="S148" i="39"/>
  <c r="AF148" i="39"/>
  <c r="T152" i="39"/>
  <c r="AQ152" i="39" s="1"/>
  <c r="S152" i="39"/>
  <c r="AF152" i="39"/>
  <c r="S235" i="39"/>
  <c r="T235" i="39"/>
  <c r="AQ235" i="39" s="1"/>
  <c r="AF235" i="39"/>
  <c r="S275" i="39"/>
  <c r="T275" i="39"/>
  <c r="AQ275" i="39" s="1"/>
  <c r="AF275" i="39"/>
  <c r="S360" i="39"/>
  <c r="AF360" i="39"/>
  <c r="T360" i="39"/>
  <c r="AQ360" i="39" s="1"/>
  <c r="AF378" i="39"/>
  <c r="S378" i="39"/>
  <c r="T378" i="39"/>
  <c r="AQ378" i="39" s="1"/>
  <c r="T349" i="39"/>
  <c r="AQ349" i="39" s="1"/>
  <c r="S349" i="39"/>
  <c r="AF349" i="39"/>
  <c r="S352" i="39"/>
  <c r="AF352" i="39"/>
  <c r="T352" i="39"/>
  <c r="AQ352" i="39" s="1"/>
  <c r="T358" i="39"/>
  <c r="AQ358" i="39" s="1"/>
  <c r="AF358" i="39"/>
  <c r="S358" i="39"/>
  <c r="T256" i="39"/>
  <c r="AQ256" i="39" s="1"/>
  <c r="AF256" i="39"/>
  <c r="S256" i="39"/>
  <c r="S309" i="39"/>
  <c r="T309" i="39"/>
  <c r="AQ309" i="39" s="1"/>
  <c r="AF309" i="39"/>
  <c r="S101" i="39"/>
  <c r="T101" i="39"/>
  <c r="AQ101" i="39" s="1"/>
  <c r="AF101" i="39"/>
  <c r="T169" i="39"/>
  <c r="AQ169" i="39" s="1"/>
  <c r="AF169" i="39"/>
  <c r="S169" i="39"/>
  <c r="T156" i="39"/>
  <c r="AQ156" i="39" s="1"/>
  <c r="AF156" i="39"/>
  <c r="S156" i="39"/>
  <c r="S261" i="39"/>
  <c r="T261" i="39"/>
  <c r="AQ261" i="39" s="1"/>
  <c r="AF261" i="39"/>
  <c r="AF249" i="39"/>
  <c r="S249" i="39"/>
  <c r="T249" i="39"/>
  <c r="AQ249" i="39" s="1"/>
  <c r="S138" i="39"/>
  <c r="T138" i="39"/>
  <c r="AQ138" i="39" s="1"/>
  <c r="AF138" i="39"/>
  <c r="S298" i="39"/>
  <c r="AF298" i="39"/>
  <c r="T298" i="39"/>
  <c r="AQ298" i="39" s="1"/>
  <c r="T373" i="39"/>
  <c r="AQ373" i="39" s="1"/>
  <c r="S373" i="39"/>
  <c r="AF373" i="39"/>
  <c r="S375" i="39"/>
  <c r="T375" i="39"/>
  <c r="AQ375" i="39" s="1"/>
  <c r="AF375" i="39"/>
  <c r="S396" i="39"/>
  <c r="T396" i="39"/>
  <c r="AQ396" i="39" s="1"/>
  <c r="AF396" i="39"/>
  <c r="S125" i="39"/>
  <c r="AF125" i="39"/>
  <c r="T125" i="39"/>
  <c r="AQ125" i="39" s="1"/>
  <c r="S346" i="39"/>
  <c r="T346" i="39"/>
  <c r="AQ346" i="39" s="1"/>
  <c r="AF346" i="39"/>
  <c r="S355" i="39"/>
  <c r="T355" i="39"/>
  <c r="AQ355" i="39" s="1"/>
  <c r="AF355" i="39"/>
  <c r="AF139" i="39"/>
  <c r="S139" i="39"/>
  <c r="T139" i="39"/>
  <c r="AQ139" i="39" s="1"/>
  <c r="AF180" i="39"/>
  <c r="S180" i="39"/>
  <c r="T180" i="39"/>
  <c r="AQ180" i="39" s="1"/>
  <c r="S385" i="39"/>
  <c r="T385" i="39"/>
  <c r="AQ385" i="39" s="1"/>
  <c r="AF385" i="39"/>
  <c r="AF327" i="39"/>
  <c r="S327" i="39"/>
  <c r="T327" i="39"/>
  <c r="AQ327" i="39" s="1"/>
  <c r="S85" i="39"/>
  <c r="T85" i="39"/>
  <c r="AQ85" i="39" s="1"/>
  <c r="AF85" i="39"/>
  <c r="AF92" i="39"/>
  <c r="S92" i="39"/>
  <c r="T92" i="39"/>
  <c r="AQ92" i="39" s="1"/>
  <c r="S268" i="39"/>
  <c r="T268" i="39"/>
  <c r="AQ268" i="39" s="1"/>
  <c r="AF268" i="39"/>
  <c r="S285" i="39"/>
  <c r="AF285" i="39"/>
  <c r="T285" i="39"/>
  <c r="AQ285" i="39" s="1"/>
  <c r="AF124" i="39"/>
  <c r="S124" i="39"/>
  <c r="T124" i="39"/>
  <c r="AQ124" i="39" s="1"/>
  <c r="AF176" i="39"/>
  <c r="S176" i="39"/>
  <c r="T176" i="39"/>
  <c r="AQ176" i="39" s="1"/>
  <c r="T53" i="39"/>
  <c r="AQ53" i="39" s="1"/>
  <c r="AF53" i="39"/>
  <c r="S53" i="39"/>
  <c r="S135" i="39"/>
  <c r="T135" i="39"/>
  <c r="AQ135" i="39" s="1"/>
  <c r="AF135" i="39"/>
  <c r="T158" i="39"/>
  <c r="AQ158" i="39" s="1"/>
  <c r="AF158" i="39"/>
  <c r="S158" i="39"/>
  <c r="S143" i="39"/>
  <c r="T143" i="39"/>
  <c r="AQ143" i="39" s="1"/>
  <c r="AF143" i="39"/>
  <c r="T193" i="39"/>
  <c r="AQ193" i="39" s="1"/>
  <c r="S193" i="39"/>
  <c r="AF193" i="39"/>
  <c r="S297" i="39"/>
  <c r="T297" i="39"/>
  <c r="AQ297" i="39" s="1"/>
  <c r="AF297" i="39"/>
  <c r="S123" i="39"/>
  <c r="T123" i="39"/>
  <c r="AQ123" i="39" s="1"/>
  <c r="AF123" i="39"/>
  <c r="AF204" i="39"/>
  <c r="S204" i="39"/>
  <c r="T204" i="39"/>
  <c r="AQ204" i="39" s="1"/>
  <c r="T262" i="39"/>
  <c r="AQ262" i="39" s="1"/>
  <c r="AF262" i="39"/>
  <c r="S262" i="39"/>
  <c r="S194" i="39"/>
  <c r="T194" i="39"/>
  <c r="AQ194" i="39" s="1"/>
  <c r="AF194" i="39"/>
  <c r="T111" i="39"/>
  <c r="AQ111" i="39" s="1"/>
  <c r="AF111" i="39"/>
  <c r="S111" i="39"/>
  <c r="S291" i="39"/>
  <c r="T291" i="39"/>
  <c r="AQ291" i="39" s="1"/>
  <c r="AF291" i="39"/>
  <c r="S394" i="39"/>
  <c r="T394" i="39"/>
  <c r="AQ394" i="39" s="1"/>
  <c r="AF394" i="39"/>
  <c r="S74" i="39"/>
  <c r="T74" i="39"/>
  <c r="AQ74" i="39" s="1"/>
  <c r="AF74" i="39"/>
  <c r="S99" i="39"/>
  <c r="T99" i="39"/>
  <c r="AQ99" i="39" s="1"/>
  <c r="AF99" i="39"/>
  <c r="T120" i="39"/>
  <c r="AQ120" i="39" s="1"/>
  <c r="AF120" i="39"/>
  <c r="S120" i="39"/>
  <c r="T270" i="39"/>
  <c r="AQ270" i="39" s="1"/>
  <c r="S270" i="39"/>
  <c r="AF270" i="39"/>
  <c r="S277" i="39"/>
  <c r="AF277" i="39"/>
  <c r="T277" i="39"/>
  <c r="AQ277" i="39" s="1"/>
  <c r="T67" i="39"/>
  <c r="AQ67" i="39" s="1"/>
  <c r="S67" i="39"/>
  <c r="AF67" i="39"/>
  <c r="S86" i="39"/>
  <c r="T86" i="39"/>
  <c r="AQ86" i="39" s="1"/>
  <c r="AF86" i="39"/>
  <c r="S178" i="39"/>
  <c r="AF178" i="39"/>
  <c r="T178" i="39"/>
  <c r="AQ178" i="39" s="1"/>
  <c r="AF340" i="39"/>
  <c r="S340" i="39"/>
  <c r="T340" i="39"/>
  <c r="AQ340" i="39" s="1"/>
  <c r="T337" i="39"/>
  <c r="AQ337" i="39" s="1"/>
  <c r="S337" i="39"/>
  <c r="AF337" i="39"/>
  <c r="S76" i="39"/>
  <c r="AF76" i="39"/>
  <c r="T76" i="39"/>
  <c r="AQ76" i="39" s="1"/>
  <c r="AF146" i="39"/>
  <c r="S146" i="39"/>
  <c r="T146" i="39"/>
  <c r="AQ146" i="39" s="1"/>
  <c r="AF174" i="39"/>
  <c r="S174" i="39"/>
  <c r="T174" i="39"/>
  <c r="AQ174" i="39" s="1"/>
  <c r="T254" i="39"/>
  <c r="AQ254" i="39" s="1"/>
  <c r="S254" i="39"/>
  <c r="AF254" i="39"/>
  <c r="S283" i="39"/>
  <c r="T283" i="39"/>
  <c r="AQ283" i="39" s="1"/>
  <c r="AF283" i="39"/>
  <c r="AF303" i="39"/>
  <c r="S303" i="39"/>
  <c r="T303" i="39"/>
  <c r="AQ303" i="39" s="1"/>
  <c r="S368" i="39"/>
  <c r="AF368" i="39"/>
  <c r="T368" i="39"/>
  <c r="AQ368" i="39" s="1"/>
  <c r="T209" i="39"/>
  <c r="AQ209" i="39" s="1"/>
  <c r="AF209" i="39"/>
  <c r="S209" i="39"/>
  <c r="S331" i="39"/>
  <c r="AF331" i="39"/>
  <c r="T331" i="39"/>
  <c r="AQ331" i="39" s="1"/>
  <c r="AF376" i="39"/>
  <c r="S376" i="39"/>
  <c r="T376" i="39"/>
  <c r="AQ376" i="39" s="1"/>
  <c r="AF364" i="39"/>
  <c r="S364" i="39"/>
  <c r="T364" i="39"/>
  <c r="AQ364" i="39" s="1"/>
  <c r="S77" i="39"/>
  <c r="T77" i="39"/>
  <c r="AQ77" i="39" s="1"/>
  <c r="AF77" i="39"/>
  <c r="S170" i="39"/>
  <c r="AF170" i="39"/>
  <c r="T170" i="39"/>
  <c r="AQ170" i="39" s="1"/>
  <c r="AF166" i="39"/>
  <c r="S166" i="39"/>
  <c r="T166" i="39"/>
  <c r="AQ166" i="39" s="1"/>
  <c r="S377" i="39"/>
  <c r="T377" i="39"/>
  <c r="AQ377" i="39" s="1"/>
  <c r="AF377" i="39"/>
  <c r="S65" i="39"/>
  <c r="T65" i="39"/>
  <c r="AQ65" i="39" s="1"/>
  <c r="AF65" i="39"/>
  <c r="S115" i="39"/>
  <c r="T115" i="39"/>
  <c r="AQ115" i="39" s="1"/>
  <c r="AF115" i="39"/>
  <c r="S187" i="39"/>
  <c r="AF187" i="39"/>
  <c r="T187" i="39"/>
  <c r="AQ187" i="39" s="1"/>
  <c r="S83" i="39"/>
  <c r="AF83" i="39"/>
  <c r="T83" i="39"/>
  <c r="AQ83" i="39" s="1"/>
  <c r="AF116" i="39"/>
  <c r="T116" i="39"/>
  <c r="AQ116" i="39" s="1"/>
  <c r="S116" i="39"/>
  <c r="T160" i="39"/>
  <c r="AQ160" i="39" s="1"/>
  <c r="AF160" i="39"/>
  <c r="S160" i="39"/>
  <c r="T197" i="39"/>
  <c r="AQ197" i="39" s="1"/>
  <c r="S197" i="39"/>
  <c r="AF197" i="39"/>
  <c r="T242" i="39"/>
  <c r="AQ242" i="39" s="1"/>
  <c r="S242" i="39"/>
  <c r="AF242" i="39"/>
  <c r="S153" i="39"/>
  <c r="AF153" i="39"/>
  <c r="T153" i="39"/>
  <c r="AQ153" i="39" s="1"/>
  <c r="T295" i="39"/>
  <c r="AQ295" i="39" s="1"/>
  <c r="AF295" i="39"/>
  <c r="S295" i="39"/>
  <c r="S132" i="39"/>
  <c r="AF132" i="39"/>
  <c r="T132" i="39"/>
  <c r="AQ132" i="39" s="1"/>
  <c r="T189" i="39"/>
  <c r="AQ189" i="39" s="1"/>
  <c r="AF189" i="39"/>
  <c r="S189" i="39"/>
  <c r="S397" i="39"/>
  <c r="T397" i="39"/>
  <c r="AQ397" i="39" s="1"/>
  <c r="AF397" i="39"/>
  <c r="T274" i="39"/>
  <c r="AQ274" i="39" s="1"/>
  <c r="S274" i="39"/>
  <c r="AF274" i="39"/>
  <c r="S88" i="39"/>
  <c r="T88" i="39"/>
  <c r="AQ88" i="39" s="1"/>
  <c r="AF88" i="39"/>
  <c r="S214" i="39"/>
  <c r="AF214" i="39"/>
  <c r="T214" i="39"/>
  <c r="AQ214" i="39" s="1"/>
  <c r="T361" i="39"/>
  <c r="AQ361" i="39" s="1"/>
  <c r="S361" i="39"/>
  <c r="AF361" i="39"/>
  <c r="T73" i="39"/>
  <c r="AQ73" i="39" s="1"/>
  <c r="AF73" i="39"/>
  <c r="S73" i="39"/>
  <c r="S130" i="39"/>
  <c r="T130" i="39"/>
  <c r="AQ130" i="39" s="1"/>
  <c r="AF130" i="39"/>
  <c r="T163" i="39"/>
  <c r="AQ163" i="39" s="1"/>
  <c r="S163" i="39"/>
  <c r="AF163" i="39"/>
  <c r="AF177" i="39"/>
  <c r="S177" i="39"/>
  <c r="T177" i="39"/>
  <c r="AQ177" i="39" s="1"/>
  <c r="AF259" i="39"/>
  <c r="S259" i="39"/>
  <c r="T259" i="39"/>
  <c r="AQ259" i="39" s="1"/>
  <c r="S350" i="39"/>
  <c r="T350" i="39"/>
  <c r="AQ350" i="39" s="1"/>
  <c r="AF350" i="39"/>
  <c r="T312" i="39"/>
  <c r="AQ312" i="39" s="1"/>
  <c r="S312" i="39"/>
  <c r="AF312" i="39"/>
  <c r="AF89" i="39"/>
  <c r="S89" i="39"/>
  <c r="T89" i="39"/>
  <c r="AQ89" i="39" s="1"/>
  <c r="T147" i="39"/>
  <c r="AQ147" i="39" s="1"/>
  <c r="AF147" i="39"/>
  <c r="S147" i="39"/>
  <c r="AF103" i="39"/>
  <c r="S103" i="39"/>
  <c r="T103" i="39"/>
  <c r="AQ103" i="39" s="1"/>
  <c r="T185" i="39"/>
  <c r="AQ185" i="39" s="1"/>
  <c r="AF185" i="39"/>
  <c r="S185" i="39"/>
  <c r="T213" i="39"/>
  <c r="AQ213" i="39" s="1"/>
  <c r="S213" i="39"/>
  <c r="AF213" i="39"/>
  <c r="AF228" i="39"/>
  <c r="S228" i="39"/>
  <c r="T228" i="39"/>
  <c r="AQ228" i="39" s="1"/>
  <c r="S224" i="39"/>
  <c r="AF224" i="39"/>
  <c r="T224" i="39"/>
  <c r="AQ224" i="39" s="1"/>
  <c r="AF230" i="39"/>
  <c r="S230" i="39"/>
  <c r="T230" i="39"/>
  <c r="AQ230" i="39" s="1"/>
  <c r="AF293" i="39"/>
  <c r="S293" i="39"/>
  <c r="T293" i="39"/>
  <c r="AQ293" i="39" s="1"/>
  <c r="T324" i="39"/>
  <c r="AQ324" i="39" s="1"/>
  <c r="S324" i="39"/>
  <c r="AF324" i="39"/>
  <c r="AF311" i="39"/>
  <c r="S311" i="39"/>
  <c r="T311" i="39"/>
  <c r="AQ311" i="39" s="1"/>
  <c r="T128" i="39"/>
  <c r="AQ128" i="39" s="1"/>
  <c r="AF128" i="39"/>
  <c r="S128" i="39"/>
  <c r="S267" i="39"/>
  <c r="T267" i="39"/>
  <c r="AQ267" i="39" s="1"/>
  <c r="AF267" i="39"/>
  <c r="S371" i="39"/>
  <c r="T371" i="39"/>
  <c r="AQ371" i="39" s="1"/>
  <c r="AF371" i="39"/>
  <c r="T279" i="39"/>
  <c r="AQ279" i="39" s="1"/>
  <c r="AF279" i="39"/>
  <c r="S279" i="39"/>
  <c r="T332" i="39"/>
  <c r="AQ332" i="39" s="1"/>
  <c r="AF332" i="39"/>
  <c r="S332" i="39"/>
  <c r="S321" i="39"/>
  <c r="T321" i="39"/>
  <c r="AQ321" i="39" s="1"/>
  <c r="AF321" i="39"/>
  <c r="S326" i="39"/>
  <c r="T326" i="39"/>
  <c r="AQ326" i="39" s="1"/>
  <c r="AF326" i="39"/>
  <c r="S284" i="39"/>
  <c r="T284" i="39"/>
  <c r="AQ284" i="39" s="1"/>
  <c r="AF284" i="39"/>
  <c r="T398" i="39"/>
  <c r="AQ398" i="39" s="1"/>
  <c r="AF398" i="39"/>
  <c r="S398" i="39"/>
  <c r="S75" i="39"/>
  <c r="AF75" i="39"/>
  <c r="T75" i="39"/>
  <c r="AQ75" i="39" s="1"/>
  <c r="T80" i="39"/>
  <c r="AQ80" i="39" s="1"/>
  <c r="AF80" i="39"/>
  <c r="S80" i="39"/>
  <c r="AF94" i="39"/>
  <c r="S94" i="39"/>
  <c r="T94" i="39"/>
  <c r="AQ94" i="39" s="1"/>
  <c r="AF98" i="39"/>
  <c r="S98" i="39"/>
  <c r="T98" i="39"/>
  <c r="AQ98" i="39" s="1"/>
  <c r="S87" i="39"/>
  <c r="T87" i="39"/>
  <c r="AQ87" i="39" s="1"/>
  <c r="AF87" i="39"/>
  <c r="AF181" i="39"/>
  <c r="S181" i="39"/>
  <c r="T181" i="39"/>
  <c r="AQ181" i="39" s="1"/>
  <c r="S237" i="39"/>
  <c r="AF237" i="39"/>
  <c r="T237" i="39"/>
  <c r="AQ237" i="39" s="1"/>
  <c r="S243" i="39"/>
  <c r="T243" i="39"/>
  <c r="AQ243" i="39" s="1"/>
  <c r="AF243" i="39"/>
  <c r="AM23" i="39"/>
  <c r="AM50" i="39"/>
  <c r="AM12" i="39"/>
  <c r="AM22" i="39"/>
  <c r="AM38" i="39"/>
  <c r="AM9" i="39"/>
  <c r="AM25" i="39"/>
  <c r="AM28" i="39"/>
  <c r="AM36" i="39"/>
  <c r="AM44" i="39"/>
  <c r="AM10" i="39"/>
  <c r="AM29" i="39"/>
  <c r="AM8" i="39"/>
  <c r="AM21" i="39"/>
  <c r="AM48" i="39"/>
  <c r="AM31" i="39"/>
  <c r="AM16" i="39"/>
  <c r="AM34" i="39"/>
  <c r="AM26" i="39"/>
  <c r="AM33" i="39"/>
  <c r="AM45" i="39"/>
  <c r="AM51" i="39"/>
  <c r="AM37" i="39"/>
  <c r="AM35" i="39"/>
  <c r="AM27" i="39"/>
  <c r="AM30" i="39"/>
  <c r="AM7" i="39"/>
  <c r="AM32" i="39"/>
  <c r="AM39" i="39"/>
  <c r="AM13" i="39"/>
  <c r="AM17" i="39"/>
  <c r="AF33" i="39"/>
  <c r="T12" i="39"/>
  <c r="S33" i="39"/>
  <c r="S14" i="39"/>
  <c r="T11" i="39"/>
  <c r="S31" i="39"/>
  <c r="S4" i="39"/>
  <c r="T21" i="39"/>
  <c r="AQ21" i="39" s="1"/>
  <c r="S41" i="39"/>
  <c r="T19" i="39"/>
  <c r="AS23" i="39"/>
  <c r="S45" i="39"/>
  <c r="AS9" i="39"/>
  <c r="T38" i="39"/>
  <c r="T35" i="39"/>
  <c r="S19" i="39"/>
  <c r="T50" i="39"/>
  <c r="T40" i="39"/>
  <c r="AF45" i="39"/>
  <c r="AF50" i="39"/>
  <c r="AF36" i="39"/>
  <c r="S10" i="39"/>
  <c r="S18" i="39"/>
  <c r="T5" i="39"/>
  <c r="AQ5" i="39" s="1"/>
  <c r="T20" i="39"/>
  <c r="T36" i="39"/>
  <c r="AQ36" i="39" s="1"/>
  <c r="T43" i="39"/>
  <c r="AF46" i="39"/>
  <c r="AS26" i="39"/>
  <c r="T29" i="39"/>
  <c r="AQ29" i="39" s="1"/>
  <c r="AS37" i="39"/>
  <c r="T6" i="39"/>
  <c r="S9" i="39"/>
  <c r="AS10" i="39"/>
  <c r="S44" i="39"/>
  <c r="AF48" i="39"/>
  <c r="AF29" i="39"/>
  <c r="S32" i="39"/>
  <c r="AT9" i="39"/>
  <c r="AF13" i="39"/>
  <c r="T18" i="39"/>
  <c r="AQ18" i="39" s="1"/>
  <c r="AF31" i="39"/>
  <c r="AF41" i="39"/>
  <c r="S43" i="39"/>
  <c r="S46" i="39"/>
  <c r="T48" i="39"/>
  <c r="AS17" i="39"/>
  <c r="S13" i="39"/>
  <c r="S17" i="39"/>
  <c r="AS13" i="39"/>
  <c r="S5" i="39"/>
  <c r="AF10" i="39"/>
  <c r="AT17" i="39"/>
  <c r="S20" i="39"/>
  <c r="T27" i="39"/>
  <c r="S12" i="39"/>
  <c r="AS31" i="39"/>
  <c r="AT2" i="39"/>
  <c r="AF2" i="39"/>
  <c r="AS24" i="39"/>
  <c r="AT24" i="39"/>
  <c r="T7" i="39"/>
  <c r="AQ7" i="39" s="1"/>
  <c r="AF7" i="39"/>
  <c r="S7" i="39"/>
  <c r="AT14" i="39"/>
  <c r="S2" i="39"/>
  <c r="AF14" i="39"/>
  <c r="T16" i="39"/>
  <c r="AQ16" i="39" s="1"/>
  <c r="AF16" i="39"/>
  <c r="S16" i="39"/>
  <c r="AS25" i="39"/>
  <c r="AT25" i="39"/>
  <c r="AF6" i="39"/>
  <c r="AF3" i="39"/>
  <c r="T3" i="39"/>
  <c r="AQ3" i="39" s="1"/>
  <c r="S3" i="39"/>
  <c r="T8" i="39"/>
  <c r="AQ8" i="39" s="1"/>
  <c r="AF8" i="39"/>
  <c r="S8" i="39"/>
  <c r="T15" i="39"/>
  <c r="AQ15" i="39" s="1"/>
  <c r="AF15" i="39"/>
  <c r="S15" i="39"/>
  <c r="AF22" i="39"/>
  <c r="AF23" i="39"/>
  <c r="AF37" i="39"/>
  <c r="AS41" i="39"/>
  <c r="AF51" i="39"/>
  <c r="T51" i="39"/>
  <c r="AQ51" i="39" s="1"/>
  <c r="AF21" i="39"/>
  <c r="S22" i="39"/>
  <c r="S23" i="39"/>
  <c r="S24" i="39"/>
  <c r="AF24" i="39"/>
  <c r="S25" i="39"/>
  <c r="AF25" i="39"/>
  <c r="S26" i="39"/>
  <c r="AF30" i="39"/>
  <c r="AT34" i="39"/>
  <c r="AS44" i="39"/>
  <c r="AF9" i="39"/>
  <c r="AF17" i="39"/>
  <c r="S30" i="39"/>
  <c r="AT33" i="39"/>
  <c r="S37" i="39"/>
  <c r="AT41" i="39"/>
  <c r="AF44" i="39"/>
  <c r="S51" i="39"/>
  <c r="T28" i="39"/>
  <c r="AQ28" i="39" s="1"/>
  <c r="AF28" i="39"/>
  <c r="T47" i="39"/>
  <c r="AQ47" i="39" s="1"/>
  <c r="AF47" i="39"/>
  <c r="T39" i="39"/>
  <c r="AQ39" i="39" s="1"/>
  <c r="AF39" i="39"/>
  <c r="AF42" i="39"/>
  <c r="T42" i="39"/>
  <c r="AQ42" i="39" s="1"/>
  <c r="T4" i="39"/>
  <c r="AQ4" i="39" s="1"/>
  <c r="S11" i="39"/>
  <c r="AT22" i="39"/>
  <c r="AF27" i="39"/>
  <c r="S28" i="39"/>
  <c r="AT30" i="39"/>
  <c r="AF34" i="39"/>
  <c r="S35" i="39"/>
  <c r="AT44" i="39"/>
  <c r="AS46" i="39"/>
  <c r="S47" i="39"/>
  <c r="T49" i="39"/>
  <c r="AQ49" i="39" s="1"/>
  <c r="AF49" i="39"/>
  <c r="AS32" i="39"/>
  <c r="S34" i="39"/>
  <c r="AF38" i="39"/>
  <c r="S39" i="39"/>
  <c r="S42" i="39"/>
  <c r="AF26" i="39"/>
  <c r="AF32" i="39"/>
  <c r="AS45" i="39"/>
  <c r="S40" i="39"/>
  <c r="AS6" i="39" l="1"/>
  <c r="AQ6" i="39"/>
  <c r="AS50" i="39"/>
  <c r="AQ50" i="39"/>
  <c r="AT20" i="39"/>
  <c r="AQ20" i="39"/>
  <c r="AT35" i="39"/>
  <c r="AQ35" i="39"/>
  <c r="AT27" i="39"/>
  <c r="AQ27" i="39"/>
  <c r="AT38" i="39"/>
  <c r="AQ38" i="39"/>
  <c r="AT11" i="39"/>
  <c r="AQ11" i="39"/>
  <c r="AS48" i="39"/>
  <c r="AQ48" i="39"/>
  <c r="AS43" i="39"/>
  <c r="AQ43" i="39"/>
  <c r="AT40" i="39"/>
  <c r="AQ40" i="39"/>
  <c r="AT19" i="39"/>
  <c r="AQ19" i="39"/>
  <c r="AT12" i="39"/>
  <c r="AQ12" i="39"/>
  <c r="AS12" i="39"/>
  <c r="AS87" i="39"/>
  <c r="AT87" i="39"/>
  <c r="AS398" i="39"/>
  <c r="AT398" i="39"/>
  <c r="AT321" i="39"/>
  <c r="AS321" i="39"/>
  <c r="AS128" i="39"/>
  <c r="AT128" i="39"/>
  <c r="AT228" i="39"/>
  <c r="AS228" i="39"/>
  <c r="AT185" i="39"/>
  <c r="AS185" i="39"/>
  <c r="AT259" i="39"/>
  <c r="AS259" i="39"/>
  <c r="AT163" i="39"/>
  <c r="AS163" i="39"/>
  <c r="AT189" i="39"/>
  <c r="AS189" i="39"/>
  <c r="AS65" i="39"/>
  <c r="AT65" i="39"/>
  <c r="AS170" i="39"/>
  <c r="AT170" i="39"/>
  <c r="AS99" i="39"/>
  <c r="AT99" i="39"/>
  <c r="AS123" i="39"/>
  <c r="AT123" i="39"/>
  <c r="AT92" i="39"/>
  <c r="AS92" i="39"/>
  <c r="AT125" i="39"/>
  <c r="AS125" i="39"/>
  <c r="AS138" i="39"/>
  <c r="AT138" i="39"/>
  <c r="AS378" i="39"/>
  <c r="AT378" i="39"/>
  <c r="AS57" i="39"/>
  <c r="AT57" i="39"/>
  <c r="AS161" i="39"/>
  <c r="AT161" i="39"/>
  <c r="AS330" i="39"/>
  <c r="AT330" i="39"/>
  <c r="AS215" i="39"/>
  <c r="AT215" i="39"/>
  <c r="AS162" i="39"/>
  <c r="AT162" i="39"/>
  <c r="AT145" i="39"/>
  <c r="AS145" i="39"/>
  <c r="AS292" i="39"/>
  <c r="AT292" i="39"/>
  <c r="AS84" i="39"/>
  <c r="AT84" i="39"/>
  <c r="AS280" i="39"/>
  <c r="AT280" i="39"/>
  <c r="AS244" i="39"/>
  <c r="AT244" i="39"/>
  <c r="AS294" i="39"/>
  <c r="AT294" i="39"/>
  <c r="AS186" i="39"/>
  <c r="AT186" i="39"/>
  <c r="AT69" i="39"/>
  <c r="AS69" i="39"/>
  <c r="AS205" i="39"/>
  <c r="AT205" i="39"/>
  <c r="AT347" i="39"/>
  <c r="AS347" i="39"/>
  <c r="AS104" i="39"/>
  <c r="AT104" i="39"/>
  <c r="AS232" i="39"/>
  <c r="AT232" i="39"/>
  <c r="AS380" i="39"/>
  <c r="AT380" i="39"/>
  <c r="AT202" i="39"/>
  <c r="AS202" i="39"/>
  <c r="AS237" i="39"/>
  <c r="AT237" i="39"/>
  <c r="AS371" i="39"/>
  <c r="AT371" i="39"/>
  <c r="AS311" i="39"/>
  <c r="AT311" i="39"/>
  <c r="AT103" i="39"/>
  <c r="AS103" i="39"/>
  <c r="AS361" i="39"/>
  <c r="AT361" i="39"/>
  <c r="AT132" i="39"/>
  <c r="AS132" i="39"/>
  <c r="AS187" i="39"/>
  <c r="AT187" i="39"/>
  <c r="AS376" i="39"/>
  <c r="AT376" i="39"/>
  <c r="AS209" i="39"/>
  <c r="AT209" i="39"/>
  <c r="AT283" i="39"/>
  <c r="AS283" i="39"/>
  <c r="AS146" i="39"/>
  <c r="AT146" i="39"/>
  <c r="AT337" i="39"/>
  <c r="AS337" i="39"/>
  <c r="AS86" i="39"/>
  <c r="AT86" i="39"/>
  <c r="AT291" i="39"/>
  <c r="AS291" i="39"/>
  <c r="AS143" i="39"/>
  <c r="AT143" i="39"/>
  <c r="AT358" i="39"/>
  <c r="AS358" i="39"/>
  <c r="AS148" i="39"/>
  <c r="AT148" i="39"/>
  <c r="AS113" i="39"/>
  <c r="AT113" i="39"/>
  <c r="AT325" i="39"/>
  <c r="AS325" i="39"/>
  <c r="AS216" i="39"/>
  <c r="AT216" i="39"/>
  <c r="AS190" i="39"/>
  <c r="AT190" i="39"/>
  <c r="AS399" i="39"/>
  <c r="AT399" i="39"/>
  <c r="AT317" i="39"/>
  <c r="AS317" i="39"/>
  <c r="AT239" i="39"/>
  <c r="AS239" i="39"/>
  <c r="AT269" i="39"/>
  <c r="AS269" i="39"/>
  <c r="AS63" i="39"/>
  <c r="AT63" i="39"/>
  <c r="AS266" i="39"/>
  <c r="AT266" i="39"/>
  <c r="AS343" i="39"/>
  <c r="AT343" i="39"/>
  <c r="AS191" i="39"/>
  <c r="AT191" i="39"/>
  <c r="AS278" i="39"/>
  <c r="AT278" i="39"/>
  <c r="AS107" i="39"/>
  <c r="AT107" i="39"/>
  <c r="AT137" i="39"/>
  <c r="AS137" i="39"/>
  <c r="AT333" i="39"/>
  <c r="AS333" i="39"/>
  <c r="AS229" i="39"/>
  <c r="AT229" i="39"/>
  <c r="AS62" i="39"/>
  <c r="AT62" i="39"/>
  <c r="AS175" i="39"/>
  <c r="AT175" i="39"/>
  <c r="AT95" i="39"/>
  <c r="AS95" i="39"/>
  <c r="AS154" i="39"/>
  <c r="AT154" i="39"/>
  <c r="AS114" i="39"/>
  <c r="AT114" i="39"/>
  <c r="AT255" i="39"/>
  <c r="AS255" i="39"/>
  <c r="AT199" i="39"/>
  <c r="AS199" i="39"/>
  <c r="AS149" i="39"/>
  <c r="AT149" i="39"/>
  <c r="AT226" i="39"/>
  <c r="AS226" i="39"/>
  <c r="AS248" i="39"/>
  <c r="AT248" i="39"/>
  <c r="AS201" i="39"/>
  <c r="AT201" i="39"/>
  <c r="AS296" i="39"/>
  <c r="AT296" i="39"/>
  <c r="AT392" i="39"/>
  <c r="AS392" i="39"/>
  <c r="AT222" i="39"/>
  <c r="AS222" i="39"/>
  <c r="AS98" i="39"/>
  <c r="AT98" i="39"/>
  <c r="AS80" i="39"/>
  <c r="AT80" i="39"/>
  <c r="AS284" i="39"/>
  <c r="AT284" i="39"/>
  <c r="AT230" i="39"/>
  <c r="AS230" i="39"/>
  <c r="AS130" i="39"/>
  <c r="AT130" i="39"/>
  <c r="AT214" i="39"/>
  <c r="AS214" i="39"/>
  <c r="AS274" i="39"/>
  <c r="AT274" i="39"/>
  <c r="AS160" i="39"/>
  <c r="AT160" i="39"/>
  <c r="AS368" i="39"/>
  <c r="AT368" i="39"/>
  <c r="AS340" i="39"/>
  <c r="AT340" i="39"/>
  <c r="AS285" i="39"/>
  <c r="AT285" i="39"/>
  <c r="AS385" i="39"/>
  <c r="AT385" i="39"/>
  <c r="AS249" i="39"/>
  <c r="AT249" i="39"/>
  <c r="AT156" i="39"/>
  <c r="AS156" i="39"/>
  <c r="AT309" i="39"/>
  <c r="AS309" i="39"/>
  <c r="AS352" i="39"/>
  <c r="AT352" i="39"/>
  <c r="AT235" i="39"/>
  <c r="AS235" i="39"/>
  <c r="AT134" i="39"/>
  <c r="AS134" i="39"/>
  <c r="AT168" i="39"/>
  <c r="AS168" i="39"/>
  <c r="AS387" i="39"/>
  <c r="AT387" i="39"/>
  <c r="AT55" i="39"/>
  <c r="AS55" i="39"/>
  <c r="AT384" i="39"/>
  <c r="AS384" i="39"/>
  <c r="AS276" i="39"/>
  <c r="AT276" i="39"/>
  <c r="AS257" i="39"/>
  <c r="AT257" i="39"/>
  <c r="AS217" i="39"/>
  <c r="AT217" i="39"/>
  <c r="AT362" i="39"/>
  <c r="AS362" i="39"/>
  <c r="AS390" i="39"/>
  <c r="AT390" i="39"/>
  <c r="AS54" i="39"/>
  <c r="AT54" i="39"/>
  <c r="AT184" i="39"/>
  <c r="AS184" i="39"/>
  <c r="AS52" i="39"/>
  <c r="AT52" i="39"/>
  <c r="AS245" i="39"/>
  <c r="AT245" i="39"/>
  <c r="AT96" i="39"/>
  <c r="AS96" i="39"/>
  <c r="AS367" i="39"/>
  <c r="AT367" i="39"/>
  <c r="AS401" i="39"/>
  <c r="AT401" i="39"/>
  <c r="AS344" i="39"/>
  <c r="AT344" i="39"/>
  <c r="AT117" i="39"/>
  <c r="AS117" i="39"/>
  <c r="AS341" i="39"/>
  <c r="AT341" i="39"/>
  <c r="AT64" i="39"/>
  <c r="AS64" i="39"/>
  <c r="AS136" i="39"/>
  <c r="AT136" i="39"/>
  <c r="AS150" i="39"/>
  <c r="AT150" i="39"/>
  <c r="AT159" i="39"/>
  <c r="AS159" i="39"/>
  <c r="AT342" i="39"/>
  <c r="AS342" i="39"/>
  <c r="AS118" i="39"/>
  <c r="AT118" i="39"/>
  <c r="AS320" i="39"/>
  <c r="AT320" i="39"/>
  <c r="AS100" i="39"/>
  <c r="AT100" i="39"/>
  <c r="AT75" i="39"/>
  <c r="AS75" i="39"/>
  <c r="AS177" i="39"/>
  <c r="AT177" i="39"/>
  <c r="AS377" i="39"/>
  <c r="AT377" i="39"/>
  <c r="AS270" i="39"/>
  <c r="AT270" i="39"/>
  <c r="AS74" i="39"/>
  <c r="AT74" i="39"/>
  <c r="AT262" i="39"/>
  <c r="AS262" i="39"/>
  <c r="AS297" i="39"/>
  <c r="AT297" i="39"/>
  <c r="AS53" i="39"/>
  <c r="AT53" i="39"/>
  <c r="AS355" i="39"/>
  <c r="AT355" i="39"/>
  <c r="AS373" i="39"/>
  <c r="AT373" i="39"/>
  <c r="AS360" i="39"/>
  <c r="AT360" i="39"/>
  <c r="AS300" i="39"/>
  <c r="AT300" i="39"/>
  <c r="AS388" i="39"/>
  <c r="AT388" i="39"/>
  <c r="AS142" i="39"/>
  <c r="AT142" i="39"/>
  <c r="AT348" i="39"/>
  <c r="AS348" i="39"/>
  <c r="AS316" i="39"/>
  <c r="AT316" i="39"/>
  <c r="AT271" i="39"/>
  <c r="AS271" i="39"/>
  <c r="AT173" i="39"/>
  <c r="AS173" i="39"/>
  <c r="AT227" i="39"/>
  <c r="AS227" i="39"/>
  <c r="AS112" i="39"/>
  <c r="AT112" i="39"/>
  <c r="AT302" i="39"/>
  <c r="AS302" i="39"/>
  <c r="AS221" i="39"/>
  <c r="AT221" i="39"/>
  <c r="AT206" i="39"/>
  <c r="AS206" i="39"/>
  <c r="AS241" i="39"/>
  <c r="AT241" i="39"/>
  <c r="AT60" i="39"/>
  <c r="AS60" i="39"/>
  <c r="AS131" i="39"/>
  <c r="AT131" i="39"/>
  <c r="AS82" i="39"/>
  <c r="AT82" i="39"/>
  <c r="AS223" i="39"/>
  <c r="AT223" i="39"/>
  <c r="AT329" i="39"/>
  <c r="AS329" i="39"/>
  <c r="AT263" i="39"/>
  <c r="AS263" i="39"/>
  <c r="AS71" i="39"/>
  <c r="AT71" i="39"/>
  <c r="AT322" i="39"/>
  <c r="AS322" i="39"/>
  <c r="AS393" i="39"/>
  <c r="AT393" i="39"/>
  <c r="AT338" i="39"/>
  <c r="AS338" i="39"/>
  <c r="AS240" i="39"/>
  <c r="AT240" i="39"/>
  <c r="AS363" i="39"/>
  <c r="AT363" i="39"/>
  <c r="AS171" i="39"/>
  <c r="AT171" i="39"/>
  <c r="AS181" i="39"/>
  <c r="AT181" i="39"/>
  <c r="AS332" i="39"/>
  <c r="AT332" i="39"/>
  <c r="AT267" i="39"/>
  <c r="AS267" i="39"/>
  <c r="AS312" i="39"/>
  <c r="AT312" i="39"/>
  <c r="AT397" i="39"/>
  <c r="AS397" i="39"/>
  <c r="AS242" i="39"/>
  <c r="AT242" i="39"/>
  <c r="AT116" i="39"/>
  <c r="AS116" i="39"/>
  <c r="AS77" i="39"/>
  <c r="AT77" i="39"/>
  <c r="AS331" i="39"/>
  <c r="AT331" i="39"/>
  <c r="AS76" i="39"/>
  <c r="AT76" i="39"/>
  <c r="AS204" i="39"/>
  <c r="AT204" i="39"/>
  <c r="AT176" i="39"/>
  <c r="AS176" i="39"/>
  <c r="AS85" i="39"/>
  <c r="AT85" i="39"/>
  <c r="AT180" i="39"/>
  <c r="AS180" i="39"/>
  <c r="AS396" i="39"/>
  <c r="AT396" i="39"/>
  <c r="AS298" i="39"/>
  <c r="AT298" i="39"/>
  <c r="AS260" i="39"/>
  <c r="AT260" i="39"/>
  <c r="AS140" i="39"/>
  <c r="AT140" i="39"/>
  <c r="AS129" i="39"/>
  <c r="AT129" i="39"/>
  <c r="AS72" i="39"/>
  <c r="AT72" i="39"/>
  <c r="AS318" i="39"/>
  <c r="AT318" i="39"/>
  <c r="AS179" i="39"/>
  <c r="AT179" i="39"/>
  <c r="AS151" i="39"/>
  <c r="AT151" i="39"/>
  <c r="AS281" i="39"/>
  <c r="AT281" i="39"/>
  <c r="AS282" i="39"/>
  <c r="AT282" i="39"/>
  <c r="AT211" i="39"/>
  <c r="AS211" i="39"/>
  <c r="AS207" i="39"/>
  <c r="AT207" i="39"/>
  <c r="AT301" i="39"/>
  <c r="AS301" i="39"/>
  <c r="AS164" i="39"/>
  <c r="AT164" i="39"/>
  <c r="AT354" i="39"/>
  <c r="AS354" i="39"/>
  <c r="AT389" i="39"/>
  <c r="AS389" i="39"/>
  <c r="AS183" i="39"/>
  <c r="AT183" i="39"/>
  <c r="AS328" i="39"/>
  <c r="AT328" i="39"/>
  <c r="AT218" i="39"/>
  <c r="AS218" i="39"/>
  <c r="AT108" i="39"/>
  <c r="AS108" i="39"/>
  <c r="AT78" i="39"/>
  <c r="AS78" i="39"/>
  <c r="AS90" i="39"/>
  <c r="AT90" i="39"/>
  <c r="AS182" i="39"/>
  <c r="AT182" i="39"/>
  <c r="AT210" i="39"/>
  <c r="AS210" i="39"/>
  <c r="AS141" i="39"/>
  <c r="AT141" i="39"/>
  <c r="AS105" i="39"/>
  <c r="AT105" i="39"/>
  <c r="AS165" i="39"/>
  <c r="AT165" i="39"/>
  <c r="AS253" i="39"/>
  <c r="AT253" i="39"/>
  <c r="AT155" i="39"/>
  <c r="AS155" i="39"/>
  <c r="AS94" i="39"/>
  <c r="AT94" i="39"/>
  <c r="AS326" i="39"/>
  <c r="AT326" i="39"/>
  <c r="AS224" i="39"/>
  <c r="AT224" i="39"/>
  <c r="AS213" i="39"/>
  <c r="AT213" i="39"/>
  <c r="AS115" i="39"/>
  <c r="AT115" i="39"/>
  <c r="AS166" i="39"/>
  <c r="AT166" i="39"/>
  <c r="AS303" i="39"/>
  <c r="AT303" i="39"/>
  <c r="AS254" i="39"/>
  <c r="AT254" i="39"/>
  <c r="AS178" i="39"/>
  <c r="AT178" i="39"/>
  <c r="AS67" i="39"/>
  <c r="AT67" i="39"/>
  <c r="AS111" i="39"/>
  <c r="AT111" i="39"/>
  <c r="AS158" i="39"/>
  <c r="AT158" i="39"/>
  <c r="AS169" i="39"/>
  <c r="AT169" i="39"/>
  <c r="AS61" i="39"/>
  <c r="AT61" i="39"/>
  <c r="AT172" i="39"/>
  <c r="AS172" i="39"/>
  <c r="AS308" i="39"/>
  <c r="AT308" i="39"/>
  <c r="AS334" i="39"/>
  <c r="AT334" i="39"/>
  <c r="AS195" i="39"/>
  <c r="AT195" i="39"/>
  <c r="AT381" i="39"/>
  <c r="AS381" i="39"/>
  <c r="AS110" i="39"/>
  <c r="AT110" i="39"/>
  <c r="AS359" i="39"/>
  <c r="AT359" i="39"/>
  <c r="AS345" i="39"/>
  <c r="AT345" i="39"/>
  <c r="AS395" i="39"/>
  <c r="AT395" i="39"/>
  <c r="AS119" i="39"/>
  <c r="AT119" i="39"/>
  <c r="AS306" i="39"/>
  <c r="AT306" i="39"/>
  <c r="AS382" i="39"/>
  <c r="AT382" i="39"/>
  <c r="AT56" i="39"/>
  <c r="AS56" i="39"/>
  <c r="AT287" i="39"/>
  <c r="AS287" i="39"/>
  <c r="AT251" i="39"/>
  <c r="AS251" i="39"/>
  <c r="AS126" i="39"/>
  <c r="AT126" i="39"/>
  <c r="AS353" i="39"/>
  <c r="AT353" i="39"/>
  <c r="AS383" i="39"/>
  <c r="AT383" i="39"/>
  <c r="AS386" i="39"/>
  <c r="AT386" i="39"/>
  <c r="AS304" i="39"/>
  <c r="AT304" i="39"/>
  <c r="AT200" i="39"/>
  <c r="AS200" i="39"/>
  <c r="AT366" i="39"/>
  <c r="AS366" i="39"/>
  <c r="AS219" i="39"/>
  <c r="AT219" i="39"/>
  <c r="AT144" i="39"/>
  <c r="AS144" i="39"/>
  <c r="AS273" i="39"/>
  <c r="AT273" i="39"/>
  <c r="AS234" i="39"/>
  <c r="AT234" i="39"/>
  <c r="AS97" i="39"/>
  <c r="AT97" i="39"/>
  <c r="AS335" i="39"/>
  <c r="AT335" i="39"/>
  <c r="AT400" i="39"/>
  <c r="AS400" i="39"/>
  <c r="AS246" i="39"/>
  <c r="AT246" i="39"/>
  <c r="AS264" i="39"/>
  <c r="AT264" i="39"/>
  <c r="AS238" i="39"/>
  <c r="AT238" i="39"/>
  <c r="AS122" i="39"/>
  <c r="AT122" i="39"/>
  <c r="AS324" i="39"/>
  <c r="AT324" i="39"/>
  <c r="AS147" i="39"/>
  <c r="AT147" i="39"/>
  <c r="AT350" i="39"/>
  <c r="AS350" i="39"/>
  <c r="AS73" i="39"/>
  <c r="AT73" i="39"/>
  <c r="AT88" i="39"/>
  <c r="AS88" i="39"/>
  <c r="AS295" i="39"/>
  <c r="AT295" i="39"/>
  <c r="AT83" i="39"/>
  <c r="AS83" i="39"/>
  <c r="AS364" i="39"/>
  <c r="AT364" i="39"/>
  <c r="AT174" i="39"/>
  <c r="AS174" i="39"/>
  <c r="AS277" i="39"/>
  <c r="AT277" i="39"/>
  <c r="AS120" i="39"/>
  <c r="AT120" i="39"/>
  <c r="AS394" i="39"/>
  <c r="AT394" i="39"/>
  <c r="AT268" i="39"/>
  <c r="AS268" i="39"/>
  <c r="AS327" i="39"/>
  <c r="AT327" i="39"/>
  <c r="AT346" i="39"/>
  <c r="AS346" i="39"/>
  <c r="AS261" i="39"/>
  <c r="AT261" i="39"/>
  <c r="AS256" i="39"/>
  <c r="AT256" i="39"/>
  <c r="AT152" i="39"/>
  <c r="AS152" i="39"/>
  <c r="AS310" i="39"/>
  <c r="AT310" i="39"/>
  <c r="AS356" i="39"/>
  <c r="AT356" i="39"/>
  <c r="AT58" i="39"/>
  <c r="AS58" i="39"/>
  <c r="AT133" i="39"/>
  <c r="AS133" i="39"/>
  <c r="AT313" i="39"/>
  <c r="AS313" i="39"/>
  <c r="AS265" i="39"/>
  <c r="AT265" i="39"/>
  <c r="AS372" i="39"/>
  <c r="AT372" i="39"/>
  <c r="AS167" i="39"/>
  <c r="AT167" i="39"/>
  <c r="AT198" i="39"/>
  <c r="AS198" i="39"/>
  <c r="AT66" i="39"/>
  <c r="AS66" i="39"/>
  <c r="AS289" i="39"/>
  <c r="AT289" i="39"/>
  <c r="AS307" i="39"/>
  <c r="AT307" i="39"/>
  <c r="AS91" i="39"/>
  <c r="AT91" i="39"/>
  <c r="AS203" i="39"/>
  <c r="AT203" i="39"/>
  <c r="AS319" i="39"/>
  <c r="AT319" i="39"/>
  <c r="AS369" i="39"/>
  <c r="AT369" i="39"/>
  <c r="AS339" i="39"/>
  <c r="AT339" i="39"/>
  <c r="AS188" i="39"/>
  <c r="AT188" i="39"/>
  <c r="AT305" i="39"/>
  <c r="AS305" i="39"/>
  <c r="AT79" i="39"/>
  <c r="AS79" i="39"/>
  <c r="AS81" i="39"/>
  <c r="AT81" i="39"/>
  <c r="AS286" i="39"/>
  <c r="AT286" i="39"/>
  <c r="AS196" i="39"/>
  <c r="AT196" i="39"/>
  <c r="AS314" i="39"/>
  <c r="AT314" i="39"/>
  <c r="AS258" i="39"/>
  <c r="AT258" i="39"/>
  <c r="AT109" i="39"/>
  <c r="AS109" i="39"/>
  <c r="AS59" i="39"/>
  <c r="AT59" i="39"/>
  <c r="AS208" i="39"/>
  <c r="AT208" i="39"/>
  <c r="AT70" i="39"/>
  <c r="AS70" i="39"/>
  <c r="AT243" i="39"/>
  <c r="AS243" i="39"/>
  <c r="AT279" i="39"/>
  <c r="AS279" i="39"/>
  <c r="AS293" i="39"/>
  <c r="AT293" i="39"/>
  <c r="AS89" i="39"/>
  <c r="AT89" i="39"/>
  <c r="AT153" i="39"/>
  <c r="AS153" i="39"/>
  <c r="AS197" i="39"/>
  <c r="AT197" i="39"/>
  <c r="AT194" i="39"/>
  <c r="AS194" i="39"/>
  <c r="AS193" i="39"/>
  <c r="AT193" i="39"/>
  <c r="AS135" i="39"/>
  <c r="AT135" i="39"/>
  <c r="AT124" i="39"/>
  <c r="AS124" i="39"/>
  <c r="AS139" i="39"/>
  <c r="AT139" i="39"/>
  <c r="AS375" i="39"/>
  <c r="AT375" i="39"/>
  <c r="AS101" i="39"/>
  <c r="AT101" i="39"/>
  <c r="AS349" i="39"/>
  <c r="AT349" i="39"/>
  <c r="AT275" i="39"/>
  <c r="AS275" i="39"/>
  <c r="AS220" i="39"/>
  <c r="AT220" i="39"/>
  <c r="AS315" i="39"/>
  <c r="AT315" i="39"/>
  <c r="AT336" i="39"/>
  <c r="AS336" i="39"/>
  <c r="AS288" i="39"/>
  <c r="AT288" i="39"/>
  <c r="AT374" i="39"/>
  <c r="AS374" i="39"/>
  <c r="AT157" i="39"/>
  <c r="AS157" i="39"/>
  <c r="AS192" i="39"/>
  <c r="AT192" i="39"/>
  <c r="AS379" i="39"/>
  <c r="AT379" i="39"/>
  <c r="AS121" i="39"/>
  <c r="AT121" i="39"/>
  <c r="AS127" i="39"/>
  <c r="AT127" i="39"/>
  <c r="AS106" i="39"/>
  <c r="AT106" i="39"/>
  <c r="AS272" i="39"/>
  <c r="AT272" i="39"/>
  <c r="AS290" i="39"/>
  <c r="AT290" i="39"/>
  <c r="AS252" i="39"/>
  <c r="AT252" i="39"/>
  <c r="AS93" i="39"/>
  <c r="AT93" i="39"/>
  <c r="AT212" i="39"/>
  <c r="AS212" i="39"/>
  <c r="AS225" i="39"/>
  <c r="AT225" i="39"/>
  <c r="AS231" i="39"/>
  <c r="AT231" i="39"/>
  <c r="AS391" i="39"/>
  <c r="AT391" i="39"/>
  <c r="AS233" i="39"/>
  <c r="AT233" i="39"/>
  <c r="AS357" i="39"/>
  <c r="AT357" i="39"/>
  <c r="AS102" i="39"/>
  <c r="AT102" i="39"/>
  <c r="AS299" i="39"/>
  <c r="AT299" i="39"/>
  <c r="AS236" i="39"/>
  <c r="AT236" i="39"/>
  <c r="AT68" i="39"/>
  <c r="AS68" i="39"/>
  <c r="AT370" i="39"/>
  <c r="AS370" i="39"/>
  <c r="AS250" i="39"/>
  <c r="AT250" i="39"/>
  <c r="AS351" i="39"/>
  <c r="AT351" i="39"/>
  <c r="AT247" i="39"/>
  <c r="AS247" i="39"/>
  <c r="AS365" i="39"/>
  <c r="AT365" i="39"/>
  <c r="AT323" i="39"/>
  <c r="AS323" i="39"/>
  <c r="AS35" i="39"/>
  <c r="AM40" i="39"/>
  <c r="AM5" i="39"/>
  <c r="AM43" i="39"/>
  <c r="AM42" i="39"/>
  <c r="AM4" i="39"/>
  <c r="AM3" i="39"/>
  <c r="AS11" i="39"/>
  <c r="AT29" i="39"/>
  <c r="AT21" i="39"/>
  <c r="AT50" i="39"/>
  <c r="AS21" i="39"/>
  <c r="AS20" i="39"/>
  <c r="AS29" i="39"/>
  <c r="AS38" i="39"/>
  <c r="AS19" i="39"/>
  <c r="AS40" i="39"/>
  <c r="AS36" i="39"/>
  <c r="AS5" i="39"/>
  <c r="AT36" i="39"/>
  <c r="AS27" i="39"/>
  <c r="AT5" i="39"/>
  <c r="AT43" i="39"/>
  <c r="AT6" i="39"/>
  <c r="AT48" i="39"/>
  <c r="AT18" i="39"/>
  <c r="AS18" i="39"/>
  <c r="AS4" i="39"/>
  <c r="AT4" i="39"/>
  <c r="AT42" i="39"/>
  <c r="AS42" i="39"/>
  <c r="AT49" i="39"/>
  <c r="AS49" i="39"/>
  <c r="AT28" i="39"/>
  <c r="AS28" i="39"/>
  <c r="AS15" i="39"/>
  <c r="AT15" i="39"/>
  <c r="AS16" i="39"/>
  <c r="AT16" i="39"/>
  <c r="AT47" i="39"/>
  <c r="AS47" i="39"/>
  <c r="AT51" i="39"/>
  <c r="AS51" i="39"/>
  <c r="AT8" i="39"/>
  <c r="AS8" i="39"/>
  <c r="AT39" i="39"/>
  <c r="AS39" i="39"/>
  <c r="AS7" i="39"/>
  <c r="AT7" i="39"/>
  <c r="AT3" i="39"/>
  <c r="AS3" i="39"/>
  <c r="AB2" i="32" l="1"/>
  <c r="AM6" i="39" l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<sst xmlns="http://schemas.openxmlformats.org/spreadsheetml/2006/main" count="104763" uniqueCount="38342">
  <si>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</si>
  <si>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</si>
  <si>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</si>
  <si>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</si>
  <si>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</si>
  <si>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</si>
  <si>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</si>
  <si>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</si>
  <si>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</si>
  <si>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</si>
  <si>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</si>
  <si>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</si>
  <si>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</si>
  <si>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</si>
  <si>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</si>
  <si>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</si>
  <si>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</si>
  <si>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</si>
  <si>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</si>
  <si>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</si>
  <si>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</si>
  <si>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</si>
  <si>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</si>
  <si>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</si>
  <si>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</si>
  <si>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</si>
  <si>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</si>
  <si>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</si>
  <si>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</si>
  <si>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</si>
  <si>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</si>
  <si>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</si>
  <si>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</si>
  <si>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</si>
  <si>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</si>
  <si>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</si>
  <si>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</si>
  <si>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</si>
  <si>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</si>
  <si>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</si>
  <si>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</si>
  <si>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</si>
  <si>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</si>
  <si>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</si>
  <si>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</si>
  <si>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</si>
  <si>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</si>
  <si>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</si>
  <si>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</si>
  <si>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</si>
  <si>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</si>
  <si>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</si>
  <si>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</si>
  <si>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</si>
  <si>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</si>
  <si>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</si>
  <si>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</si>
  <si>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</si>
  <si>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</si>
  <si>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</si>
  <si>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</si>
  <si>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</si>
  <si>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</si>
  <si>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</si>
  <si>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</si>
  <si>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</si>
  <si>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</si>
  <si>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</si>
  <si>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</si>
  <si>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</si>
  <si>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</si>
  <si>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</si>
  <si>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</si>
  <si>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</si>
  <si>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</si>
  <si>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</si>
  <si>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</si>
  <si>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</si>
  <si>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</si>
  <si>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</si>
  <si>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</si>
  <si>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</si>
  <si>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</si>
  <si>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</si>
  <si>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</si>
  <si>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</si>
  <si>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</si>
  <si>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</si>
  <si>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</si>
  <si>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</si>
  <si>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</si>
  <si>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</si>
  <si>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</si>
  <si>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</si>
  <si>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</si>
  <si>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</si>
  <si>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</si>
  <si>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</si>
  <si>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</si>
  <si>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</si>
  <si>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</si>
  <si>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</si>
  <si>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</si>
  <si>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</si>
  <si>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</si>
  <si>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</si>
  <si>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</si>
  <si>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</si>
  <si>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</si>
  <si>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</si>
  <si>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</si>
  <si>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</si>
  <si>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</si>
  <si>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</si>
  <si>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</si>
  <si>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</si>
  <si>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</si>
  <si>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</si>
  <si>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</si>
  <si>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</si>
  <si>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</si>
  <si>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</si>
  <si>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</si>
  <si>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</si>
  <si>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</si>
  <si>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</si>
  <si>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</si>
  <si>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</si>
  <si>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</si>
  <si>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</si>
  <si>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</si>
  <si>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</si>
  <si>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</si>
  <si>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</si>
  <si>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</si>
  <si>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</si>
  <si>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</si>
  <si>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</si>
  <si>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</si>
  <si>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</si>
  <si>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</si>
  <si>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</si>
  <si>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</si>
  <si>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</si>
  <si>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</si>
  <si>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</si>
  <si>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</si>
  <si>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</si>
  <si>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</si>
  <si>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</si>
  <si>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</si>
  <si>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</si>
  <si>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</si>
  <si>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</si>
  <si>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</si>
  <si>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</si>
  <si>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</si>
  <si>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</si>
  <si>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</si>
  <si>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</si>
  <si>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</si>
  <si>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</si>
  <si>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</si>
  <si>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</si>
  <si>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</si>
  <si>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</si>
  <si>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</si>
  <si>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</si>
  <si>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</si>
  <si>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</si>
  <si>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</si>
  <si>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</si>
  <si>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</si>
  <si>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</si>
  <si>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</si>
  <si>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</si>
  <si>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</si>
  <si>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</si>
  <si>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</si>
  <si>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</si>
  <si>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</si>
  <si>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</si>
  <si>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</si>
  <si>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</si>
  <si>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</si>
  <si>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</si>
  <si>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</si>
  <si>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</si>
  <si>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</si>
  <si>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</si>
  <si>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</si>
  <si>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</si>
  <si>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</si>
  <si>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</si>
  <si>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</si>
  <si>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</si>
  <si>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</si>
  <si>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</si>
  <si>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</si>
  <si>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</si>
  <si>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</si>
  <si>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</si>
  <si>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</si>
  <si>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</si>
  <si>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</si>
  <si>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</si>
  <si>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</si>
  <si>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</si>
  <si>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</si>
  <si>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</si>
  <si>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</si>
  <si>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</si>
  <si>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</si>
  <si>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</si>
  <si>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</si>
  <si>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</si>
  <si>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</si>
  <si>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</si>
  <si>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</si>
  <si>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</si>
  <si>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</si>
  <si>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</si>
  <si>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</si>
  <si>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</si>
  <si>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</si>
  <si>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</si>
  <si>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</si>
  <si>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</si>
  <si>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</si>
  <si>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</si>
  <si>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</si>
  <si>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</si>
  <si>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</si>
  <si>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</si>
  <si>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</si>
  <si>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</si>
  <si>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</si>
  <si>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</si>
  <si>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</si>
  <si>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</si>
  <si>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</si>
  <si>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</si>
  <si>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</si>
  <si>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</si>
  <si>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</si>
  <si>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</si>
  <si>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</si>
  <si>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</si>
  <si>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</si>
  <si>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</si>
  <si>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</si>
  <si>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</si>
  <si>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</si>
  <si>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</si>
  <si>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</si>
  <si>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</si>
  <si>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</si>
  <si>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</si>
  <si>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</si>
  <si>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</si>
  <si>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</si>
  <si>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</si>
  <si>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</si>
  <si>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</si>
  <si>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</si>
  <si>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</si>
  <si>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</si>
  <si>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</si>
  <si>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</si>
  <si>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</si>
  <si>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</si>
  <si>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</si>
  <si>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</si>
  <si>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</si>
  <si>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</si>
  <si>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</si>
  <si>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</si>
  <si>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</si>
  <si>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</si>
  <si>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</si>
  <si>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</si>
  <si>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</si>
  <si>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</si>
  <si>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</si>
  <si>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</si>
  <si>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</si>
  <si>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</si>
  <si>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</si>
  <si>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</si>
  <si>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</si>
  <si>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</si>
  <si>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</si>
  <si>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</si>
  <si>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</si>
  <si>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</si>
  <si>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</si>
  <si>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</si>
  <si>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</si>
  <si>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</si>
  <si>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</si>
  <si>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</si>
  <si>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</si>
  <si>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</si>
  <si>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</si>
  <si>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</si>
  <si>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</si>
  <si>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</si>
  <si>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</si>
  <si>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</si>
  <si>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</si>
  <si>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</si>
  <si>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</si>
  <si>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</si>
  <si>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</si>
  <si>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</si>
  <si>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</si>
  <si>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</si>
  <si>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</si>
  <si>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</si>
  <si>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</si>
  <si>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</si>
  <si>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</si>
  <si>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</si>
  <si>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</si>
  <si>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</si>
  <si>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</si>
  <si>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</si>
  <si>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</si>
  <si>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</si>
  <si>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</si>
  <si>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</si>
  <si>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</si>
  <si>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</si>
  <si>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</si>
  <si>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</si>
  <si>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</si>
  <si>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</si>
  <si>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</si>
  <si>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</si>
  <si>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</si>
  <si>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</si>
  <si>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</si>
  <si>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</si>
  <si>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</si>
  <si>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</si>
  <si>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</si>
  <si>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</si>
  <si>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</si>
  <si>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</si>
  <si>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</si>
  <si>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</si>
  <si>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</si>
  <si>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</si>
  <si>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</si>
  <si>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</si>
  <si>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</si>
  <si>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</si>
  <si>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</si>
  <si>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</si>
  <si>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</si>
  <si>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</si>
  <si>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</si>
  <si>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</si>
  <si>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</si>
  <si>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</si>
  <si>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</si>
  <si>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</si>
  <si>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</si>
  <si>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</si>
  <si>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</si>
  <si>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</si>
  <si>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</si>
  <si>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</si>
  <si>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</si>
  <si>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</si>
  <si>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</si>
  <si>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</si>
  <si>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</si>
  <si>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</si>
  <si>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</si>
  <si>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</si>
  <si>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</si>
  <si>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</si>
  <si>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</si>
  <si>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</si>
  <si>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</si>
  <si>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</si>
  <si>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</si>
  <si>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</si>
  <si>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</si>
  <si>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</si>
  <si>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</si>
  <si>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</si>
  <si>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</si>
  <si>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</si>
  <si>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</si>
  <si>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</si>
  <si>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</si>
  <si>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</si>
  <si>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</si>
  <si>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</si>
  <si>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</si>
  <si>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</si>
  <si>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</si>
  <si>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</si>
  <si>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</si>
  <si>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</si>
  <si>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</si>
  <si>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</si>
  <si>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</si>
  <si>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</si>
  <si>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</si>
  <si>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</si>
  <si>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</si>
  <si>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</si>
  <si>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</si>
  <si>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</si>
  <si>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</si>
  <si>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</si>
  <si>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</si>
  <si>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</si>
  <si>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</si>
  <si>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</si>
  <si>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</si>
  <si>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</si>
  <si>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</si>
  <si>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</si>
  <si>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</si>
  <si>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</si>
  <si>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</si>
  <si>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</si>
  <si>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</si>
  <si>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</si>
  <si>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</si>
  <si>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</si>
  <si>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</si>
  <si>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</si>
  <si>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</si>
  <si>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</si>
  <si>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</si>
  <si>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</si>
  <si>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</si>
  <si>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</si>
  <si>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</si>
  <si>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</si>
  <si>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</si>
  <si>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</si>
  <si>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</si>
  <si>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</si>
  <si>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</si>
  <si>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</si>
  <si>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</si>
  <si>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</si>
  <si>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</si>
  <si>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</si>
  <si>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</si>
  <si>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</si>
  <si>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</si>
  <si>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</si>
  <si>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</si>
  <si>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</si>
  <si>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</si>
  <si>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</si>
  <si>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</si>
  <si>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</si>
  <si>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</si>
  <si>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</si>
  <si>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</si>
  <si>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</si>
  <si>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</si>
  <si>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</si>
  <si>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</si>
  <si>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</si>
  <si>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</si>
  <si>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</si>
  <si>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</si>
  <si>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</si>
  <si>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</si>
  <si>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</si>
  <si>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</si>
  <si>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</si>
  <si>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</si>
  <si>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</si>
  <si>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</si>
  <si>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</si>
  <si>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</si>
  <si>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</si>
  <si>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</si>
  <si>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</si>
  <si>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</si>
  <si>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</si>
  <si>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</si>
  <si>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</si>
  <si>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</si>
  <si>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</si>
  <si>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</si>
  <si>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</si>
  <si>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</si>
  <si>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</si>
  <si>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</si>
  <si>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</si>
  <si>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</si>
  <si>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</si>
  <si>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</si>
  <si>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</si>
  <si>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</si>
  <si>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</si>
  <si>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</si>
  <si>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</si>
  <si>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</si>
  <si>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</si>
  <si>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</si>
  <si>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</si>
  <si>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</si>
  <si>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</si>
  <si>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</si>
  <si>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</si>
  <si>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</si>
  <si>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</si>
  <si>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</si>
  <si>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</si>
  <si>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</si>
  <si>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</si>
  <si>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</si>
  <si>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</si>
  <si>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</si>
  <si>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</si>
  <si>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</si>
  <si>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</si>
  <si>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</si>
  <si>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</si>
  <si>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</si>
  <si>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</si>
  <si>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</si>
  <si>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</si>
  <si>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</si>
  <si>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</si>
  <si>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</si>
  <si>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</si>
  <si>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</si>
  <si>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</si>
  <si>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</si>
  <si>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</si>
  <si>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</si>
  <si>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</si>
  <si>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</si>
  <si>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</si>
  <si>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</si>
  <si>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</si>
  <si>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</si>
  <si>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</si>
  <si>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</si>
  <si>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</si>
  <si>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</si>
  <si>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</si>
  <si>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</si>
  <si>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</si>
  <si>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</si>
  <si>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</si>
  <si>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</si>
  <si>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</si>
  <si>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</si>
  <si>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</si>
  <si>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</si>
  <si>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</si>
  <si>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</si>
  <si>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</si>
  <si>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</si>
  <si>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</si>
  <si>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</si>
  <si>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</si>
  <si>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</si>
  <si>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</si>
  <si>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</si>
  <si>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</si>
  <si>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</si>
  <si>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</si>
  <si>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</si>
  <si>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</si>
  <si>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</si>
  <si>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</si>
  <si>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</si>
  <si>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</si>
  <si>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</si>
  <si>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</si>
  <si>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</si>
  <si>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</si>
  <si>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</si>
  <si>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</si>
  <si>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</si>
  <si>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</si>
  <si>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</si>
  <si>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</si>
  <si>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</si>
  <si>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</si>
  <si>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</si>
  <si>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</si>
  <si>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</si>
  <si>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</si>
  <si>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</si>
  <si>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</si>
  <si>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</si>
  <si>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</si>
  <si>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</si>
  <si>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</si>
  <si>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</si>
  <si>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</si>
  <si>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</si>
  <si>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</si>
  <si>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</si>
  <si>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</si>
  <si>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</si>
  <si>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</si>
  <si>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</si>
  <si>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</si>
  <si>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</si>
  <si>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</si>
  <si>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</si>
  <si>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</si>
  <si>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</si>
  <si>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</si>
  <si>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</si>
  <si>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</si>
  <si>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</si>
  <si>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</si>
  <si>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</si>
  <si>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</si>
  <si>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</si>
  <si>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</si>
  <si>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</si>
  <si>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</si>
  <si>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</si>
  <si>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</si>
  <si>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</si>
  <si>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</si>
  <si>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</si>
  <si>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</si>
  <si>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</si>
  <si>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</si>
  <si>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</si>
  <si>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</si>
  <si>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</si>
  <si>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</si>
  <si>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</si>
  <si>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</si>
  <si>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</si>
  <si>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</si>
  <si>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</si>
  <si>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</si>
  <si>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</si>
  <si>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</si>
  <si>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</si>
  <si>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</si>
  <si>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</si>
  <si>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</si>
  <si>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</si>
  <si>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</si>
  <si>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</si>
  <si>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</si>
  <si>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</si>
  <si>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</si>
  <si>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</si>
  <si>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</si>
  <si>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</si>
  <si>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</si>
  <si>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</si>
  <si>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</si>
  <si>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</si>
  <si>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</si>
  <si>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</si>
  <si>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</si>
  <si>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</si>
  <si>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</si>
  <si>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</si>
  <si>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</si>
  <si>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</si>
  <si>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</si>
  <si>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</si>
  <si>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</si>
  <si>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</si>
  <si>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</si>
  <si>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</si>
  <si>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</si>
  <si>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</si>
  <si>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</si>
  <si>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</si>
  <si>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</si>
  <si>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</si>
  <si>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</si>
  <si>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</si>
  <si>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</si>
  <si>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</si>
  <si>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</si>
  <si>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</si>
  <si>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</si>
  <si>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</si>
  <si>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</si>
  <si>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</si>
  <si>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</si>
  <si>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</si>
  <si>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</si>
  <si>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</si>
  <si>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</si>
  <si>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</si>
  <si>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</si>
  <si>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</si>
  <si>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</si>
  <si>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</si>
  <si>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</si>
  <si>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</si>
  <si>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</si>
  <si>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</si>
  <si>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</si>
  <si>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</si>
  <si>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</si>
  <si>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</si>
  <si>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</si>
  <si>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</si>
  <si>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</si>
  <si>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</si>
  <si>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</si>
  <si>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</si>
  <si>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</si>
  <si>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</si>
  <si>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</si>
  <si>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</si>
  <si>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</si>
  <si>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</si>
  <si>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</si>
  <si>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</si>
  <si>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</si>
  <si>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</si>
  <si>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</si>
  <si>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</si>
  <si>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</si>
  <si>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</si>
  <si>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</si>
  <si>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</si>
  <si>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</si>
  <si>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</si>
  <si>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</si>
  <si>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</si>
  <si>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</si>
  <si>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</si>
  <si>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</si>
  <si>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</si>
  <si>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</si>
  <si>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</si>
  <si>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</si>
  <si>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</si>
  <si>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</si>
  <si>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</si>
  <si>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</si>
  <si>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</si>
  <si>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</si>
  <si>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</si>
  <si>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</si>
  <si>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</si>
  <si>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</si>
  <si>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</si>
  <si>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</si>
  <si>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</si>
  <si>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</si>
  <si>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</si>
  <si>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</si>
  <si>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</si>
  <si>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</si>
  <si>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</si>
  <si>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</si>
  <si>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</si>
  <si>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</si>
  <si>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</si>
  <si>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</si>
  <si>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</si>
  <si>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</si>
  <si>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</si>
  <si>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</si>
  <si>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</si>
  <si>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</si>
  <si>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</si>
  <si>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</si>
  <si>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</si>
  <si>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</si>
  <si>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</si>
  <si>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</si>
  <si>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</si>
  <si>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</si>
  <si>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</si>
  <si>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</si>
  <si>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</si>
  <si>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</si>
  <si>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</si>
  <si>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</si>
  <si>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</si>
  <si>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</si>
  <si>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</si>
  <si>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</si>
  <si>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</si>
  <si>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</si>
  <si>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</si>
  <si>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</si>
  <si>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</si>
  <si>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</si>
  <si>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</si>
  <si>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</si>
  <si>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</si>
  <si>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</si>
  <si>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</si>
  <si>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</si>
  <si>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</si>
  <si>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</si>
  <si>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</si>
  <si>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</si>
  <si>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</si>
  <si>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</si>
  <si>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</si>
  <si>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</si>
  <si>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</si>
  <si>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</si>
  <si>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</si>
  <si>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</si>
  <si>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</si>
  <si>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</si>
  <si>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</si>
  <si>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</si>
  <si>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</si>
  <si>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</si>
  <si>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</si>
  <si>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</si>
  <si>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</si>
  <si>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</si>
  <si>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</si>
  <si>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</si>
  <si>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</si>
  <si>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</si>
  <si>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</si>
  <si>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</si>
  <si>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</si>
  <si>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</si>
  <si>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</si>
  <si>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</si>
  <si>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</si>
  <si>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</si>
  <si>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</si>
  <si>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</si>
  <si>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</si>
  <si>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</si>
  <si>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</si>
  <si>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</si>
  <si>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</si>
  <si>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</si>
  <si>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</si>
  <si>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</si>
  <si>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</si>
  <si>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</si>
  <si>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</si>
  <si>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</si>
  <si>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</si>
  <si>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</si>
  <si>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</si>
  <si>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</si>
  <si>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</si>
  <si>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</si>
  <si>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</si>
  <si>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</si>
  <si>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</si>
  <si>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</si>
  <si>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</si>
  <si>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</si>
  <si>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</si>
  <si>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</si>
  <si>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</si>
  <si>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</si>
  <si>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</si>
  <si>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</si>
  <si>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</si>
  <si>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</si>
  <si>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</si>
  <si>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</si>
  <si>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</si>
  <si>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</si>
  <si>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</si>
  <si>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</si>
  <si>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</si>
  <si>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</si>
  <si>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</si>
  <si>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</si>
  <si>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</si>
  <si>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</si>
  <si>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</si>
  <si>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</si>
  <si>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</si>
  <si>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</si>
  <si>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</si>
  <si>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</si>
  <si>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</si>
  <si>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</si>
  <si>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</si>
  <si>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</si>
  <si>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</si>
  <si>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</si>
  <si>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</si>
  <si>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</si>
  <si>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</si>
  <si>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</si>
  <si>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</si>
  <si>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</si>
  <si>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</si>
  <si>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</si>
  <si>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</si>
  <si>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</si>
  <si>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</si>
  <si>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</si>
  <si>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</si>
  <si>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</si>
  <si>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</si>
  <si>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</si>
  <si>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</si>
  <si>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</si>
  <si>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</si>
  <si>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</si>
  <si>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</si>
  <si>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</si>
  <si>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</si>
  <si>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</si>
  <si>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</si>
  <si>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</si>
  <si>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</si>
  <si>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</si>
  <si>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</si>
  <si>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</si>
  <si>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</si>
  <si>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</si>
  <si>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</si>
  <si>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</si>
  <si>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</si>
  <si>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</si>
  <si>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</si>
  <si>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</si>
  <si>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</si>
  <si>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</si>
  <si>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</si>
  <si>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</si>
  <si>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</si>
  <si>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</si>
  <si>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</si>
  <si>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</si>
  <si>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</si>
  <si>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</si>
  <si>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</si>
  <si>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</si>
  <si>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</si>
  <si>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</si>
  <si>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</si>
  <si>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</si>
  <si>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</si>
  <si>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</si>
  <si>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</si>
  <si>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</si>
  <si>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</si>
  <si>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</si>
  <si>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</si>
  <si>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</si>
  <si>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</si>
  <si>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</si>
  <si>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</si>
  <si>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</si>
  <si>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</si>
  <si>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</si>
  <si>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</si>
  <si>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</si>
  <si>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</si>
  <si>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</si>
  <si>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</si>
  <si>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</si>
  <si>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</si>
  <si>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</si>
  <si>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</si>
  <si>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</si>
  <si>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</si>
  <si>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</si>
  <si>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</si>
  <si>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</si>
  <si>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</si>
  <si>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</si>
  <si>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</si>
  <si>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</si>
  <si>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</si>
  <si>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</si>
  <si>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</si>
  <si>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</si>
  <si>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</si>
  <si>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</si>
  <si>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</si>
  <si>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</si>
  <si>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</si>
  <si>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</si>
  <si>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</si>
  <si>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</si>
  <si>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</si>
  <si>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</si>
  <si>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</si>
  <si>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</si>
  <si>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</si>
  <si>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</si>
  <si>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</si>
  <si>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</si>
  <si>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</si>
  <si>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</si>
  <si>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</si>
  <si>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</si>
  <si>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</si>
  <si>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</si>
  <si>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</si>
  <si>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</si>
  <si>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</si>
  <si>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</si>
  <si>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</si>
  <si>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</si>
  <si>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</si>
  <si>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</si>
  <si>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</si>
  <si>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</si>
  <si>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</si>
  <si>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</si>
  <si>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</si>
  <si>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</si>
  <si>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</si>
  <si>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</si>
  <si>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</si>
  <si>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</si>
  <si>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</si>
  <si>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</si>
  <si>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</si>
  <si>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</si>
  <si>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</si>
  <si>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</si>
  <si>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</si>
  <si>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</si>
  <si>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</si>
  <si>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</si>
  <si>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</si>
  <si>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</si>
  <si>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</si>
  <si>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</si>
  <si>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</si>
  <si>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</si>
  <si>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</si>
  <si>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</si>
  <si>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</si>
  <si>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</si>
  <si>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</si>
  <si>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</si>
  <si>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</si>
  <si>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</si>
  <si>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</si>
  <si>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</si>
  <si>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</si>
  <si>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</si>
  <si>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</si>
  <si>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</si>
  <si>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</si>
  <si>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</si>
  <si>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</si>
  <si>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</si>
  <si>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</si>
  <si>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</si>
  <si>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</si>
  <si>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</si>
  <si>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</si>
  <si>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</si>
  <si>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</si>
  <si>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</si>
  <si>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</si>
  <si>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</si>
  <si>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</si>
  <si>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</si>
  <si>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</si>
  <si>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</si>
  <si>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</si>
  <si>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</si>
  <si>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</si>
  <si>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</si>
  <si>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</si>
  <si>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</si>
  <si>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</si>
  <si>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</si>
  <si>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</si>
  <si>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</si>
  <si>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</si>
  <si>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</si>
  <si>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</si>
  <si>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</si>
  <si>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</si>
  <si>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</si>
  <si>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</si>
  <si>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</si>
  <si>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</si>
  <si>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</si>
  <si>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</si>
  <si>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</si>
  <si>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</si>
  <si>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</si>
  <si>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</si>
  <si>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</si>
  <si>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</si>
  <si>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</si>
  <si>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</si>
  <si>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</si>
  <si>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</si>
  <si>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</si>
  <si>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</si>
  <si>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</si>
  <si>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</si>
  <si>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</si>
  <si>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</si>
  <si>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</si>
  <si>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</si>
  <si>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</si>
  <si>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</si>
  <si>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</si>
  <si>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</si>
  <si>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</si>
  <si>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</si>
  <si>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</si>
  <si>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</si>
  <si>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</si>
  <si>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</si>
  <si>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</si>
  <si>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</si>
  <si>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</si>
  <si>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</si>
  <si>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</si>
  <si>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</si>
  <si>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</si>
  <si>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</si>
  <si>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</si>
  <si>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</si>
  <si>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</si>
  <si>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</si>
  <si>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</si>
  <si>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</si>
  <si>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</si>
  <si>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</si>
  <si>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</si>
  <si>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</si>
  <si>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</si>
  <si>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</si>
  <si>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</si>
  <si>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</si>
  <si>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</si>
  <si>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</si>
  <si>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</si>
  <si>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</si>
  <si>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</si>
  <si>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</si>
  <si>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</si>
  <si>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</si>
  <si>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</si>
  <si>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</si>
  <si>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</si>
  <si>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</si>
  <si>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</si>
  <si>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</si>
  <si>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</si>
  <si>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</si>
  <si>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</si>
  <si>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</si>
  <si>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</si>
  <si>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</si>
  <si>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</si>
  <si>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</si>
  <si>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</si>
  <si>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</si>
  <si>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</si>
  <si>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</si>
  <si>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</si>
  <si>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</si>
  <si>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</si>
  <si>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</si>
  <si>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</si>
  <si>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</si>
  <si>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</si>
  <si>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</si>
  <si>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</si>
  <si>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</si>
  <si>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</si>
  <si>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</si>
  <si>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</si>
  <si>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</si>
  <si>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</si>
  <si>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</si>
  <si>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</si>
  <si>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</si>
  <si>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</si>
  <si>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</si>
  <si>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</si>
  <si>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</si>
  <si>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</si>
  <si>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</si>
  <si>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</si>
  <si>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</si>
  <si>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</si>
  <si>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</si>
  <si>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</si>
  <si>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</si>
  <si>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</si>
  <si>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</si>
  <si>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</si>
  <si>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</si>
  <si>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</si>
  <si>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</si>
  <si>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</si>
  <si>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</si>
  <si>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</si>
  <si>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</si>
  <si>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</si>
  <si>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</si>
  <si>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</si>
  <si>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</si>
  <si>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</si>
  <si>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</si>
  <si>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</si>
  <si>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</si>
  <si>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</si>
  <si>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</si>
  <si>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</si>
  <si>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</si>
  <si>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</si>
  <si>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</si>
  <si>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</si>
  <si>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</si>
  <si>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</si>
  <si>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</si>
  <si>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</si>
  <si>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</si>
  <si>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</si>
  <si>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</si>
  <si>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</si>
  <si>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</si>
  <si>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</si>
  <si>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</si>
  <si>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</si>
  <si>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</si>
  <si>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</si>
  <si>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</si>
  <si>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</si>
  <si>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</si>
  <si>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</si>
  <si>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</si>
  <si>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</si>
  <si>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</si>
  <si>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</si>
  <si>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</si>
  <si>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</si>
  <si>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</si>
  <si>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</si>
  <si>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</si>
  <si>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</si>
  <si>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</si>
  <si>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</si>
  <si>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</si>
  <si>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</si>
  <si>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</si>
  <si>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</si>
  <si>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</si>
  <si>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</si>
  <si>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</si>
  <si>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</si>
  <si>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</si>
  <si>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</si>
  <si>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</si>
  <si>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</si>
  <si>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</si>
  <si>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</si>
  <si>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</si>
  <si>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</si>
  <si>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</si>
  <si>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</si>
  <si>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</si>
  <si>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</si>
  <si>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</si>
  <si>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</si>
  <si>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</si>
  <si>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</si>
  <si>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</si>
  <si>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</si>
  <si>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</si>
  <si>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</si>
  <si>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</si>
  <si>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</si>
  <si>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</si>
  <si>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</si>
  <si>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</si>
  <si>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</si>
  <si>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</si>
  <si>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</si>
  <si>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</si>
  <si>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</si>
  <si>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</si>
  <si>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</si>
  <si>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</si>
  <si>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</si>
  <si>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</si>
  <si>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</si>
  <si>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</si>
  <si>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</si>
  <si>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</si>
  <si>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</si>
  <si>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</si>
  <si>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</si>
  <si>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</si>
  <si>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</si>
  <si>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</si>
  <si>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</si>
  <si>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</si>
  <si>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</si>
  <si>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</si>
  <si>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</si>
  <si>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</si>
  <si>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</si>
  <si>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</si>
  <si>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</si>
  <si>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</si>
  <si>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</si>
  <si>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</si>
  <si>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</si>
  <si>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</si>
  <si>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</si>
  <si>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</si>
  <si>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</si>
  <si>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</si>
  <si>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</si>
  <si>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</si>
  <si>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</si>
  <si>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</si>
  <si>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</si>
  <si>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</si>
  <si>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</si>
  <si>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</si>
  <si>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</si>
  <si>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</si>
  <si>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</si>
  <si>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</si>
  <si>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</si>
  <si>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</si>
  <si>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</si>
  <si>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</si>
  <si>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</si>
  <si>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</si>
  <si>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</si>
  <si>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</si>
  <si>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</si>
  <si>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</si>
  <si>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</si>
  <si>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</si>
  <si>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</si>
  <si>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</si>
  <si>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</si>
  <si>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</si>
  <si>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</si>
  <si>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</si>
  <si>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</si>
  <si>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</si>
  <si>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</si>
  <si>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</si>
  <si>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</si>
  <si>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</si>
  <si>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</si>
  <si>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</si>
  <si>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</si>
  <si>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</si>
  <si>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</si>
  <si>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</si>
  <si>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</si>
  <si>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</si>
  <si>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</si>
  <si>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</si>
  <si>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</si>
  <si>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</si>
  <si>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</si>
  <si>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</si>
  <si>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</si>
  <si>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</si>
  <si>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</si>
  <si>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</si>
  <si>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</si>
  <si>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</si>
  <si>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</si>
  <si>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</si>
  <si>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</si>
  <si>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</si>
  <si>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</si>
  <si>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</si>
  <si>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</si>
  <si>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</si>
  <si>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</si>
  <si>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</si>
  <si>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</si>
  <si>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</si>
  <si>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</si>
  <si>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</si>
  <si>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</si>
  <si>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</si>
  <si>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</si>
  <si>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</si>
  <si>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</si>
  <si>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</si>
  <si>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</si>
  <si>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</si>
  <si>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</si>
  <si>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</si>
  <si>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</si>
  <si>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</si>
  <si>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</si>
  <si>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</si>
  <si>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</si>
  <si>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</si>
  <si>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</si>
  <si>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</si>
  <si>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</si>
  <si>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</si>
  <si>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</si>
  <si>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</si>
  <si>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</si>
  <si>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</si>
  <si>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</si>
  <si>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</si>
  <si>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</si>
  <si>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</si>
  <si>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</si>
  <si>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</si>
  <si>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</si>
  <si>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</si>
  <si>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</si>
  <si>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</si>
  <si>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</si>
  <si>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</si>
  <si>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</si>
  <si>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</si>
  <si>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</si>
  <si>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</si>
  <si>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</si>
  <si>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</si>
  <si>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</si>
  <si>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</si>
  <si>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</si>
  <si>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</si>
  <si>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</si>
  <si>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</si>
  <si>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</si>
  <si>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</si>
  <si>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</si>
  <si>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</si>
  <si>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</si>
  <si>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</si>
  <si>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</si>
  <si>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</si>
  <si>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</si>
  <si>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</si>
  <si>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</si>
  <si>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</si>
  <si>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</si>
  <si>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</si>
  <si>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</si>
  <si>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</si>
  <si>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</si>
  <si>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</si>
  <si>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</si>
  <si>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</si>
  <si>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</si>
  <si>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</si>
  <si>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</si>
  <si>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</si>
  <si>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</si>
  <si>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</si>
  <si>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</si>
  <si>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</si>
  <si>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</si>
  <si>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</si>
  <si>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</si>
  <si>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</si>
  <si>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</si>
  <si>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</si>
  <si>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</si>
  <si>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</si>
  <si>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</si>
  <si>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</si>
  <si>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</si>
  <si>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</si>
  <si>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</si>
  <si>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</si>
  <si>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</si>
  <si>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</si>
  <si>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</si>
  <si>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</si>
  <si>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</si>
  <si>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</si>
  <si>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</si>
  <si>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</si>
  <si>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</si>
  <si>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</si>
  <si>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</si>
  <si>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</si>
  <si>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</si>
  <si>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</si>
  <si>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</si>
  <si>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</si>
  <si>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</si>
  <si>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</si>
  <si>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</si>
  <si>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</si>
  <si>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</si>
  <si>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</si>
  <si>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</si>
  <si>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</si>
  <si>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</si>
  <si>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</si>
  <si>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</si>
  <si>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</si>
  <si>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</si>
  <si>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</si>
  <si>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</si>
  <si>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</si>
  <si>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</si>
  <si>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</si>
  <si>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</si>
  <si>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</si>
  <si>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</si>
  <si>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</si>
  <si>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</si>
  <si>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</si>
  <si>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</si>
  <si>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</si>
  <si>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</si>
  <si>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</si>
  <si>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</si>
  <si>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</si>
  <si>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</si>
  <si>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</si>
  <si>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</si>
  <si>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</si>
  <si>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</si>
  <si>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</si>
  <si>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</si>
  <si>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</si>
  <si>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</si>
  <si>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</si>
  <si>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</si>
  <si>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</si>
  <si>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</si>
  <si>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</si>
  <si>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</si>
  <si>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</si>
  <si>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</si>
  <si>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</si>
  <si>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</si>
  <si>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</si>
  <si>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</si>
  <si>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</si>
  <si>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</si>
  <si>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</si>
  <si>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</si>
  <si>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</si>
  <si>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</si>
  <si>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</si>
  <si>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</si>
  <si>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</si>
  <si>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</si>
  <si>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</si>
  <si>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</si>
  <si>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</si>
  <si>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</si>
  <si>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</si>
  <si>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</si>
  <si>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</si>
  <si>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</si>
  <si>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</si>
  <si>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</si>
  <si>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</si>
  <si>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</si>
  <si>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</si>
  <si>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</si>
  <si>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</si>
  <si>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</si>
  <si>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</si>
  <si>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</si>
  <si>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</si>
  <si>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</si>
  <si>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</si>
  <si>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</si>
  <si>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</si>
  <si>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</si>
  <si>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</si>
  <si>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</si>
  <si>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</si>
  <si>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</si>
  <si>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</si>
  <si>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</si>
  <si>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</si>
  <si>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</si>
  <si>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</si>
  <si>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</si>
  <si>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</si>
  <si>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</si>
  <si>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</si>
  <si>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</si>
  <si>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</si>
  <si>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</si>
  <si>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</si>
  <si>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</si>
  <si>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</si>
  <si>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</si>
  <si>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</si>
  <si>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</si>
  <si>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</si>
  <si>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</si>
  <si>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</si>
  <si>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</si>
  <si>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</si>
  <si>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</si>
  <si>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</si>
  <si>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</si>
  <si>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</si>
  <si>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</si>
  <si>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</si>
  <si>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</si>
  <si>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</si>
  <si>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</si>
  <si>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</si>
  <si>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</si>
  <si>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</si>
  <si>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</si>
  <si>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</si>
  <si>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</si>
  <si>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</si>
  <si>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</si>
  <si>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</si>
  <si>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</si>
  <si>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</si>
  <si>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</si>
  <si>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</si>
  <si>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</si>
  <si>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</si>
  <si>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</si>
  <si>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</si>
  <si>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</si>
  <si>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</si>
  <si>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</si>
  <si>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</si>
  <si>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</si>
  <si>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</si>
  <si>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</si>
  <si>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</si>
  <si>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</si>
  <si>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</si>
  <si>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</si>
  <si>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</si>
  <si>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</si>
  <si>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</si>
  <si>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</si>
  <si>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</si>
  <si>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</si>
  <si>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</si>
  <si>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</si>
  <si>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</si>
  <si>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</si>
  <si>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</si>
  <si>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</si>
  <si>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</si>
  <si>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</si>
  <si>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</si>
  <si>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</si>
  <si>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</si>
  <si>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</si>
  <si>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</si>
  <si>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</si>
  <si>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</si>
  <si>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</si>
  <si>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</si>
  <si>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</si>
  <si>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</si>
  <si>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</si>
  <si>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</si>
  <si>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</si>
  <si>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</si>
  <si>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</si>
  <si>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</si>
  <si>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</si>
  <si>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</si>
  <si>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</si>
  <si>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</si>
  <si>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</si>
  <si>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</si>
  <si>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</si>
  <si>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</si>
  <si>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</si>
  <si>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</si>
  <si>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</si>
  <si>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</si>
  <si>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</si>
  <si>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</si>
  <si>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</si>
  <si>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</si>
  <si>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</si>
  <si>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</si>
  <si>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</si>
  <si>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</si>
  <si>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</si>
  <si>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</si>
  <si>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</si>
  <si>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</si>
  <si>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</si>
  <si>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</si>
  <si>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</si>
  <si>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</si>
  <si>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</si>
  <si>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</si>
  <si>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</si>
  <si>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</si>
  <si>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</si>
  <si>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</si>
  <si>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</si>
  <si>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</si>
  <si>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</si>
  <si>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</si>
  <si>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</si>
  <si>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</si>
  <si>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</si>
  <si>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</si>
  <si>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</si>
  <si>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</si>
  <si>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</si>
  <si>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</si>
  <si>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</si>
  <si>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</si>
  <si>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</si>
  <si>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</si>
  <si>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</si>
  <si>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</si>
  <si>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</si>
  <si>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</si>
  <si>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</si>
  <si>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</si>
  <si>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</si>
  <si>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</si>
  <si>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</si>
  <si>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</si>
  <si>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</si>
  <si>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</si>
  <si>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</si>
  <si>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</si>
  <si>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</si>
  <si>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</si>
  <si>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</si>
  <si>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</si>
  <si>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</si>
  <si>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</si>
  <si>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</si>
  <si>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</si>
  <si>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</si>
  <si>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</si>
  <si>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</si>
  <si>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</si>
  <si>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</si>
  <si>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</si>
  <si>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</si>
  <si>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</si>
  <si>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</si>
  <si>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</si>
  <si>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</si>
  <si>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</si>
  <si>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</si>
  <si>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</si>
  <si>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</si>
  <si>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</si>
  <si>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</si>
  <si>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</si>
  <si>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</si>
  <si>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</si>
  <si>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</si>
  <si>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</si>
  <si>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</si>
  <si>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</si>
  <si>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</si>
  <si>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</si>
  <si>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</si>
  <si>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</si>
  <si>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</si>
  <si>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</si>
  <si>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</si>
  <si>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</si>
  <si>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</si>
  <si>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</si>
  <si>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</si>
  <si>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</si>
  <si>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</si>
  <si>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</si>
  <si>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</si>
  <si>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</si>
  <si>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</si>
  <si>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</si>
  <si>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</si>
  <si>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</si>
  <si>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</si>
  <si>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</si>
  <si>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</si>
  <si>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</si>
  <si>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</si>
  <si>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</si>
  <si>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</si>
  <si>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</si>
  <si>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</si>
  <si>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</si>
  <si>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</si>
  <si>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</si>
  <si>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</si>
  <si>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</si>
  <si>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</si>
  <si>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</si>
  <si>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</si>
  <si>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</si>
  <si>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</si>
  <si>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</si>
  <si>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</si>
  <si>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</si>
  <si>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</si>
  <si>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</si>
  <si>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</si>
  <si>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</si>
  <si>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</si>
  <si>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</si>
  <si>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</si>
  <si>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</si>
  <si>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</si>
  <si>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</si>
  <si>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</si>
  <si>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</si>
  <si>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</si>
  <si>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</si>
  <si>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</si>
  <si>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</si>
  <si>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</si>
  <si>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</si>
  <si>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</si>
  <si>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</si>
  <si>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</si>
  <si>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</si>
  <si>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</si>
  <si>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</si>
  <si>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</si>
  <si>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</si>
  <si>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</si>
  <si>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</si>
  <si>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</si>
  <si>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</si>
  <si>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</si>
  <si>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</si>
  <si>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</si>
  <si>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</si>
  <si>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</si>
  <si>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</si>
  <si>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</si>
  <si>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</si>
  <si>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</si>
  <si>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</si>
  <si>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</si>
  <si>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</si>
  <si>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</si>
  <si>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</si>
  <si>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</si>
  <si>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</si>
  <si>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</si>
  <si>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</si>
  <si>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</si>
  <si>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</si>
  <si>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</si>
  <si>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</si>
  <si>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</si>
  <si>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</si>
  <si>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</si>
  <si>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</si>
  <si>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</si>
  <si>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</si>
  <si>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</si>
  <si>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</si>
  <si>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</si>
  <si>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</si>
  <si>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</si>
  <si>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</si>
  <si>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</si>
  <si>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</si>
  <si>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</si>
  <si>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</si>
  <si>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</si>
  <si>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</si>
  <si>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</si>
  <si>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</si>
  <si>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</si>
  <si>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</si>
  <si>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</si>
  <si>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</si>
  <si>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</si>
  <si>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</si>
  <si>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</si>
  <si>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</si>
  <si>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</si>
  <si>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</si>
  <si>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</si>
  <si>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</si>
  <si>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</si>
  <si>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</si>
  <si>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</si>
  <si>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</si>
  <si>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</si>
  <si>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</si>
  <si>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</si>
  <si>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</si>
  <si>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</si>
  <si>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</si>
  <si>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</si>
  <si>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</si>
  <si>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</si>
  <si>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</si>
  <si>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</si>
  <si>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</si>
  <si>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</si>
  <si>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</si>
  <si>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</si>
  <si>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</si>
  <si>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</si>
  <si>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</si>
  <si>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</si>
  <si>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</si>
  <si>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</si>
  <si>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</si>
  <si>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</si>
  <si>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</si>
  <si>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</si>
  <si>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</si>
  <si>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</si>
  <si>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</si>
  <si>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</si>
  <si>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</si>
  <si>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</si>
  <si>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</si>
  <si>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</si>
  <si>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</si>
  <si>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</si>
  <si>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</si>
  <si>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</si>
  <si>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</si>
  <si>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</si>
  <si>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</si>
  <si>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</si>
  <si>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</si>
  <si>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</si>
  <si>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</si>
  <si>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</si>
  <si>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</si>
  <si>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</si>
  <si>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</si>
  <si>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</si>
  <si>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</si>
  <si>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</si>
  <si>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</si>
  <si>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</si>
  <si>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</si>
  <si>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</si>
  <si>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</si>
  <si>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</si>
  <si>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</si>
  <si>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</si>
  <si>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</si>
  <si>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</si>
  <si>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</si>
  <si>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</si>
  <si>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</si>
  <si>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</si>
  <si>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</si>
  <si>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</si>
  <si>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</si>
  <si>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</si>
  <si>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</si>
  <si>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</si>
  <si>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</si>
  <si>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</si>
  <si>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</si>
  <si>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</si>
  <si>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</si>
  <si>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</si>
  <si>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</si>
  <si>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</si>
  <si>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</si>
  <si>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</si>
  <si>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</si>
  <si>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</si>
  <si>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</si>
  <si>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</si>
  <si>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</si>
  <si>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</si>
  <si>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</si>
  <si>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</si>
  <si>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</si>
  <si>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</si>
  <si>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</si>
  <si>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</si>
  <si>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</si>
  <si>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</si>
  <si>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</si>
  <si>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</si>
  <si>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</si>
  <si>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</si>
  <si>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</si>
  <si>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</si>
  <si>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</si>
  <si>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</si>
  <si>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</si>
  <si>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</si>
  <si>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</si>
  <si>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</si>
  <si>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</si>
  <si>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</si>
  <si>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</si>
  <si>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</si>
  <si>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</si>
  <si>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</si>
  <si>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</si>
  <si>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</si>
  <si>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</si>
  <si>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</si>
  <si>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</si>
  <si>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</si>
  <si>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</si>
  <si>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</si>
  <si>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</si>
  <si>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</si>
  <si>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</si>
  <si>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</si>
  <si>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</si>
  <si>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</si>
  <si>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</si>
  <si>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</si>
  <si>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</si>
  <si>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</si>
  <si>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</si>
  <si>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</si>
  <si>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</si>
  <si>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</si>
  <si>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</si>
  <si>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</si>
  <si>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</si>
  <si>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</si>
  <si>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</si>
  <si>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</si>
  <si>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</si>
  <si>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</si>
  <si>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</si>
  <si>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</si>
  <si>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</si>
  <si>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</si>
  <si>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</si>
  <si>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</si>
  <si>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</si>
  <si>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</si>
  <si>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</si>
  <si>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</si>
  <si>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</si>
  <si>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</si>
  <si>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</si>
  <si>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</si>
  <si>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</si>
  <si>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</si>
  <si>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</si>
  <si>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</si>
  <si>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</si>
  <si>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</si>
  <si>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</si>
  <si>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</si>
  <si>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</si>
  <si>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</si>
  <si>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</si>
  <si>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</si>
  <si>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</si>
  <si>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</si>
  <si>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</si>
  <si>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</si>
  <si>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</si>
  <si>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</si>
  <si>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</si>
  <si>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</si>
  <si>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</si>
  <si>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</si>
  <si>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</si>
  <si>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</si>
  <si>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</si>
  <si>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</si>
  <si>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</si>
  <si>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</si>
  <si>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</si>
  <si>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</si>
  <si>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</si>
  <si>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</si>
  <si>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</si>
  <si>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</si>
  <si>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</si>
  <si>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</si>
  <si>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</si>
  <si>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</si>
  <si>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</si>
  <si>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</si>
  <si>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</si>
  <si>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</si>
  <si>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</si>
  <si>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</si>
  <si>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</si>
  <si>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</si>
  <si>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</si>
  <si>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</si>
  <si>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</si>
  <si>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</si>
  <si>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</si>
  <si>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</si>
  <si>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</si>
  <si>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</si>
  <si>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</si>
  <si>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</si>
  <si>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</si>
  <si>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</si>
  <si>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</si>
  <si>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</si>
  <si>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</si>
  <si>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</si>
  <si>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</si>
  <si>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</si>
  <si>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</si>
  <si>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</si>
  <si>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</si>
  <si>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</si>
  <si>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</si>
  <si>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</si>
  <si>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</si>
  <si>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</si>
  <si>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</si>
  <si>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</si>
  <si>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</si>
  <si>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</si>
  <si>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</si>
  <si>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</si>
  <si>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</si>
  <si>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</si>
  <si>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</si>
  <si>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</si>
  <si>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</si>
  <si>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</si>
  <si>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</si>
  <si>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</si>
  <si>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</si>
  <si>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</si>
  <si>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</si>
  <si>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</si>
  <si>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</si>
  <si>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</si>
  <si>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</si>
  <si>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</si>
  <si>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</si>
  <si>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</si>
  <si>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</si>
  <si>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</si>
  <si>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</si>
  <si>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</si>
  <si>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</si>
  <si>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</si>
  <si>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</si>
  <si>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</si>
  <si>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</si>
  <si>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</si>
  <si>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</si>
  <si>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</si>
  <si>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</si>
  <si>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</si>
  <si>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</si>
  <si>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</si>
  <si>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</si>
  <si>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</si>
  <si>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</si>
  <si>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</si>
  <si>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</si>
  <si>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</si>
  <si>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</si>
  <si>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</si>
  <si>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</si>
  <si>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</si>
  <si>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</si>
  <si>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</si>
  <si>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</si>
  <si>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</si>
  <si>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</si>
  <si>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</si>
  <si>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</si>
  <si>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</si>
  <si>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</si>
  <si>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</si>
  <si>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</si>
  <si>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</si>
  <si>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</si>
  <si>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</si>
  <si>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</si>
  <si>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</si>
  <si>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</si>
  <si>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</si>
  <si>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</si>
  <si>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</si>
  <si>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</si>
  <si>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</si>
  <si>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</si>
  <si>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</si>
  <si>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</si>
  <si>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</si>
  <si>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</si>
  <si>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</si>
  <si>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</si>
  <si>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</si>
  <si>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</si>
  <si>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</si>
  <si>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</si>
  <si>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</si>
  <si>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</si>
  <si>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</si>
  <si>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</si>
  <si>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</si>
  <si>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</si>
  <si>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</si>
  <si>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</si>
  <si>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</si>
  <si>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</si>
  <si>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</si>
  <si>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</si>
  <si>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</si>
  <si>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</si>
  <si>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</si>
  <si>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</si>
  <si>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</si>
  <si>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</si>
  <si>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</si>
  <si>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</si>
  <si>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</si>
  <si>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</si>
  <si>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</si>
  <si>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</si>
  <si>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</si>
  <si>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</si>
  <si>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</si>
  <si>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</si>
  <si>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</si>
  <si>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</si>
  <si>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</si>
  <si>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</si>
  <si>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</si>
  <si>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</si>
  <si>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</si>
  <si>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</si>
  <si>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</si>
  <si>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</si>
  <si>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</si>
  <si>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</si>
  <si>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</si>
  <si>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</si>
  <si>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</si>
  <si>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</si>
  <si>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</si>
  <si>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</si>
  <si>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</si>
  <si>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</si>
  <si>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</si>
  <si>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</si>
  <si>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</si>
  <si>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</si>
  <si>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</si>
  <si>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</si>
  <si>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</si>
  <si>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</si>
  <si>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</si>
  <si>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</si>
  <si>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</si>
  <si>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</si>
  <si>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</si>
  <si>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</si>
  <si>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</si>
  <si>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</si>
  <si>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</si>
  <si>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</si>
  <si>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</si>
  <si>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</si>
  <si>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</si>
  <si>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</si>
  <si>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</si>
  <si>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</si>
  <si>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</si>
  <si>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</si>
  <si>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</si>
  <si>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</si>
  <si>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</si>
  <si>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</si>
  <si>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</si>
  <si>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</si>
  <si>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</si>
  <si>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</si>
  <si>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</si>
  <si>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</si>
  <si>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</si>
  <si>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</si>
  <si>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</si>
  <si>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</si>
  <si>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</si>
  <si>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</si>
  <si>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</si>
  <si>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</si>
  <si>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</si>
  <si>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</si>
  <si>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</si>
  <si>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</si>
  <si>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</si>
  <si>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</si>
  <si>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</si>
  <si>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</si>
  <si>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</si>
  <si>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</si>
  <si>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</si>
  <si>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</si>
  <si>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</si>
  <si>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</si>
  <si>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</si>
  <si>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</si>
  <si>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</si>
  <si>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</si>
  <si>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</si>
  <si>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</si>
  <si>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</si>
  <si>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</si>
  <si>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</si>
  <si>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</si>
  <si>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</si>
  <si>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</si>
  <si>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</si>
  <si>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</si>
  <si>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</si>
  <si>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</si>
  <si>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</si>
  <si>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</si>
  <si>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</si>
  <si>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</si>
  <si>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</si>
  <si>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</si>
  <si>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</si>
  <si>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</si>
  <si>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</si>
  <si>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</si>
  <si>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</si>
  <si>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</si>
  <si>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</si>
  <si>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</si>
  <si>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</si>
  <si>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</si>
  <si>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</si>
  <si>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</si>
  <si>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</si>
  <si>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</si>
  <si>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</si>
  <si>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</si>
  <si>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</si>
  <si>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</si>
  <si>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</si>
  <si>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</si>
  <si>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</si>
  <si>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</si>
  <si>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</si>
  <si>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</si>
  <si>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</si>
  <si>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</si>
  <si>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</si>
  <si>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</si>
  <si>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</si>
  <si>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</si>
  <si>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</si>
  <si>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</si>
  <si>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</si>
  <si>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</si>
  <si>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</si>
  <si>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</si>
  <si>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</si>
  <si>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</si>
  <si>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</si>
  <si>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</si>
  <si>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</si>
  <si>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</si>
  <si>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</si>
  <si>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</si>
  <si>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</si>
  <si>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</si>
  <si>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</si>
  <si>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</si>
  <si>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</si>
  <si>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</si>
  <si>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</si>
  <si>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</si>
  <si>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</si>
  <si>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</si>
  <si>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</si>
  <si>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</si>
  <si>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</si>
  <si>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</si>
  <si>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</si>
  <si>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</si>
  <si>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</si>
  <si>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</si>
  <si>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</si>
  <si>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</si>
  <si>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</si>
  <si>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</si>
  <si>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</si>
  <si>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</si>
  <si>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</si>
  <si>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</si>
  <si>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</si>
  <si>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</si>
  <si>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</si>
  <si>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</si>
  <si>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</si>
  <si>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</si>
  <si>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</si>
  <si>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</si>
  <si>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</si>
  <si>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</si>
  <si>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</si>
  <si>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</si>
  <si>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</si>
  <si>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</si>
  <si>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</si>
  <si>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</si>
  <si>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</si>
  <si>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</si>
  <si>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</si>
  <si>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</si>
  <si>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</si>
  <si>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</si>
  <si>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</si>
  <si>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</si>
  <si>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</si>
  <si>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</si>
  <si>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</si>
  <si>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</si>
  <si>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</si>
  <si>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</si>
  <si>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</si>
  <si>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</si>
  <si>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</si>
  <si>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</si>
  <si>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</si>
  <si>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</si>
  <si>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</si>
  <si>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</si>
  <si>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</si>
  <si>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</si>
  <si>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</si>
  <si>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</si>
  <si>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</si>
  <si>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</si>
  <si>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</si>
  <si>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</si>
  <si>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</si>
  <si>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</si>
  <si>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</si>
  <si>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</si>
  <si>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</si>
  <si>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</si>
  <si>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</si>
  <si>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</si>
  <si>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</si>
  <si>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</si>
  <si>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</si>
  <si>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</si>
  <si>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</si>
  <si>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</si>
  <si>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</si>
  <si>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</si>
  <si>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</si>
  <si>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</si>
  <si>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</si>
  <si>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</si>
  <si>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</si>
  <si>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</si>
  <si>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</si>
  <si>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</si>
  <si>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</si>
  <si>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</si>
  <si>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</si>
  <si>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</si>
  <si>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</si>
  <si>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</si>
  <si>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</si>
  <si>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</si>
  <si>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</si>
  <si>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</si>
  <si>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</si>
  <si>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</si>
  <si>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</si>
  <si>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</si>
  <si>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</si>
  <si>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</si>
  <si>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</si>
  <si>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</si>
  <si>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</si>
  <si>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</si>
  <si>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</si>
  <si>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</si>
  <si>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</si>
  <si>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</si>
  <si>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</si>
  <si>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</si>
  <si>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</si>
  <si>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</si>
  <si>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</si>
  <si>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</si>
  <si>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</si>
  <si>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</si>
  <si>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</si>
  <si>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</si>
  <si>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</si>
  <si>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</si>
  <si>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</si>
  <si>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</si>
  <si>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</si>
  <si>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</si>
  <si>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</si>
  <si>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</si>
  <si>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</si>
  <si>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</si>
  <si>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</si>
  <si>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</si>
  <si>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</si>
  <si>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</si>
  <si>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</si>
  <si>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</si>
  <si>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</si>
  <si>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</si>
  <si>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</si>
  <si>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</si>
  <si>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</si>
  <si>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</si>
  <si>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</si>
  <si>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</si>
  <si>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</si>
  <si>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</si>
  <si>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</si>
  <si>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</si>
  <si>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</si>
  <si>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</si>
  <si>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</si>
  <si>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</si>
  <si>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</si>
  <si>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</si>
  <si>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</si>
  <si>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</si>
  <si>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</si>
  <si>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</si>
  <si>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</si>
  <si>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</si>
  <si>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</si>
  <si>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</si>
  <si>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</si>
  <si>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</si>
  <si>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</si>
  <si>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</si>
  <si>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</si>
  <si>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</si>
  <si>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</si>
  <si>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</si>
  <si>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</si>
  <si>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</si>
  <si>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</si>
  <si>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</si>
  <si>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</si>
  <si>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</si>
  <si>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</si>
  <si>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</si>
  <si>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</si>
  <si>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</si>
  <si>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</si>
  <si>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</si>
  <si>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</si>
  <si>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</si>
  <si>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</si>
  <si>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</si>
  <si>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</si>
  <si>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</si>
  <si>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</si>
  <si>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</si>
  <si>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</si>
  <si>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</si>
  <si>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</si>
  <si>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</si>
  <si>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</si>
  <si>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</si>
  <si>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</si>
  <si>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</si>
  <si>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</si>
  <si>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</si>
  <si>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</si>
  <si>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</si>
  <si>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</si>
  <si>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</si>
  <si>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</si>
  <si>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</si>
  <si>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</si>
  <si>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</si>
  <si>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</si>
  <si>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</si>
  <si>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</si>
  <si>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</si>
  <si>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</si>
  <si>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</si>
  <si>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</si>
  <si>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</si>
  <si>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</si>
  <si>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</si>
  <si>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</si>
  <si>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</si>
  <si>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</si>
  <si>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</si>
  <si>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</si>
  <si>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</si>
  <si>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</si>
  <si>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</si>
  <si>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</si>
  <si>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</si>
  <si>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</si>
  <si>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</si>
  <si>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</si>
  <si>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</si>
  <si>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</si>
  <si>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</si>
  <si>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</si>
  <si>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</si>
  <si>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</si>
  <si>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</si>
  <si>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</si>
  <si>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</si>
  <si>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</si>
  <si>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</si>
  <si>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</si>
  <si>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</si>
  <si>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</si>
  <si>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</si>
  <si>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</si>
  <si>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</si>
  <si>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</si>
  <si>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</si>
  <si>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</si>
  <si>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</si>
  <si>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</si>
  <si>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</si>
  <si>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</si>
  <si>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</si>
  <si>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</si>
  <si>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</si>
  <si>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</si>
  <si>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</si>
  <si>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</si>
  <si>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</si>
  <si>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</si>
  <si>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</si>
  <si>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</si>
  <si>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</si>
  <si>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</si>
  <si>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</si>
  <si>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</si>
  <si>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</si>
  <si>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</si>
  <si>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</si>
  <si>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</si>
  <si>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</si>
  <si>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</si>
  <si>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</si>
  <si>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</si>
  <si>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</si>
  <si>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</si>
  <si>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</si>
  <si>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</si>
  <si>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</si>
  <si>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</si>
  <si>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</si>
  <si>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</si>
  <si>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</si>
  <si>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</si>
  <si>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</si>
  <si>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</si>
  <si>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</si>
  <si>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</si>
  <si>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</si>
  <si>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</si>
  <si>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</si>
  <si>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</si>
  <si>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</si>
  <si>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</si>
  <si>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</si>
  <si>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</si>
  <si>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</si>
  <si>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</si>
  <si>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</si>
  <si>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</si>
  <si>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</si>
  <si>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</si>
  <si>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</si>
  <si>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</si>
  <si>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</si>
  <si>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</si>
  <si>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</si>
  <si>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</si>
  <si>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</si>
  <si>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</si>
  <si>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</si>
  <si>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</si>
  <si>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</si>
  <si>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</si>
  <si>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</si>
  <si>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</si>
  <si>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</si>
  <si>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</si>
  <si>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</si>
  <si>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</si>
  <si>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</si>
  <si>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</si>
  <si>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</si>
  <si>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</si>
  <si>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</si>
  <si>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</si>
  <si>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</si>
  <si>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</si>
  <si>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</si>
  <si>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</si>
  <si>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</si>
  <si>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</si>
  <si>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</si>
  <si>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</si>
  <si>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</si>
  <si>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</si>
  <si>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</si>
  <si>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</si>
  <si>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</si>
  <si>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</si>
  <si>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</si>
  <si>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</si>
  <si>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</si>
  <si>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</si>
  <si>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</si>
  <si>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</si>
  <si>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</si>
  <si>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</si>
  <si>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</si>
  <si>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</si>
  <si>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</si>
  <si>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</si>
  <si>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</si>
  <si>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</si>
  <si>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</si>
  <si>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</si>
  <si>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</si>
  <si>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</si>
  <si>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</si>
  <si>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</si>
  <si>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</si>
  <si>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</si>
  <si>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</si>
  <si>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</si>
  <si>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</si>
  <si>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</si>
  <si>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</si>
  <si>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</si>
  <si>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</si>
  <si>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</si>
  <si>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</si>
  <si>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</si>
  <si>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</si>
  <si>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</si>
  <si>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</si>
  <si>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</si>
  <si>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</si>
  <si>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</si>
  <si>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</si>
  <si>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</si>
  <si>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</si>
  <si>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</si>
  <si>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</si>
  <si>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</si>
  <si>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</si>
  <si>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</si>
  <si>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</si>
  <si>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</si>
  <si>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</si>
  <si>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</si>
  <si>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</si>
  <si>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</si>
  <si>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</si>
  <si>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</si>
  <si>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</si>
  <si>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</si>
  <si>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</si>
  <si>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</si>
  <si>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</si>
  <si>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</si>
  <si>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</si>
  <si>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</si>
  <si>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</si>
  <si>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</si>
  <si>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</si>
  <si>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</si>
  <si>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</si>
  <si>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</si>
  <si>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</si>
  <si>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</si>
  <si>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</si>
  <si>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</si>
  <si>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</si>
  <si>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</si>
  <si>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</si>
  <si>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</si>
  <si>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</si>
  <si>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</si>
  <si>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</si>
  <si>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</si>
  <si>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</si>
  <si>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</si>
  <si>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</si>
  <si>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</si>
  <si>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</si>
  <si>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</si>
  <si>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</si>
  <si>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</si>
  <si>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</si>
  <si>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</si>
  <si>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</si>
  <si>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</si>
  <si>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</si>
  <si>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</si>
  <si>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</si>
  <si>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</si>
  <si>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</si>
  <si>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</si>
  <si>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</si>
  <si>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</si>
  <si>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</si>
  <si>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</si>
  <si>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</si>
  <si>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</si>
  <si>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</si>
  <si>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</si>
  <si>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</si>
  <si>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</si>
  <si>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</si>
  <si>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</si>
  <si>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</si>
  <si>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</si>
  <si>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</si>
  <si>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</si>
  <si>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</si>
  <si>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</si>
  <si>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</si>
  <si>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</si>
  <si>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</si>
  <si>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</si>
  <si>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</si>
  <si>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</si>
  <si>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</si>
  <si>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</si>
  <si>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</si>
  <si>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</si>
  <si>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</si>
  <si>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</si>
  <si>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</si>
  <si>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</si>
  <si>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</si>
  <si>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</si>
  <si>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</si>
  <si>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</si>
  <si>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</si>
  <si>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</si>
  <si>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</si>
  <si>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</si>
  <si>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</si>
  <si>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</si>
  <si>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</si>
  <si>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</si>
  <si>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</si>
  <si>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</si>
  <si>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</si>
  <si>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</si>
  <si>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</si>
  <si>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</si>
  <si>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</si>
  <si>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</si>
  <si>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</si>
  <si>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</si>
  <si>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</si>
  <si>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</si>
  <si>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</si>
  <si>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</si>
  <si>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</si>
  <si>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</si>
  <si>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</si>
  <si>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</si>
  <si>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</si>
  <si>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</si>
  <si>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</si>
  <si>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</si>
  <si>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</si>
  <si>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</si>
  <si>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</si>
  <si>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</si>
  <si>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</si>
  <si>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</si>
  <si>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</si>
  <si>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</si>
  <si>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</si>
  <si>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</si>
  <si>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</si>
  <si>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</si>
  <si>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</si>
  <si>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</si>
  <si>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</si>
  <si>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</si>
  <si>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</si>
  <si>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</si>
  <si>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</si>
  <si>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</si>
  <si>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</si>
  <si>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</si>
  <si>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</si>
  <si>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</si>
  <si>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</si>
  <si>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</si>
  <si>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</si>
  <si>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</si>
  <si>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</si>
  <si>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</si>
  <si>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</si>
  <si>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</si>
  <si>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</si>
  <si>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</si>
  <si>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</si>
  <si>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</si>
  <si>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</si>
  <si>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</si>
  <si>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</si>
  <si>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</si>
  <si>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</si>
  <si>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</si>
  <si>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</si>
  <si>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</si>
  <si>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</si>
  <si>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</si>
  <si>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</si>
  <si>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</si>
  <si>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</si>
  <si>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</si>
  <si>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</si>
  <si>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</si>
  <si>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</si>
  <si>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</si>
  <si>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</si>
  <si>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</si>
  <si>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</si>
  <si>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</si>
  <si>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</si>
  <si>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</si>
  <si>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</si>
  <si>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</si>
  <si>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</si>
  <si>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</si>
  <si>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</si>
  <si>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</si>
  <si>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</si>
  <si>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</si>
  <si>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</si>
  <si>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</si>
  <si>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</si>
  <si>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</si>
  <si>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</si>
  <si>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</si>
  <si>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</si>
  <si>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</si>
  <si>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</si>
  <si>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</si>
  <si>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</si>
  <si>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</si>
  <si>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</si>
  <si>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</si>
  <si>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</si>
  <si>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</si>
  <si>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</si>
  <si>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</si>
  <si>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</si>
  <si>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</si>
  <si>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</si>
  <si>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</si>
  <si>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</si>
  <si>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</si>
  <si>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</si>
  <si>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</si>
  <si>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</si>
  <si>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</si>
  <si>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</si>
  <si>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</si>
  <si>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</si>
  <si>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</si>
  <si>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</si>
  <si>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</si>
  <si>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</si>
  <si>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</si>
  <si>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</si>
  <si>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</si>
  <si>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</si>
  <si>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</si>
  <si>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</si>
  <si>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</si>
  <si>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</si>
  <si>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</si>
  <si>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</si>
  <si>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</si>
  <si>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</si>
  <si>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</si>
  <si>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</si>
  <si>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</si>
  <si>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</si>
  <si>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</si>
  <si>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</si>
  <si>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</si>
  <si>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</si>
  <si>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</si>
  <si>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</si>
  <si>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</si>
  <si>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</si>
  <si>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</si>
  <si>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</si>
  <si>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</si>
  <si>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</si>
  <si>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</si>
  <si>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</si>
  <si>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</si>
  <si>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</si>
  <si>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</si>
  <si>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</si>
  <si>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</si>
  <si>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</si>
  <si>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</si>
  <si>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</si>
  <si>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</si>
  <si>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</si>
  <si>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</si>
  <si>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</si>
  <si>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</si>
  <si>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</si>
  <si>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</si>
  <si>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</si>
  <si>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</si>
  <si>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</si>
  <si>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</si>
  <si>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</si>
  <si>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</si>
  <si>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</si>
  <si>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</si>
  <si>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</si>
  <si>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</si>
  <si>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</si>
  <si>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</si>
  <si>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</si>
  <si>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</si>
  <si>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</si>
  <si>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</si>
  <si>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</si>
  <si>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</si>
  <si>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</si>
  <si>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</si>
  <si>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</si>
  <si>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</si>
  <si>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</si>
  <si>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</si>
  <si>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</si>
  <si>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</si>
  <si>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</si>
  <si>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</si>
  <si>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</si>
  <si>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</si>
  <si>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</si>
  <si>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</si>
  <si>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</si>
  <si>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</si>
  <si>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</si>
  <si>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</si>
  <si>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</si>
  <si>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</si>
  <si>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</si>
  <si>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</si>
  <si>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</si>
  <si>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</si>
  <si>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</si>
  <si>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</si>
  <si>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</si>
  <si>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</si>
  <si>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</si>
  <si>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</si>
  <si>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</si>
  <si>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</si>
  <si>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</si>
  <si>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</si>
  <si>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</si>
  <si>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</si>
  <si>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</si>
  <si>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</si>
  <si>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</si>
  <si>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</si>
  <si>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</si>
  <si>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</si>
  <si>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</si>
  <si>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</si>
  <si>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</si>
  <si>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</si>
  <si>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</si>
  <si>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</si>
  <si>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</si>
  <si>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</si>
  <si>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</si>
  <si>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</si>
  <si>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</si>
  <si>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</si>
  <si>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</si>
  <si>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</si>
  <si>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</si>
  <si>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</si>
  <si>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</si>
  <si>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</si>
  <si>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</si>
  <si>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</si>
  <si>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</si>
  <si>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</si>
  <si>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</si>
  <si>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</si>
  <si>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</si>
  <si>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</si>
  <si>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</si>
  <si>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</si>
  <si>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</si>
  <si>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</si>
  <si>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</si>
  <si>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</si>
  <si>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</si>
  <si>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</si>
  <si>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</si>
  <si>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</si>
  <si>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</si>
  <si>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</si>
  <si>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</si>
  <si>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</si>
  <si>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</si>
  <si>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</si>
  <si>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</si>
  <si>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</si>
  <si>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</si>
  <si>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</si>
  <si>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</si>
  <si>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</si>
  <si>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</si>
  <si>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</si>
  <si>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</si>
  <si>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</si>
  <si>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</si>
  <si>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</si>
  <si>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</si>
  <si>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</si>
  <si>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</si>
  <si>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</si>
  <si>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</si>
  <si>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</si>
  <si>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</si>
  <si>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</si>
  <si>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</si>
  <si>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</si>
  <si>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</si>
  <si>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</si>
  <si>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</si>
  <si>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</si>
  <si>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</si>
  <si>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</si>
  <si>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</si>
  <si>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</si>
  <si>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</si>
  <si>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</si>
  <si>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</si>
  <si>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</si>
  <si>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</si>
  <si>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</si>
  <si>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</si>
  <si>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</si>
  <si>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</si>
  <si>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</si>
  <si>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</si>
  <si>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</si>
  <si>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</si>
  <si>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</si>
  <si>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</si>
  <si>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</si>
  <si>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</si>
  <si>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</si>
  <si>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</si>
  <si>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</si>
  <si>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</si>
  <si>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</si>
  <si>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</si>
  <si>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</si>
  <si>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</si>
  <si>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</si>
  <si>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</si>
  <si>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</si>
  <si>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</si>
  <si>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</si>
  <si>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</si>
  <si>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</si>
  <si>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</si>
  <si>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</si>
  <si>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</si>
  <si>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</si>
  <si>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</si>
  <si>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</si>
  <si>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</si>
  <si>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</si>
  <si>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</si>
  <si>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</si>
  <si>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</si>
  <si>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</si>
  <si>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</si>
  <si>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</si>
  <si>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</si>
  <si>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</si>
  <si>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</si>
  <si>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</si>
  <si>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</si>
  <si>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</si>
  <si>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</si>
  <si>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</si>
  <si>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</si>
  <si>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</si>
  <si>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</si>
  <si>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</si>
  <si>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</si>
  <si>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</si>
  <si>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</si>
  <si>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</si>
  <si>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</si>
  <si>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</si>
  <si>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</si>
  <si>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</si>
  <si>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</si>
  <si>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</si>
  <si>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</si>
  <si>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</si>
  <si>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</si>
  <si>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</si>
  <si>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</si>
  <si>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</si>
  <si>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</si>
  <si>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</si>
  <si>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</si>
  <si>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</si>
  <si>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</si>
  <si>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</si>
  <si>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</si>
  <si>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</si>
  <si>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</si>
  <si>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</si>
  <si>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</si>
  <si>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</si>
  <si>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</si>
  <si>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</si>
  <si>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</si>
  <si>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</si>
  <si>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</si>
  <si>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</si>
  <si>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</si>
  <si>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</si>
  <si>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</si>
  <si>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</si>
  <si>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</si>
  <si>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</si>
  <si>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</si>
  <si>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</si>
  <si>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</si>
  <si>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</si>
  <si>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</si>
  <si>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</si>
  <si>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</si>
  <si>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</si>
  <si>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</si>
  <si>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</si>
  <si>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</si>
  <si>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</si>
  <si>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</si>
  <si>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</si>
  <si>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</si>
  <si>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</si>
  <si>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</si>
  <si>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</si>
  <si>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</si>
  <si>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</si>
  <si>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</si>
  <si>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</si>
  <si>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</si>
  <si>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</si>
  <si>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</si>
  <si>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</si>
  <si>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</si>
  <si>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</si>
  <si>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</si>
  <si>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</si>
  <si>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</si>
  <si>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</si>
  <si>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</si>
  <si>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</si>
  <si>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</si>
  <si>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</si>
  <si>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</si>
  <si>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</si>
  <si>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</si>
  <si>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</si>
  <si>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</si>
  <si>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</si>
  <si>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</si>
  <si>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</si>
  <si>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</si>
  <si>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</si>
  <si>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</si>
  <si>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</si>
  <si>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</si>
  <si>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</si>
  <si>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</si>
  <si>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</si>
  <si>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</si>
  <si>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</si>
  <si>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</si>
  <si>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</si>
  <si>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</si>
  <si>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</si>
  <si>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</si>
  <si>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</si>
  <si>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</si>
  <si>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</si>
  <si>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</si>
  <si>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</si>
  <si>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</si>
  <si>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</si>
  <si>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</si>
  <si>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</si>
  <si>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</si>
  <si>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</si>
  <si>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</si>
  <si>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</si>
  <si>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</si>
  <si>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</si>
  <si>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</si>
  <si>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</si>
  <si>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</si>
  <si>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</si>
  <si>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</si>
  <si>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</si>
  <si>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</si>
  <si>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</si>
  <si>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</si>
  <si>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</si>
  <si>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</si>
  <si>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</si>
  <si>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</si>
  <si>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</si>
  <si>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</si>
  <si>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</si>
  <si>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</si>
  <si>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</si>
  <si>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</si>
  <si>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</si>
  <si>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</si>
  <si>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</si>
  <si>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</si>
  <si>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</si>
  <si>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</si>
  <si>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</si>
  <si>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</si>
  <si>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</si>
  <si>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</si>
  <si>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</si>
  <si>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</si>
  <si>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</si>
  <si>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</si>
  <si>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</si>
  <si>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</si>
  <si>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</si>
  <si>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</si>
  <si>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</si>
  <si>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</si>
  <si>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</si>
  <si>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</si>
  <si>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</si>
  <si>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</si>
  <si>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</si>
  <si>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</si>
  <si>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</si>
  <si>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</si>
  <si>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</si>
  <si>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</si>
  <si>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</si>
  <si>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</si>
  <si>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</si>
  <si>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</si>
  <si>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</si>
  <si>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</si>
  <si>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</si>
  <si>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</si>
  <si>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</si>
  <si>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</si>
  <si>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</si>
  <si>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</si>
  <si>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</si>
  <si>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</si>
  <si>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</si>
  <si>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</si>
  <si>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</si>
  <si>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</si>
  <si>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</si>
  <si>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</si>
  <si>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</si>
  <si>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</si>
  <si>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</si>
  <si>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</si>
  <si>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</si>
  <si>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</si>
  <si>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</si>
  <si>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</si>
  <si>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</si>
  <si>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</si>
  <si>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</si>
  <si>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</si>
  <si>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</si>
  <si>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</si>
  <si>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</si>
  <si>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</si>
  <si>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</si>
  <si>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</si>
  <si>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</si>
  <si>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</si>
  <si>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</si>
  <si>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</si>
  <si>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</si>
  <si>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</si>
  <si>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</si>
  <si>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</si>
  <si>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</si>
  <si>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</si>
  <si>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</si>
  <si>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</si>
  <si>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</si>
  <si>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</si>
  <si>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</si>
  <si>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</si>
  <si>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</si>
  <si>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</si>
  <si>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</si>
  <si>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</si>
  <si>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</si>
  <si>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</si>
  <si>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</si>
  <si>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</si>
  <si>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</si>
  <si>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</si>
  <si>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</si>
  <si>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</si>
  <si>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</si>
  <si>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</si>
  <si>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</si>
  <si>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</si>
  <si>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</si>
  <si>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</si>
  <si>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</si>
  <si>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</si>
  <si>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</si>
  <si>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</si>
  <si>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</si>
  <si>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</si>
  <si>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</si>
  <si>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</si>
  <si>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</si>
  <si>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</si>
  <si>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</si>
  <si>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</si>
  <si>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</si>
  <si>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</si>
  <si>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</si>
  <si>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</si>
  <si>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</si>
  <si>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</si>
  <si>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</si>
  <si>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</si>
  <si>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</si>
  <si>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</si>
  <si>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</si>
  <si>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</si>
  <si>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</si>
  <si>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</si>
  <si>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</si>
  <si>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</si>
  <si>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</si>
  <si>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</si>
  <si>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</si>
  <si>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</si>
  <si>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</si>
  <si>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</si>
  <si>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</si>
  <si>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</si>
  <si>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</si>
  <si>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</si>
  <si>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</si>
  <si>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</si>
  <si>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</si>
  <si>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</si>
  <si>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</si>
  <si>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</si>
  <si>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</si>
  <si>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</si>
  <si>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</si>
  <si>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</si>
  <si>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</si>
  <si>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</si>
  <si>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</si>
  <si>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</si>
  <si>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</si>
  <si>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</si>
  <si>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</si>
  <si>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</si>
  <si>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</si>
  <si>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</si>
  <si>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</si>
  <si>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</si>
  <si>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</si>
  <si>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</si>
  <si>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</si>
  <si>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</si>
  <si>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</si>
  <si>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</si>
  <si>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</si>
  <si>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</si>
  <si>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</si>
  <si>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</si>
  <si>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</si>
  <si>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</si>
  <si>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</si>
  <si>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</si>
  <si>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</si>
  <si>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</si>
  <si>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</si>
  <si>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</si>
  <si>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</si>
  <si>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</si>
  <si>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</si>
  <si>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</si>
  <si>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</si>
  <si>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</si>
  <si>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</si>
  <si>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</si>
  <si>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</si>
  <si>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</si>
  <si>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</si>
  <si>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</si>
  <si>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</si>
  <si>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</si>
  <si>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</si>
  <si>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</si>
  <si>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</si>
  <si>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</si>
  <si>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</si>
  <si>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</si>
  <si>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</si>
  <si>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</si>
  <si>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</si>
  <si>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</si>
  <si>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</si>
  <si>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</si>
  <si>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</si>
  <si>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</si>
  <si>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</si>
  <si>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</si>
  <si>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</si>
  <si>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</si>
  <si>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</si>
  <si>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</si>
  <si>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</si>
  <si>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</si>
  <si>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</si>
  <si>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</si>
  <si>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</si>
  <si>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</si>
  <si>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</si>
  <si>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</si>
  <si>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</si>
  <si>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</si>
  <si>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</si>
  <si>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</si>
  <si>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</si>
  <si>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</si>
  <si>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</si>
  <si>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</si>
  <si>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</si>
  <si>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</si>
  <si>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</si>
  <si>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</si>
  <si>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</si>
  <si>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</si>
  <si>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</si>
  <si>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</si>
  <si>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</si>
  <si>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</si>
  <si>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</si>
  <si>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</si>
  <si>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</si>
  <si>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</si>
  <si>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</si>
  <si>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</si>
  <si>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</si>
  <si>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</si>
  <si>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</si>
  <si>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</si>
  <si>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</si>
  <si>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</si>
  <si>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</si>
  <si>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</si>
  <si>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</si>
  <si>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</si>
  <si>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</si>
  <si>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</si>
  <si>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</si>
  <si>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</si>
  <si>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</si>
  <si>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</si>
  <si>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</si>
  <si>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</si>
  <si>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</si>
  <si>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</si>
  <si>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</si>
  <si>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</si>
  <si>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</si>
  <si>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</si>
  <si>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</si>
  <si>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</si>
  <si>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</si>
  <si>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</si>
  <si>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</si>
  <si>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</si>
  <si>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</si>
  <si>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</si>
  <si>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</si>
  <si>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</si>
  <si>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</si>
  <si>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</si>
  <si>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</si>
  <si>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</si>
  <si>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</si>
  <si>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</si>
  <si>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</si>
  <si>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</si>
  <si>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</si>
  <si>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</si>
  <si>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</si>
  <si>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</si>
  <si>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</si>
  <si>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</si>
  <si>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</si>
  <si>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</si>
  <si>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</si>
  <si>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</si>
  <si>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</si>
  <si>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</si>
  <si>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</si>
  <si>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</si>
  <si>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</si>
  <si>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</si>
  <si>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</si>
  <si>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</si>
  <si>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</si>
  <si>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</si>
  <si>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</si>
  <si>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</si>
  <si>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</si>
  <si>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</si>
  <si>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</si>
  <si>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</si>
  <si>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</si>
  <si>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</si>
  <si>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</si>
  <si>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</si>
  <si>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</si>
  <si>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</si>
  <si>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</si>
  <si>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</si>
  <si>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</si>
  <si>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</si>
  <si>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</si>
  <si>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</si>
  <si>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</si>
  <si>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</si>
  <si>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</si>
  <si>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</si>
  <si>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</si>
  <si>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</si>
  <si>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</si>
  <si>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</si>
  <si>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</si>
  <si>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</si>
  <si>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</si>
  <si>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</si>
  <si>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</si>
  <si>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</si>
  <si>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</si>
  <si>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</si>
  <si>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</si>
  <si>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</si>
  <si>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</si>
  <si>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</si>
  <si>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</si>
  <si>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</si>
  <si>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</si>
  <si>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</si>
  <si>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</si>
  <si>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</si>
  <si>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</si>
  <si>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</si>
  <si>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</si>
  <si>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</si>
  <si>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</si>
  <si>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</si>
  <si>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</si>
  <si>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</si>
  <si>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</si>
  <si>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</si>
  <si>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</si>
  <si>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</si>
  <si>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</si>
  <si>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</si>
  <si>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</si>
  <si>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</si>
  <si>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</si>
  <si>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</si>
  <si>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</si>
  <si>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</si>
  <si>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</si>
  <si>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</si>
  <si>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</si>
  <si>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</si>
  <si>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</si>
  <si>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</si>
  <si>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</si>
  <si>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</si>
  <si>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</si>
  <si>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</si>
  <si>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</si>
  <si>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</si>
  <si>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</si>
  <si>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</si>
  <si>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</si>
  <si>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</si>
  <si>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</si>
  <si>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</si>
  <si>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</si>
  <si>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</si>
  <si>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</si>
  <si>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</si>
  <si>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</si>
  <si>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</si>
  <si>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</si>
  <si>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</si>
  <si>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</si>
  <si>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</si>
  <si>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</si>
  <si>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</si>
  <si>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</si>
  <si>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</si>
  <si>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</si>
  <si>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</si>
  <si>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</si>
  <si>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</si>
  <si>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</si>
  <si>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</si>
  <si>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</si>
  <si>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</si>
  <si>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</si>
  <si>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</si>
  <si>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</si>
  <si>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</si>
  <si>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</si>
  <si>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</si>
  <si>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</si>
  <si>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</si>
  <si>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</si>
  <si>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</si>
  <si>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</si>
  <si>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</si>
  <si>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</si>
  <si>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</si>
  <si>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</si>
  <si>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</si>
  <si>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</si>
  <si>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</si>
  <si>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</si>
  <si>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</si>
  <si>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</si>
  <si>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</si>
  <si>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</si>
  <si>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</si>
  <si>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</si>
  <si>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</si>
  <si>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</si>
  <si>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</si>
  <si>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</si>
  <si>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</si>
  <si>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</si>
  <si>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</si>
  <si>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</si>
  <si>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</si>
  <si>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</si>
  <si>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</si>
  <si>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</si>
  <si>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</si>
  <si>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</si>
  <si>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</si>
  <si>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</si>
  <si>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</si>
  <si>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</si>
  <si>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</si>
  <si>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</si>
  <si>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</si>
  <si>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</si>
  <si>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</si>
  <si>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</si>
  <si>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</si>
  <si>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</si>
  <si>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</si>
  <si>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</si>
  <si>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</si>
  <si>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</si>
  <si>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</si>
  <si>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</si>
  <si>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</si>
  <si>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</si>
  <si>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</si>
  <si>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</si>
  <si>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</si>
  <si>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</si>
  <si>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</si>
  <si>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</si>
  <si>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</si>
  <si>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</si>
  <si>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</si>
  <si>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</si>
  <si>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</si>
  <si>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</si>
  <si>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</si>
  <si>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</si>
  <si>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</si>
  <si>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</si>
  <si>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</si>
  <si>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</si>
  <si>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</si>
  <si>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</si>
  <si>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</si>
  <si>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</si>
  <si>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</si>
  <si>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</si>
  <si>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</si>
  <si>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</si>
  <si>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</si>
  <si>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</si>
  <si>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</si>
  <si>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</si>
  <si>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</si>
  <si>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</si>
  <si>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</si>
  <si>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</si>
  <si>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</si>
  <si>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</si>
  <si>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</si>
  <si>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</si>
  <si>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</si>
  <si>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</si>
  <si>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</si>
  <si>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</si>
  <si>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</si>
  <si>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</si>
  <si>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</si>
  <si>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</si>
  <si>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</si>
  <si>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</si>
  <si>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</si>
  <si>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</si>
  <si>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</si>
  <si>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</si>
  <si>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</si>
  <si>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</si>
  <si>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</si>
  <si>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</si>
  <si>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</si>
  <si>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</si>
  <si>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</si>
  <si>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</si>
  <si>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</si>
  <si>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</si>
  <si>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</si>
  <si>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</si>
  <si>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</si>
  <si>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</si>
  <si>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</si>
  <si>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</si>
  <si>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</si>
  <si>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</si>
  <si>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</si>
  <si>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</si>
  <si>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</si>
  <si>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</si>
  <si>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</si>
  <si>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</si>
  <si>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</si>
  <si>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</si>
  <si>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</si>
  <si>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</si>
  <si>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</si>
  <si>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</si>
  <si>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</si>
  <si>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</si>
  <si>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</si>
  <si>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</si>
  <si>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</si>
  <si>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</si>
  <si>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</si>
  <si>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</si>
  <si>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</si>
  <si>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</si>
  <si>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</si>
  <si>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</si>
  <si>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</si>
  <si>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</si>
  <si>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</si>
  <si>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</si>
  <si>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</si>
  <si>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</si>
  <si>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</si>
  <si>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</si>
  <si>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</si>
  <si>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</si>
  <si>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</si>
  <si>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</si>
  <si>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</si>
  <si>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</si>
  <si>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</si>
  <si>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</si>
  <si>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</si>
  <si>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</si>
  <si>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</si>
  <si>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</si>
  <si>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</si>
  <si>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</si>
  <si>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</si>
  <si>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</si>
  <si>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</si>
  <si>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</si>
  <si>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</si>
  <si>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</si>
  <si>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</si>
  <si>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</si>
  <si>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</si>
  <si>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</si>
  <si>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</si>
  <si>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</si>
  <si>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</si>
  <si>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</si>
  <si>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</si>
  <si>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</si>
  <si>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</si>
  <si>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</si>
  <si>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</si>
  <si>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</si>
  <si>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</si>
  <si>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</si>
  <si>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</si>
  <si>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</si>
  <si>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</si>
  <si>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</si>
  <si>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</si>
  <si>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</si>
  <si>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</si>
  <si>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</si>
  <si>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</si>
  <si>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</si>
  <si>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</si>
  <si>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</si>
  <si>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</si>
  <si>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</si>
  <si>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</si>
  <si>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</si>
  <si>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</si>
  <si>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</si>
  <si>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</si>
  <si>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</si>
  <si>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</si>
  <si>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</si>
  <si>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</si>
  <si>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</si>
  <si>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</si>
  <si>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</si>
  <si>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</si>
  <si>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</si>
  <si>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</si>
  <si>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</si>
  <si>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</si>
  <si>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</si>
  <si>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</si>
  <si>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</si>
  <si>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</si>
  <si>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</si>
  <si>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</si>
  <si>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</si>
  <si>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</si>
  <si>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</si>
  <si>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</si>
  <si>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</si>
  <si>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</si>
  <si>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</si>
  <si>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</si>
  <si>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</si>
  <si>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</si>
  <si>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</si>
  <si>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</si>
  <si>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</si>
  <si>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</si>
  <si>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</si>
  <si>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</si>
  <si>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</si>
  <si>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</si>
  <si>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</si>
  <si>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</si>
  <si>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</si>
  <si>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</si>
  <si>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</si>
  <si>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</si>
  <si>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</si>
  <si>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</si>
  <si>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</si>
  <si>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</si>
  <si>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</si>
  <si>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</si>
  <si>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</si>
  <si>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</si>
  <si>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</si>
  <si>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</si>
  <si>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</si>
  <si>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</si>
  <si>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</si>
  <si>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</si>
  <si>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</si>
  <si>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</si>
  <si>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</si>
  <si>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</si>
  <si>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</si>
  <si>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</si>
  <si>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</si>
  <si>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</si>
  <si>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</si>
  <si>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</si>
  <si>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</si>
  <si>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</si>
  <si>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</si>
  <si>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</si>
  <si>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</si>
  <si>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</si>
  <si>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</si>
  <si>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</si>
  <si>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</si>
  <si>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</si>
  <si>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</si>
  <si>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</si>
  <si>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</si>
  <si>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</si>
  <si>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</si>
  <si>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</si>
  <si>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</si>
  <si>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</si>
  <si>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</si>
  <si>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</si>
  <si>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</si>
  <si>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</si>
  <si>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</si>
  <si>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</si>
  <si>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</si>
  <si>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</si>
  <si>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</si>
  <si>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</si>
  <si>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</si>
  <si>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</si>
  <si>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</si>
  <si>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</si>
  <si>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</si>
  <si>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</si>
  <si>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</si>
  <si>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</si>
  <si>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</si>
  <si>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</si>
  <si>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</si>
  <si>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</si>
  <si>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</si>
  <si>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</si>
  <si>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</si>
  <si>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</si>
  <si>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</si>
  <si>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</si>
  <si>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</si>
  <si>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</si>
  <si>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</si>
  <si>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</si>
  <si>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</si>
  <si>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</si>
  <si>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</si>
  <si>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</si>
  <si>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</si>
  <si>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</si>
  <si>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</si>
  <si>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</si>
  <si>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</si>
  <si>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</si>
  <si>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</si>
  <si>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</si>
  <si>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</si>
  <si>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</si>
  <si>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</si>
  <si>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</si>
  <si>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</si>
  <si>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</si>
  <si>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</si>
  <si>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</si>
  <si>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</si>
  <si>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</si>
  <si>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</si>
  <si>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</si>
  <si>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</si>
  <si>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</si>
  <si>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</si>
  <si>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</si>
  <si>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</si>
  <si>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</si>
  <si>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</si>
  <si>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</si>
  <si>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</si>
  <si>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</si>
  <si>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</si>
  <si>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</si>
  <si>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</si>
  <si>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</si>
  <si>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</si>
  <si>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</si>
  <si>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</si>
  <si>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</si>
  <si>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</si>
  <si>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</si>
  <si>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</si>
  <si>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</si>
  <si>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</si>
  <si>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</si>
  <si>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</si>
  <si>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</si>
  <si>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</si>
  <si>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</si>
  <si>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</si>
  <si>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</si>
  <si>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</si>
  <si>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</si>
  <si>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</si>
  <si>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</si>
  <si>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</si>
  <si>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</si>
  <si>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</si>
  <si>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</si>
  <si>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</si>
  <si>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</si>
  <si>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</si>
  <si>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</si>
  <si>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</si>
  <si>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</si>
  <si>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</si>
  <si>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</si>
  <si>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</si>
  <si>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</si>
  <si>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</si>
  <si>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</si>
  <si>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</si>
  <si>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</si>
  <si>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</si>
  <si>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</si>
  <si>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</si>
  <si>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</si>
  <si>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</si>
  <si>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</si>
  <si>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</si>
  <si>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</si>
  <si>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</si>
  <si>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</si>
  <si>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</si>
  <si>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</si>
  <si>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</si>
  <si>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</si>
  <si>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</si>
  <si>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</si>
  <si>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</si>
  <si>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</si>
  <si>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</si>
  <si>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</si>
  <si>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</si>
  <si>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</si>
  <si>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</si>
  <si>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</si>
  <si>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</si>
  <si>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</si>
  <si>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</si>
  <si>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</si>
  <si>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</si>
  <si>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</si>
  <si>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</si>
  <si>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</si>
  <si>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</si>
  <si>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</si>
  <si>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</si>
  <si>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</si>
  <si>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</si>
  <si>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</si>
  <si>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</si>
  <si>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</si>
  <si>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</si>
  <si>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</si>
  <si>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</si>
  <si>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</si>
  <si>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</si>
  <si>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</si>
  <si>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</si>
  <si>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</si>
  <si>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</si>
  <si>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</si>
  <si>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</si>
  <si>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</si>
  <si>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</si>
  <si>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</si>
  <si>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</si>
  <si>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</si>
  <si>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</si>
  <si>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</si>
  <si>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</si>
  <si>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</si>
  <si>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</si>
  <si>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</si>
  <si>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</si>
  <si>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</si>
  <si>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</si>
  <si>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</si>
  <si>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</si>
  <si>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</si>
  <si>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</si>
  <si>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</si>
  <si>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</si>
  <si>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</si>
  <si>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</si>
  <si>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</si>
  <si>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</si>
  <si>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</si>
  <si>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</si>
  <si>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</si>
  <si>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</si>
  <si>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</si>
  <si>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</si>
  <si>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</si>
  <si>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</si>
  <si>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</si>
  <si>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</si>
  <si>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</si>
  <si>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</si>
  <si>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</si>
  <si>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</si>
  <si>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</si>
  <si>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</si>
  <si>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</si>
  <si>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</si>
  <si>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</si>
  <si>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</si>
  <si>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</si>
  <si>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</si>
  <si>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</si>
  <si>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</si>
  <si>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</si>
  <si>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</si>
  <si>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</si>
  <si>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</si>
  <si>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</si>
  <si>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</si>
  <si>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</si>
  <si>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</si>
  <si>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</si>
  <si>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</si>
  <si>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</si>
  <si>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</si>
  <si>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</si>
  <si>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</si>
  <si>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</si>
  <si>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</si>
  <si>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</si>
  <si>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</si>
  <si>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</si>
  <si>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</si>
  <si>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</si>
  <si>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</si>
  <si>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</si>
  <si>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</si>
  <si>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</si>
  <si>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</si>
  <si>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</si>
  <si>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</si>
  <si>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</si>
  <si>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</si>
  <si>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</si>
  <si>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</si>
  <si>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</si>
  <si>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</si>
  <si>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</si>
  <si>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</si>
  <si>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</si>
  <si>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</si>
  <si>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</si>
  <si>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</si>
  <si>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</si>
  <si>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</si>
  <si>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</si>
  <si>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</si>
  <si>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</si>
  <si>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</si>
  <si>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</si>
  <si>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</si>
  <si>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</si>
  <si>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</si>
  <si>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</si>
  <si>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</si>
  <si>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</si>
  <si>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</si>
  <si>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</si>
  <si>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</si>
  <si>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</si>
  <si>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</si>
  <si>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</si>
  <si>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</si>
  <si>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</si>
  <si>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</si>
  <si>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</si>
  <si>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</si>
  <si>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</si>
  <si>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</si>
  <si>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</si>
  <si>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</si>
  <si>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</si>
  <si>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</si>
  <si>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</si>
  <si>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</si>
  <si>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</si>
  <si>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</si>
  <si>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</si>
  <si>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</si>
  <si>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</si>
  <si>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</si>
  <si>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</si>
  <si>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</si>
  <si>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</si>
  <si>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</si>
  <si>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</si>
  <si>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</si>
  <si>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</si>
  <si>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</si>
  <si>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</si>
  <si>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</si>
  <si>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</si>
  <si>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</si>
  <si>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</si>
  <si>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</si>
  <si>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</si>
  <si>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</si>
  <si>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</si>
  <si>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</si>
  <si>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</si>
  <si>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</si>
  <si>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</si>
  <si>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</si>
  <si>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</si>
  <si>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</si>
  <si>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</si>
  <si>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</si>
  <si>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</si>
  <si>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</si>
  <si>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</si>
  <si>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</si>
  <si>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</si>
  <si>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</si>
  <si>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</si>
  <si>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</si>
  <si>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</si>
  <si>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</si>
  <si>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</si>
  <si>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</si>
  <si>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</si>
  <si>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</si>
  <si>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</si>
  <si>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</si>
  <si>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</si>
  <si>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</si>
  <si>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</si>
  <si>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</si>
  <si>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</si>
  <si>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</si>
  <si>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</si>
  <si>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</si>
  <si>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</si>
  <si>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</si>
  <si>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</si>
  <si>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</si>
  <si>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</si>
  <si>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</si>
  <si>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</si>
  <si>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</si>
  <si>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</si>
  <si>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</si>
  <si>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</si>
  <si>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</si>
  <si>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</si>
  <si>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</si>
  <si>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</si>
  <si>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</si>
  <si>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</si>
  <si>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</si>
  <si>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</si>
  <si>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</si>
  <si>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</si>
  <si>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</si>
  <si>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</si>
  <si>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</si>
  <si>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</si>
  <si>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</si>
  <si>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</si>
  <si>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</si>
  <si>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</si>
  <si>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</si>
  <si>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</si>
  <si>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</si>
  <si>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</si>
  <si>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</si>
  <si>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</si>
  <si>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</si>
  <si>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</si>
  <si>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</si>
  <si>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</si>
  <si>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</si>
  <si>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</si>
  <si>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</si>
  <si>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</si>
  <si>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</si>
  <si>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</si>
  <si>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</si>
  <si>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</si>
  <si>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</si>
  <si>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</si>
  <si>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</si>
  <si>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</si>
  <si>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</si>
  <si>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</si>
  <si>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</si>
  <si>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</si>
  <si>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</si>
  <si>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</si>
  <si>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</si>
  <si>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</si>
  <si>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</si>
  <si>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</si>
  <si>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</si>
  <si>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</si>
  <si>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</si>
  <si>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</si>
  <si>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</si>
  <si>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</si>
  <si>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</si>
  <si>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</si>
  <si>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</si>
  <si>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</si>
  <si>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</si>
  <si>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</si>
  <si>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</si>
  <si>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</si>
  <si>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</si>
  <si>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</si>
  <si>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</si>
  <si>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</si>
  <si>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</si>
  <si>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</si>
  <si>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</si>
  <si>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</si>
  <si>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</si>
  <si>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</si>
  <si>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</si>
  <si>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</si>
  <si>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</si>
  <si>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</si>
  <si>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</si>
  <si>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</si>
  <si>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</si>
  <si>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</si>
  <si>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</si>
  <si>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</si>
  <si>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</si>
  <si>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</si>
  <si>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</si>
  <si>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</si>
  <si>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</si>
  <si>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</si>
  <si>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</si>
  <si>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</si>
  <si>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</si>
  <si>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</si>
  <si>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</si>
  <si>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</si>
  <si>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</si>
  <si>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</si>
  <si>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</si>
  <si>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</si>
  <si>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</si>
  <si>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</si>
  <si>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</si>
  <si>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</si>
  <si>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</si>
  <si>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</si>
  <si>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</si>
  <si>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</si>
  <si>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</si>
  <si>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</si>
  <si>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</si>
  <si>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</si>
  <si>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</si>
  <si>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</si>
  <si>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</si>
  <si>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</si>
  <si>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</si>
  <si>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</si>
  <si>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</si>
  <si>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</si>
  <si>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</si>
  <si>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</si>
  <si>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</si>
  <si>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</si>
  <si>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</si>
  <si>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</si>
  <si>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</si>
  <si>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</si>
  <si>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</si>
  <si>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</si>
  <si>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</si>
  <si>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</si>
  <si>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</si>
  <si>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</si>
  <si>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</si>
  <si>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</si>
  <si>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</si>
  <si>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</si>
  <si>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</si>
  <si>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</si>
  <si>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</si>
  <si>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</si>
  <si>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</si>
  <si>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</si>
  <si>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</si>
  <si>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</si>
  <si>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</si>
  <si>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</si>
  <si>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</si>
  <si>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</si>
  <si>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</si>
  <si>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</si>
  <si>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</si>
  <si>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</si>
  <si>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</si>
  <si>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</si>
  <si>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</si>
  <si>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</si>
  <si>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</si>
  <si>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</si>
  <si>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</si>
  <si>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</si>
  <si>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</si>
  <si>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</si>
  <si>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</si>
  <si>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</si>
  <si>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</si>
  <si>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</si>
  <si>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</si>
  <si>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</si>
  <si>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</si>
  <si>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</si>
  <si>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</si>
  <si>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</si>
  <si>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</si>
  <si>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</si>
  <si>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</si>
  <si>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</si>
  <si>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</si>
  <si>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</si>
  <si>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</si>
  <si>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</si>
  <si>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</si>
  <si>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</si>
  <si>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</si>
  <si>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</si>
  <si>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</si>
  <si>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</si>
  <si>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</si>
  <si>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</si>
  <si>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</si>
  <si>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</si>
  <si>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</si>
  <si>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</si>
  <si>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</si>
  <si>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</si>
  <si>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</si>
  <si>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</si>
  <si>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</si>
  <si>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</si>
  <si>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</si>
  <si>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</si>
  <si>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</si>
  <si>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</si>
  <si>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</si>
  <si>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</si>
  <si>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</si>
  <si>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</si>
  <si>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</si>
  <si>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</si>
  <si>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</si>
  <si>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</si>
  <si>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</si>
  <si>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</si>
  <si>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</si>
  <si>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</si>
  <si>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</si>
  <si>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</si>
  <si>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</si>
  <si>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</si>
  <si>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</si>
  <si>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</si>
  <si>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</si>
  <si>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</si>
  <si>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</si>
  <si>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</si>
  <si>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</si>
  <si>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</si>
  <si>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</si>
  <si>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</si>
  <si>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</si>
  <si>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</si>
  <si>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</si>
  <si>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</si>
  <si>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</si>
  <si>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</si>
  <si>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</si>
  <si>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</si>
  <si>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</si>
  <si>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</si>
  <si>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</si>
  <si>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</si>
  <si>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</si>
  <si>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</si>
  <si>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</si>
  <si>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</si>
  <si>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</si>
  <si>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</si>
  <si>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</si>
  <si>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</si>
  <si>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</si>
  <si>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</si>
  <si>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</si>
  <si>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</si>
  <si>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</si>
  <si>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</si>
  <si>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</si>
  <si>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</si>
  <si>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</si>
  <si>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</si>
  <si>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</si>
  <si>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</si>
  <si>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</si>
  <si>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</si>
  <si>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</si>
  <si>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</si>
  <si>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</si>
  <si>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</si>
  <si>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</si>
  <si>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</si>
  <si>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</si>
  <si>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</si>
  <si>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</si>
  <si>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</si>
  <si>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</si>
  <si>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</si>
  <si>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</si>
  <si>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</si>
  <si>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</si>
  <si>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</si>
  <si>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</si>
  <si>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</si>
  <si>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</si>
  <si>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</si>
  <si>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</si>
  <si>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</si>
  <si>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</si>
  <si>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</si>
  <si>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</si>
  <si>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</si>
  <si>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</si>
  <si>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</si>
  <si>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</si>
  <si>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</si>
  <si>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</si>
  <si>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</si>
  <si>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</si>
  <si>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</si>
  <si>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</si>
  <si>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</si>
  <si>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</si>
  <si>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</si>
  <si>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</si>
  <si>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</si>
  <si>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</si>
  <si>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</si>
  <si>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</si>
  <si>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</si>
  <si>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</si>
  <si>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</si>
  <si>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</si>
  <si>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</si>
  <si>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</si>
  <si>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</si>
  <si>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</si>
  <si>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</si>
  <si>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</si>
  <si>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</si>
  <si>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</si>
  <si>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</si>
  <si>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</si>
  <si>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</si>
  <si>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</si>
  <si>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</si>
  <si>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</si>
  <si>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</si>
  <si>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</si>
  <si>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</si>
  <si>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</si>
  <si>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</si>
  <si>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</si>
  <si>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</si>
  <si>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</si>
  <si>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</si>
  <si>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</si>
  <si>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</si>
  <si>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</si>
  <si>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</si>
  <si>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</si>
  <si>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</si>
  <si>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</si>
  <si>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</si>
  <si>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</si>
  <si>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</si>
  <si>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</si>
  <si>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</si>
  <si>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</si>
  <si>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</si>
  <si>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</si>
  <si>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</si>
  <si>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</si>
  <si>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</si>
  <si>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</si>
  <si>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</si>
  <si>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</si>
  <si>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</si>
  <si>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</si>
  <si>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</si>
  <si>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</si>
  <si>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</si>
  <si>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</si>
  <si>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</si>
  <si>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</si>
  <si>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</si>
  <si>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</si>
  <si>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</si>
  <si>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</si>
  <si>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</si>
  <si>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</si>
  <si>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</si>
  <si>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</si>
  <si>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</si>
  <si>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</si>
  <si>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</si>
  <si>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</si>
  <si>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</si>
  <si>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</si>
  <si>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</si>
  <si>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</si>
  <si>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</si>
  <si>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</si>
  <si>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</si>
  <si>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</si>
  <si>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</si>
  <si>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</si>
  <si>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</si>
  <si>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</si>
  <si>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</si>
  <si>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</si>
  <si>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</si>
  <si>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</si>
  <si>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</si>
  <si>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</si>
  <si>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</si>
  <si>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</si>
  <si>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</si>
  <si>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</si>
  <si>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</si>
  <si>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</si>
  <si>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</si>
  <si>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</si>
  <si>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</si>
  <si>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</si>
  <si>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</si>
  <si>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</si>
  <si>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</si>
  <si>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</si>
  <si>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</si>
  <si>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</si>
  <si>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</si>
  <si>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</si>
  <si>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</si>
  <si>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</si>
  <si>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</si>
  <si>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</si>
  <si>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</si>
  <si>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</si>
  <si>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</si>
  <si>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</si>
  <si>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</si>
  <si>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</si>
  <si>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</si>
  <si>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</si>
  <si>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</si>
  <si>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</si>
  <si>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</si>
  <si>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</si>
  <si>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</si>
  <si>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</si>
  <si>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</si>
  <si>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</si>
  <si>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</si>
  <si>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</si>
  <si>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</si>
  <si>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</si>
  <si>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</si>
  <si>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</si>
  <si>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</si>
  <si>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</si>
  <si>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</si>
  <si>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</si>
  <si>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</si>
  <si>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</si>
  <si>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</si>
  <si>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</si>
  <si>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</si>
  <si>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</si>
  <si>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</si>
  <si>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</si>
  <si>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</si>
  <si>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</si>
  <si>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</si>
  <si>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</si>
  <si>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</si>
  <si>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</si>
  <si>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</si>
  <si>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</si>
  <si>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</si>
  <si>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</si>
  <si>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</si>
  <si>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</si>
  <si>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</si>
  <si>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</si>
  <si>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</si>
  <si>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</si>
  <si>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</si>
  <si>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</si>
  <si>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</si>
  <si>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</si>
  <si>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</si>
  <si>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</si>
  <si>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</si>
  <si>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</si>
  <si>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</si>
  <si>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</si>
  <si>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</si>
  <si>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</si>
  <si>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</si>
  <si>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</si>
  <si>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</si>
  <si>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</si>
  <si>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</si>
  <si>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</si>
  <si>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</si>
  <si>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</si>
  <si>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</si>
  <si>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</si>
  <si>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</si>
  <si>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</si>
  <si>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</si>
  <si>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</si>
  <si>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</si>
  <si>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</si>
  <si>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</si>
  <si>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</si>
  <si>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</si>
  <si>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</si>
  <si>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</si>
  <si>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</si>
  <si>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</si>
  <si>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</si>
  <si>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</si>
  <si>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</si>
  <si>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</si>
  <si>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</si>
  <si>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</si>
  <si>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</si>
  <si>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</si>
  <si>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</si>
  <si>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</si>
  <si>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</si>
  <si>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</si>
  <si>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</si>
  <si>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</si>
  <si>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</si>
  <si>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</si>
  <si>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</si>
  <si>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</si>
  <si>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</si>
  <si>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</si>
  <si>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</si>
  <si>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</si>
  <si>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</si>
  <si>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</si>
  <si>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</si>
  <si>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</si>
  <si>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</si>
  <si>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</si>
  <si>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</si>
  <si>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</si>
  <si>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</si>
  <si>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</si>
  <si>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</si>
  <si>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</si>
  <si>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</si>
  <si>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</si>
  <si>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</si>
  <si>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</si>
  <si>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</si>
  <si>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</si>
  <si>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</si>
  <si>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</si>
  <si>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</si>
  <si>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</si>
  <si>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</si>
  <si>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</si>
  <si>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</si>
  <si>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</si>
  <si>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</si>
  <si>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</si>
  <si>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</si>
  <si>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</si>
  <si>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</si>
  <si>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</si>
  <si>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</si>
  <si>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</si>
  <si>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</si>
  <si>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</si>
  <si>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</si>
  <si>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</si>
  <si>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</si>
  <si>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</si>
  <si>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</si>
  <si>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</si>
  <si>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</si>
  <si>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</si>
  <si>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</si>
  <si>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</si>
  <si>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</si>
  <si>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</si>
  <si>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</si>
  <si>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</si>
  <si>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</si>
  <si>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</si>
  <si>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</si>
  <si>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</si>
  <si>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</si>
  <si>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</si>
  <si>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</si>
  <si>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</si>
  <si>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</si>
  <si>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</si>
  <si>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</si>
  <si>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</si>
  <si>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</si>
  <si>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</si>
  <si>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</si>
  <si>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</si>
  <si>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</si>
  <si>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</si>
  <si>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</si>
  <si>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</si>
  <si>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</si>
  <si>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</si>
  <si>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</si>
  <si>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</si>
  <si>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</si>
  <si>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</si>
  <si>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</si>
  <si>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</si>
  <si>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</si>
  <si>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</si>
  <si>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</si>
  <si>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</si>
  <si>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</si>
  <si>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</si>
  <si>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</si>
  <si>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</si>
  <si>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</si>
  <si>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</si>
  <si>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</si>
  <si>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</si>
  <si>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</si>
  <si>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</si>
  <si>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</si>
  <si>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</si>
  <si>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</si>
  <si>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</si>
  <si>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</si>
  <si>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</si>
  <si>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</si>
  <si>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</si>
  <si>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</si>
  <si>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</si>
  <si>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</si>
  <si>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</si>
  <si>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</si>
  <si>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</si>
  <si>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</si>
  <si>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</si>
  <si>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</si>
  <si>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</si>
  <si>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</si>
  <si>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</si>
  <si>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</si>
  <si>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</si>
  <si>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</si>
  <si>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</si>
  <si>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</si>
  <si>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</si>
  <si>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</si>
  <si>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</si>
  <si>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</si>
  <si>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</si>
  <si>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</si>
  <si>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</si>
  <si>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</si>
  <si>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</si>
  <si>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</si>
  <si>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</si>
  <si>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</si>
  <si>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</si>
  <si>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</si>
  <si>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</si>
  <si>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</si>
  <si>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</si>
  <si>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</si>
  <si>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</si>
  <si>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</si>
  <si>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</si>
  <si>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</si>
  <si>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</si>
  <si>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</si>
  <si>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</si>
  <si>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</si>
  <si>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</si>
  <si>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</si>
  <si>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</si>
  <si>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</si>
  <si>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</si>
  <si>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</si>
  <si>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</si>
  <si>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</si>
  <si>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</si>
  <si>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</si>
  <si>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</si>
  <si>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</si>
  <si>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</si>
  <si>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</si>
  <si>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</si>
  <si>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</si>
  <si>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</si>
  <si>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</si>
  <si>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</si>
  <si>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</si>
  <si>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</si>
  <si>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</si>
  <si>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</si>
  <si>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</si>
  <si>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</si>
  <si>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</si>
  <si>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</si>
  <si>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</si>
  <si>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</si>
  <si>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</si>
  <si>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</si>
  <si>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</si>
  <si>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</si>
  <si>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</si>
  <si>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</si>
  <si>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</si>
  <si>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</si>
  <si>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</si>
  <si>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</si>
  <si>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</si>
  <si>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</si>
  <si>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</si>
  <si>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</si>
  <si>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</si>
  <si>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</si>
  <si>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</si>
  <si>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</si>
  <si>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</si>
  <si>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</si>
  <si>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</si>
  <si>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</si>
  <si>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</si>
  <si>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</si>
  <si>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</si>
  <si>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</si>
  <si>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</si>
  <si>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</si>
  <si>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</si>
  <si>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</si>
  <si>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</si>
  <si>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</si>
  <si>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</si>
  <si>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</si>
  <si>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</si>
  <si>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</si>
  <si>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</si>
  <si>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</si>
  <si>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</si>
  <si>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</si>
  <si>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</si>
  <si>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</si>
  <si>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</si>
  <si>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</si>
  <si>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</si>
  <si>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</si>
  <si>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</si>
  <si>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</si>
  <si>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</si>
  <si>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</si>
  <si>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</si>
  <si>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</si>
  <si>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</si>
  <si>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</si>
  <si>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</si>
  <si>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</si>
  <si>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</si>
  <si>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</si>
  <si>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</si>
  <si>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</si>
  <si>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</si>
  <si>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</si>
  <si>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</si>
  <si>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</si>
  <si>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</si>
  <si>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</si>
  <si>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</si>
  <si>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</si>
  <si>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</si>
  <si>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</si>
  <si>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</si>
  <si>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</si>
  <si>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</si>
  <si>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</si>
  <si>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</si>
  <si>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</si>
  <si>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</si>
  <si>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</si>
  <si>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</si>
  <si>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</si>
  <si>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</si>
  <si>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</si>
  <si>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</si>
  <si>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</si>
  <si>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</si>
  <si>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</si>
  <si>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</si>
  <si>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</si>
  <si>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</si>
  <si>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</si>
  <si>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</si>
  <si>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</si>
  <si>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</si>
  <si>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</si>
  <si>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</si>
  <si>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</si>
  <si>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</si>
  <si>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</si>
  <si>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</si>
  <si>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</si>
  <si>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</si>
  <si>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</si>
  <si>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</si>
  <si>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</si>
  <si>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</si>
  <si>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</si>
  <si>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</si>
  <si>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</si>
  <si>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</si>
  <si>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</si>
  <si>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</si>
  <si>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</si>
  <si>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</si>
  <si>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</si>
  <si>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</si>
  <si>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</si>
  <si>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</si>
  <si>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</si>
  <si>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</si>
  <si>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</si>
  <si>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</si>
  <si>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</si>
  <si>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</si>
  <si>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</si>
  <si>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</si>
  <si>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</si>
  <si>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</si>
  <si>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</si>
  <si>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</si>
  <si>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</si>
  <si>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</si>
  <si>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</si>
  <si>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</si>
  <si>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</si>
  <si>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</si>
  <si>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</si>
  <si>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</si>
  <si>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</si>
  <si>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</si>
  <si>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</si>
  <si>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</si>
  <si>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</si>
  <si>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</si>
  <si>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</si>
  <si>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</si>
  <si>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</si>
  <si>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</si>
  <si>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</si>
  <si>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</si>
  <si>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</si>
  <si>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</si>
  <si>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</si>
  <si>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</si>
  <si>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</si>
  <si>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</si>
  <si>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</si>
  <si>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</si>
  <si>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</si>
  <si>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</si>
  <si>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</si>
  <si>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</si>
  <si>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</si>
  <si>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</si>
  <si>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</si>
  <si>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</si>
  <si>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</si>
  <si>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</si>
  <si>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</si>
  <si>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</si>
  <si>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</si>
  <si>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</si>
  <si>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</si>
  <si>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</si>
  <si>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</si>
  <si>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</si>
  <si>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</si>
  <si>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</si>
  <si>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</si>
  <si>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</si>
  <si>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</si>
  <si>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</si>
  <si>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</si>
  <si>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</si>
  <si>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</si>
  <si>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</si>
  <si>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</si>
  <si>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</si>
  <si>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</si>
  <si>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</si>
  <si>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</si>
  <si>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</si>
  <si>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</si>
  <si>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</si>
  <si>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</si>
  <si>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</si>
  <si>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</si>
  <si>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</si>
  <si>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</si>
  <si>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</si>
  <si>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</si>
  <si>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</si>
  <si>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</si>
  <si>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</si>
  <si>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</si>
  <si>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</si>
  <si>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</si>
  <si>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</si>
  <si>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</si>
  <si>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</si>
  <si>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</si>
  <si>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</si>
  <si>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</si>
  <si>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</si>
  <si>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</si>
  <si>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</si>
  <si>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</si>
  <si>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</si>
  <si>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</si>
  <si>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</si>
  <si>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</si>
  <si>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</si>
  <si>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</si>
  <si>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</si>
  <si>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</si>
  <si>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</si>
  <si>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</si>
  <si>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</si>
  <si>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</si>
  <si>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</si>
  <si>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</si>
  <si>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</si>
  <si>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</si>
  <si>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</si>
  <si>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</si>
  <si>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</si>
  <si>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</si>
  <si>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</si>
  <si>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</si>
  <si>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</si>
  <si>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</si>
  <si>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</si>
  <si>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</si>
  <si>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</si>
  <si>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</si>
  <si>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</si>
  <si>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</si>
  <si>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</si>
  <si>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</si>
  <si>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</si>
  <si>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</si>
  <si>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</si>
  <si>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</si>
  <si>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</si>
  <si>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</si>
  <si>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</si>
  <si>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</si>
  <si>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</si>
  <si>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</si>
  <si>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</si>
  <si>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</si>
  <si>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</si>
  <si>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</si>
  <si>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</si>
  <si>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</si>
  <si>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</si>
  <si>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</si>
  <si>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</si>
  <si>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</si>
  <si>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</si>
  <si>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</si>
  <si>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</si>
  <si>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</si>
  <si>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</si>
  <si>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</si>
  <si>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</si>
  <si>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</si>
  <si>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</si>
  <si>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</si>
  <si>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</si>
  <si>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</si>
  <si>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</si>
  <si>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</si>
  <si>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</si>
  <si>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</si>
  <si>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</si>
  <si>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</si>
  <si>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</si>
  <si>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</si>
  <si>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</si>
  <si>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</si>
  <si>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</si>
  <si>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</si>
  <si>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</si>
  <si>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</si>
  <si>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</si>
  <si>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</si>
  <si>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</si>
  <si>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</si>
  <si>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</si>
  <si>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</si>
  <si>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</si>
  <si>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</si>
  <si>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</si>
  <si>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</si>
  <si>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</si>
  <si>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</si>
  <si>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</si>
  <si>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</si>
  <si>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</si>
  <si>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</si>
  <si>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</si>
  <si>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</si>
  <si>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</si>
  <si>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</si>
  <si>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</si>
  <si>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</si>
  <si>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</si>
  <si>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</si>
  <si>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</si>
  <si>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</si>
  <si>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</si>
  <si>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</si>
  <si>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</si>
  <si>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</si>
  <si>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</si>
  <si>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</si>
  <si>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</si>
  <si>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</si>
  <si>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</si>
  <si>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</si>
  <si>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</si>
  <si>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</si>
  <si>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</si>
  <si>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</si>
  <si>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</si>
  <si>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</si>
  <si>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</si>
  <si>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</si>
  <si>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</si>
  <si>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</si>
  <si>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</si>
  <si>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</si>
  <si>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</si>
  <si>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</si>
  <si>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</si>
  <si>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</si>
  <si>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</si>
  <si>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</si>
  <si>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</si>
  <si>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</si>
  <si>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</si>
  <si>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</si>
  <si>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</si>
  <si>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</si>
  <si>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</si>
  <si>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</si>
  <si>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</si>
  <si>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</si>
  <si>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</si>
  <si>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</si>
  <si>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</si>
  <si>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</si>
  <si>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</si>
  <si>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</si>
  <si>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</si>
  <si>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</si>
  <si>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</si>
  <si>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</si>
  <si>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</si>
  <si>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</si>
  <si>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</si>
  <si>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</si>
  <si>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</si>
  <si>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</si>
  <si>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</si>
  <si>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</si>
  <si>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</si>
  <si>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</si>
  <si>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</si>
  <si>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</si>
  <si>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</si>
  <si>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</si>
  <si>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</si>
  <si>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</si>
  <si>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</si>
  <si>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</si>
  <si>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</si>
  <si>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</si>
  <si>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</si>
  <si>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</si>
  <si>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</si>
  <si>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</si>
  <si>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</si>
  <si>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</si>
  <si>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</si>
  <si>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</si>
  <si>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</si>
  <si>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</si>
  <si>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</si>
  <si>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</si>
  <si>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</si>
  <si>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</si>
  <si>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</si>
  <si>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</si>
  <si>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</si>
  <si>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</si>
  <si>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</si>
  <si>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</si>
  <si>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</si>
  <si>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</si>
  <si>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</si>
  <si>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</si>
  <si>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</si>
  <si>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</si>
  <si>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</si>
  <si>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</si>
  <si>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</si>
  <si>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</si>
  <si>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</si>
  <si>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</si>
  <si>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</si>
  <si>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</si>
  <si>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</si>
  <si>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</si>
  <si>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</si>
  <si>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</si>
  <si>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</si>
  <si>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</si>
  <si>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</si>
  <si>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</si>
  <si>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</si>
  <si>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</si>
  <si>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</si>
  <si>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</si>
  <si>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</si>
  <si>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</si>
  <si>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</si>
  <si>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</si>
  <si>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</si>
  <si>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</si>
  <si>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</si>
  <si>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</si>
  <si>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</si>
  <si>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</si>
  <si>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</si>
  <si>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</si>
  <si>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</si>
  <si>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</si>
  <si>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</si>
  <si>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</si>
  <si>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</si>
  <si>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</si>
  <si>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</si>
  <si>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</si>
  <si>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</si>
  <si>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</si>
  <si>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</si>
  <si>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</si>
  <si>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</si>
  <si>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</si>
  <si>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</si>
  <si>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</si>
  <si>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</si>
  <si>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</si>
  <si>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</si>
  <si>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</si>
  <si>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</si>
  <si>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</si>
  <si>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</si>
  <si>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</si>
  <si>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</si>
  <si>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</si>
  <si>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</si>
  <si>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</si>
  <si>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</si>
  <si>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</si>
  <si>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</si>
  <si>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</si>
  <si>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</si>
  <si>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</si>
  <si>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</si>
  <si>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</si>
  <si>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</si>
  <si>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</si>
  <si>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</si>
  <si>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</si>
  <si>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</si>
  <si>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</si>
  <si>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</si>
  <si>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</si>
  <si>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</si>
  <si>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</si>
  <si>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</si>
  <si>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</si>
  <si>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</si>
  <si>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</si>
  <si>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</si>
  <si>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</si>
  <si>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</si>
  <si>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</si>
  <si>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</si>
  <si>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</si>
  <si>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</si>
  <si>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</si>
  <si>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</si>
  <si>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</si>
  <si>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</si>
  <si>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</si>
  <si>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</si>
  <si>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</si>
  <si>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</si>
  <si>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</si>
  <si>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</si>
  <si>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</si>
  <si>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</si>
  <si>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</si>
  <si>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</si>
  <si>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</si>
  <si>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</si>
  <si>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</si>
  <si>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</si>
  <si>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</si>
  <si>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</si>
  <si>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</si>
  <si>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</si>
  <si>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</si>
  <si>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</si>
  <si>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</si>
  <si>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</si>
  <si>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</si>
  <si>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</si>
  <si>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</si>
  <si>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</si>
  <si>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</si>
  <si>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</si>
  <si>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</si>
  <si>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</si>
  <si>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</si>
  <si>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</si>
  <si>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</si>
  <si>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</si>
  <si>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</si>
  <si>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</si>
  <si>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</si>
  <si>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</si>
  <si>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</si>
  <si>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</si>
  <si>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</si>
  <si>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</si>
  <si>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</si>
  <si>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</si>
  <si>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</si>
  <si>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</si>
  <si>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</si>
  <si>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</si>
  <si>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</si>
  <si>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</si>
  <si>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</si>
  <si>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</si>
  <si>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</si>
  <si>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</si>
  <si>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</si>
  <si>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</si>
  <si>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</si>
  <si>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</si>
  <si>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</si>
  <si>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</si>
  <si>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</si>
  <si>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</si>
  <si>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</si>
  <si>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</si>
  <si>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</si>
  <si>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</si>
  <si>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</si>
  <si>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</si>
  <si>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</si>
  <si>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</si>
  <si>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</si>
  <si>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</si>
  <si>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</si>
  <si>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</si>
  <si>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</si>
  <si>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</si>
  <si>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</si>
  <si>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</si>
  <si>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</si>
  <si>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</si>
  <si>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</si>
  <si>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</si>
  <si>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</si>
  <si>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</si>
  <si>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</si>
  <si>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</si>
  <si>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</si>
  <si>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</si>
  <si>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</si>
  <si>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</si>
  <si>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</si>
  <si>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</si>
  <si>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</si>
  <si>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</si>
  <si>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</si>
  <si>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</si>
  <si>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</si>
  <si>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</si>
  <si>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</si>
  <si>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</si>
  <si>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</si>
  <si>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</si>
  <si>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</si>
  <si>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</si>
  <si>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</si>
  <si>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</si>
  <si>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</si>
  <si>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</si>
  <si>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</si>
  <si>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</si>
  <si>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</si>
  <si>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</si>
  <si>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</si>
  <si>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</si>
  <si>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</si>
  <si>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</si>
  <si>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</si>
  <si>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</si>
  <si>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</si>
  <si>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</si>
  <si>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</si>
  <si>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</si>
  <si>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</si>
  <si>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</si>
  <si>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</si>
  <si>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</si>
  <si>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</si>
  <si>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</si>
  <si>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</si>
  <si>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</si>
  <si>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</si>
  <si>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</si>
  <si>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</si>
  <si>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</si>
  <si>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</si>
  <si>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</si>
  <si>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</si>
  <si>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</si>
  <si>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</si>
  <si>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</si>
  <si>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</si>
  <si>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</si>
  <si>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</si>
  <si>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</si>
  <si>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</si>
  <si>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</si>
  <si>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</si>
  <si>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</si>
  <si>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</si>
  <si>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</si>
  <si>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</si>
  <si>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</si>
  <si>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</si>
  <si>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</si>
  <si>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</si>
  <si>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</si>
  <si>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</si>
  <si>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</si>
  <si>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</si>
  <si>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</si>
  <si>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</si>
  <si>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</si>
  <si>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</si>
  <si>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</si>
  <si>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</si>
  <si>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</si>
  <si>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</si>
  <si>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</si>
  <si>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</si>
  <si>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</si>
  <si>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</si>
  <si>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</si>
  <si>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</si>
  <si>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</si>
  <si>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</si>
  <si>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</si>
  <si>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</si>
  <si>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</si>
  <si>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</si>
  <si>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</si>
  <si>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</si>
  <si>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</si>
  <si>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</si>
  <si>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</si>
  <si>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</si>
  <si>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</si>
  <si>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</si>
  <si>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</si>
  <si>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</si>
  <si>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</si>
  <si>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</si>
  <si>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</si>
  <si>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</si>
  <si>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</si>
  <si>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</si>
  <si>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</si>
  <si>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</si>
  <si>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</si>
  <si>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</si>
  <si>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</si>
  <si>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</si>
  <si>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</si>
  <si>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</si>
  <si>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</si>
  <si>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</si>
  <si>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</si>
  <si>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</si>
  <si>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</si>
  <si>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</si>
  <si>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</si>
  <si>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</si>
  <si>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</si>
  <si>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</si>
  <si>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</si>
  <si>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</si>
  <si>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</si>
  <si>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</si>
  <si>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</si>
  <si>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</si>
  <si>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</si>
  <si>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</si>
  <si>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</si>
  <si>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</si>
  <si>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</si>
  <si>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</si>
  <si>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</si>
  <si>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</si>
  <si>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</si>
  <si>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</si>
  <si>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</si>
  <si>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</si>
  <si>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</si>
  <si>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</si>
  <si>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</si>
  <si>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</si>
  <si>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</si>
  <si>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</si>
  <si>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</si>
  <si>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</si>
  <si>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</si>
  <si>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</si>
  <si>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</si>
  <si>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</si>
  <si>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</si>
  <si>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</si>
  <si>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</si>
  <si>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</si>
  <si>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</si>
  <si>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</si>
  <si>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</si>
  <si>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</si>
  <si>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</si>
  <si>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</si>
  <si>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</si>
  <si>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</si>
  <si>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</si>
  <si>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</si>
  <si>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</si>
  <si>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</si>
  <si>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</si>
  <si>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</si>
  <si>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</si>
  <si>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</si>
  <si>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</si>
  <si>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</si>
  <si>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</si>
  <si>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</si>
  <si>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</si>
  <si>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</si>
  <si>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</si>
  <si>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</si>
  <si>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</si>
  <si>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</si>
  <si>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</si>
  <si>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</si>
  <si>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</si>
  <si>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</si>
  <si>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</si>
  <si>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</si>
  <si>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</si>
  <si>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</si>
  <si>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</si>
  <si>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</si>
  <si>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</si>
  <si>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</si>
  <si>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</si>
  <si>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</si>
  <si>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</si>
  <si>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</si>
  <si>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</si>
  <si>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</si>
  <si>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</si>
  <si>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</si>
  <si>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</si>
  <si>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</si>
  <si>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</si>
  <si>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</si>
  <si>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</si>
  <si>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</si>
  <si>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</si>
  <si>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</si>
  <si>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</si>
  <si>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</si>
  <si>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</si>
  <si>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</si>
  <si>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</si>
  <si>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</si>
  <si>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</si>
  <si>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</si>
  <si>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</si>
  <si>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</si>
  <si>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</si>
  <si>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</si>
  <si>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</si>
  <si>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</si>
  <si>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</si>
  <si>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</si>
  <si>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</si>
  <si>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</si>
  <si>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</si>
  <si>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</si>
  <si>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</si>
  <si>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</si>
  <si>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</si>
  <si>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</si>
  <si>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</si>
  <si>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</si>
  <si>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</si>
  <si>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</si>
  <si>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</si>
  <si>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</si>
  <si>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</si>
  <si>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</si>
  <si>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</si>
  <si>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</si>
  <si>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</si>
  <si>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</si>
  <si>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</si>
  <si>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</si>
  <si>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</si>
  <si>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</si>
  <si>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</si>
  <si>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</si>
  <si>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</si>
  <si>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</si>
  <si>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</si>
  <si>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</si>
  <si>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</si>
  <si>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</si>
  <si>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</si>
  <si>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</si>
  <si>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</si>
  <si>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</si>
  <si>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</si>
  <si>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</si>
  <si>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</si>
  <si>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</si>
  <si>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</si>
  <si>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</si>
  <si>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</si>
  <si>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</si>
  <si>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</si>
  <si>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</si>
  <si>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</si>
  <si>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</si>
  <si>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</si>
  <si>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</si>
  <si>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</si>
  <si>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</si>
  <si>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</si>
  <si>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</si>
  <si>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</si>
  <si>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</si>
  <si>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</si>
  <si>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</si>
  <si>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</si>
  <si>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</si>
  <si>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</si>
  <si>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</si>
  <si>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</si>
  <si>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</si>
  <si>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</si>
  <si>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</si>
  <si>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</si>
  <si>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</si>
  <si>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</si>
  <si>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</si>
  <si>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</si>
  <si>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</si>
  <si>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</si>
  <si>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</si>
  <si>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</si>
  <si>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</si>
  <si>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</si>
  <si>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</si>
  <si>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</si>
  <si>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</si>
  <si>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</si>
  <si>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</si>
  <si>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</si>
  <si>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</si>
  <si>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</si>
  <si>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</si>
  <si>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</si>
  <si>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</si>
  <si>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</si>
  <si>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</si>
  <si>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</si>
  <si>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</si>
  <si>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</si>
  <si>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</si>
  <si>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</si>
  <si>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</si>
  <si>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</si>
  <si>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</si>
  <si>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</si>
  <si>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</si>
  <si>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</si>
  <si>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</si>
  <si>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</si>
  <si>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</si>
  <si>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</si>
  <si>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</si>
  <si>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</si>
  <si>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</si>
  <si>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</si>
  <si>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</si>
  <si>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</si>
  <si>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</si>
  <si>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</si>
  <si>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</si>
  <si>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</si>
  <si>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</si>
  <si>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</si>
  <si>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</si>
  <si>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</si>
  <si>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</si>
  <si>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</si>
  <si>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</si>
  <si>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</si>
  <si>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</si>
  <si>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</si>
  <si>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</si>
  <si>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</si>
  <si>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</si>
  <si>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</si>
  <si>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</si>
  <si>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</si>
  <si>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</si>
  <si>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</si>
  <si>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</si>
  <si>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</si>
  <si>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</si>
  <si>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</si>
  <si>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</si>
  <si>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</si>
  <si>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</si>
  <si>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</si>
  <si>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</si>
  <si>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</si>
  <si>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</si>
  <si>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</si>
  <si>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</si>
  <si>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</si>
  <si>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</si>
  <si>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</si>
  <si>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</si>
  <si>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</si>
  <si>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</si>
  <si>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</si>
  <si>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</si>
  <si>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</si>
  <si>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</si>
  <si>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</si>
  <si>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</si>
  <si>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</si>
  <si>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</si>
  <si>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</si>
  <si>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</si>
  <si>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</si>
  <si>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</si>
  <si>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</si>
  <si>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</si>
  <si>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</si>
  <si>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</si>
  <si>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</si>
  <si>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</si>
  <si>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</si>
  <si>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</si>
  <si>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</si>
  <si>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</si>
  <si>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</si>
  <si>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</si>
  <si>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</si>
  <si>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</si>
  <si>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</si>
  <si>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</si>
  <si>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</si>
  <si>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</si>
  <si>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</si>
  <si>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</si>
  <si>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</si>
  <si>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</si>
  <si>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</si>
  <si>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</si>
  <si>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</si>
  <si>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</si>
  <si>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</si>
  <si>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</si>
  <si>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</si>
  <si>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</si>
  <si>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</si>
  <si>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</si>
  <si>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</si>
  <si>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</si>
  <si>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</si>
  <si>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</si>
  <si>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</si>
  <si>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</si>
  <si>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</si>
  <si>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</si>
  <si>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</si>
  <si>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</si>
  <si>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</si>
  <si>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</si>
  <si>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</si>
  <si>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</si>
  <si>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</si>
  <si>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</si>
  <si>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</si>
  <si>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</si>
  <si>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</si>
  <si>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</si>
  <si>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</si>
  <si>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</si>
  <si>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</si>
  <si>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</si>
  <si>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</si>
  <si>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</si>
  <si>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</si>
  <si>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</si>
  <si>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</si>
  <si>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</si>
  <si>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</si>
  <si>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</si>
  <si>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</si>
  <si>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</si>
  <si>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</si>
  <si>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</si>
  <si>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</si>
  <si>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</si>
  <si>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</si>
  <si>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</si>
  <si>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</si>
  <si>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</si>
  <si>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</si>
  <si>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</si>
  <si>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</si>
  <si>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</si>
  <si>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</si>
  <si>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</si>
  <si>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</si>
  <si>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</si>
  <si>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</si>
  <si>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</si>
  <si>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</si>
  <si>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</si>
  <si>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</si>
  <si>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</si>
  <si>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</si>
  <si>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</si>
  <si>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</si>
  <si>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</si>
  <si>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</si>
  <si>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</si>
  <si>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</si>
  <si>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</si>
  <si>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</si>
  <si>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</si>
  <si>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</si>
  <si>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</si>
  <si>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</si>
  <si>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</si>
  <si>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</si>
  <si>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</si>
  <si>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</si>
  <si>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</si>
  <si>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</si>
  <si>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</si>
  <si>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</si>
  <si>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</si>
  <si>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</si>
  <si>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</si>
  <si>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</si>
  <si>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</si>
  <si>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</si>
  <si>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</si>
  <si>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</si>
  <si>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</si>
  <si>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</si>
  <si>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</si>
  <si>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</si>
  <si>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</si>
  <si>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</si>
  <si>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</si>
  <si>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</si>
  <si>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</si>
  <si>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</si>
  <si>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</si>
  <si>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</si>
  <si>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</si>
  <si>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</si>
  <si>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</si>
  <si>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</si>
  <si>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</si>
  <si>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</si>
  <si>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</si>
  <si>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</si>
  <si>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</si>
  <si>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</si>
  <si>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</si>
  <si>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</si>
  <si>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</si>
  <si>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</si>
  <si>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</si>
  <si>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</si>
  <si>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</si>
  <si>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</si>
  <si>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</si>
  <si>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</si>
  <si>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</si>
  <si>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</si>
  <si>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</si>
  <si>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</si>
  <si>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</si>
  <si>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</si>
  <si>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</si>
  <si>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</si>
  <si>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</si>
  <si>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</si>
  <si>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</si>
  <si>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</si>
  <si>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</si>
  <si>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</si>
  <si>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</si>
  <si>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</si>
  <si>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</si>
  <si>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</si>
  <si>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</si>
  <si>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</si>
  <si>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</si>
  <si>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</si>
  <si>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</si>
  <si>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</si>
  <si>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</si>
  <si>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</si>
  <si>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</si>
  <si>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</si>
  <si>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</si>
  <si>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</si>
  <si>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</si>
  <si>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</si>
  <si>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</si>
  <si>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</si>
  <si>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</si>
  <si>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</si>
  <si>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</si>
  <si>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</si>
  <si>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</si>
  <si>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</si>
  <si>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</si>
  <si>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</si>
  <si>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</si>
  <si>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</si>
  <si>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</si>
  <si>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</si>
  <si>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</si>
  <si>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</si>
  <si>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</si>
  <si>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</si>
  <si>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</si>
  <si>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</si>
  <si>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</si>
  <si>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</si>
  <si>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</si>
  <si>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</si>
  <si>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</si>
  <si>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</si>
  <si>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</si>
  <si>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</si>
  <si>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</si>
  <si>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</si>
  <si>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</si>
  <si>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</si>
  <si>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</si>
  <si>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</si>
  <si>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</si>
  <si>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</si>
  <si>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</si>
  <si>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</si>
  <si>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</si>
  <si>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</si>
  <si>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</si>
  <si>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</si>
  <si>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</si>
  <si>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</si>
  <si>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</si>
  <si>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</si>
  <si>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</si>
  <si>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</si>
  <si>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</si>
  <si>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</si>
  <si>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</si>
  <si>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</si>
  <si>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</si>
  <si>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</si>
  <si>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</si>
  <si>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</si>
  <si>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</si>
  <si>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</si>
  <si>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</si>
  <si>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</si>
  <si>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</si>
  <si>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</si>
  <si>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</si>
  <si>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</si>
  <si>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</si>
  <si>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</si>
  <si>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</si>
  <si>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</si>
  <si>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</si>
  <si>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</si>
  <si>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</si>
  <si>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</si>
  <si>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</si>
  <si>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</si>
  <si>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</si>
  <si>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</si>
  <si>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</si>
  <si>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</si>
  <si>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</si>
  <si>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</si>
  <si>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</si>
  <si>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</si>
  <si>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</si>
  <si>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</si>
  <si>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</si>
  <si>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</si>
  <si>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</si>
  <si>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</si>
  <si>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</si>
  <si>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</si>
  <si>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</si>
  <si>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</si>
  <si>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</si>
  <si>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</si>
  <si>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</si>
  <si>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</si>
  <si>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</si>
  <si>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</si>
  <si>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</si>
  <si>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</si>
  <si>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</si>
  <si>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</si>
  <si>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</si>
  <si>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</si>
  <si>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</si>
  <si>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</si>
  <si>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</si>
  <si>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</si>
  <si>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</si>
  <si>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</si>
  <si>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</si>
  <si>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</si>
  <si>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</si>
  <si>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</si>
  <si>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</si>
  <si>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</si>
  <si>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</si>
  <si>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</si>
  <si>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</si>
  <si>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</si>
  <si>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</si>
  <si>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</si>
  <si>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</si>
  <si>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</si>
  <si>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</si>
  <si>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</si>
  <si>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</si>
  <si>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</si>
  <si>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</si>
  <si>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</si>
  <si>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</si>
  <si>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</si>
  <si>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</si>
  <si>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</si>
  <si>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</si>
  <si>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</si>
  <si>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</si>
  <si>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</si>
  <si>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</si>
  <si>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</si>
  <si>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</si>
  <si>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</si>
  <si>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</si>
  <si>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</si>
  <si>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</si>
  <si>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</si>
  <si>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</si>
  <si>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</si>
  <si>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</si>
  <si>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</si>
  <si>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</si>
  <si>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</si>
  <si>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</si>
  <si>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</si>
  <si>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</si>
  <si>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</si>
  <si>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</si>
  <si>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</si>
  <si>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</si>
  <si>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</si>
  <si>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</si>
  <si>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</si>
  <si>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</si>
  <si>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</si>
  <si>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</si>
  <si>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</si>
  <si>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</si>
  <si>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</si>
  <si>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</si>
  <si>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</si>
  <si>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</si>
  <si>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</si>
  <si>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</si>
  <si>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</si>
  <si>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</si>
  <si>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</si>
  <si>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</si>
  <si>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</si>
  <si>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</si>
  <si>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</si>
  <si>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</si>
  <si>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</si>
  <si>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</si>
  <si>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</si>
  <si>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</si>
  <si>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</si>
  <si>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</si>
  <si>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</si>
  <si>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</si>
  <si>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</si>
  <si>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</si>
  <si>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</si>
  <si>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</si>
  <si>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</si>
  <si>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</si>
  <si>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</si>
  <si>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</si>
  <si>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</si>
  <si>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</si>
  <si>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</si>
  <si>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</si>
  <si>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</si>
  <si>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</si>
  <si>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</si>
  <si>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</si>
  <si>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</si>
  <si>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</si>
  <si>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</si>
  <si>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</si>
  <si>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</si>
  <si>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</si>
  <si>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</si>
  <si>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</si>
  <si>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</si>
  <si>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</si>
  <si>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</si>
  <si>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</si>
  <si>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</si>
  <si>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</si>
  <si>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</si>
  <si>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</si>
  <si>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</si>
  <si>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</si>
  <si>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</si>
  <si>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</si>
  <si>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</si>
  <si>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</si>
  <si>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</si>
  <si>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</si>
  <si>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</si>
  <si>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</si>
  <si>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</si>
  <si>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</si>
  <si>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</si>
  <si>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</si>
  <si>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</si>
  <si>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</si>
  <si>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</si>
  <si>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</si>
  <si>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</si>
  <si>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</si>
  <si>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</si>
  <si>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</si>
  <si>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</si>
  <si>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</si>
  <si>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</si>
  <si>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</si>
  <si>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</si>
  <si>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</si>
  <si>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</si>
  <si>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</si>
  <si>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</si>
  <si>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</si>
  <si>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</si>
  <si>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</si>
  <si>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</si>
  <si>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</si>
  <si>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</si>
  <si>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</si>
  <si>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</si>
  <si>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</si>
  <si>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</si>
  <si>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</si>
  <si>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</si>
  <si>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</si>
  <si>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</si>
  <si>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</si>
  <si>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</si>
  <si>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</si>
  <si>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</si>
  <si>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</si>
  <si>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</si>
  <si>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</si>
  <si>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</si>
  <si>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</si>
  <si>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</si>
  <si>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</si>
  <si>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</si>
  <si>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</si>
  <si>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</si>
  <si>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</si>
  <si>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</si>
  <si>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</si>
  <si>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</si>
  <si>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</si>
  <si>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</si>
  <si>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</si>
  <si>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</si>
  <si>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</si>
  <si>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</si>
  <si>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</si>
  <si>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</si>
  <si>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</si>
  <si>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</si>
  <si>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</si>
  <si>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</si>
  <si>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</si>
  <si>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</si>
  <si>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</si>
  <si>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</si>
  <si>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</si>
  <si>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</si>
  <si>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</si>
  <si>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</si>
  <si>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</si>
  <si>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</si>
  <si>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</si>
  <si>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</si>
  <si>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</si>
  <si>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</si>
  <si>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</si>
  <si>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</si>
  <si>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</si>
  <si>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</si>
  <si>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</si>
  <si>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</si>
  <si>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</si>
  <si>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</si>
  <si>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</si>
  <si>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</si>
  <si>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</si>
  <si>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</si>
  <si>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</si>
  <si>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</si>
  <si>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</si>
  <si>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</si>
  <si>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</si>
  <si>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</si>
  <si>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</si>
  <si>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</si>
  <si>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</si>
  <si>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</si>
  <si>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</si>
  <si>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</si>
  <si>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</si>
  <si>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</si>
  <si>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</si>
  <si>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</si>
  <si>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</si>
  <si>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</si>
  <si>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</si>
  <si>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</si>
  <si>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</si>
  <si>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</si>
  <si>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</si>
  <si>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</si>
  <si>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</si>
  <si>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</si>
  <si>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</si>
  <si>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</si>
  <si>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</si>
  <si>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</si>
  <si>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</si>
  <si>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</si>
  <si>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</si>
  <si>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</si>
  <si>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</si>
  <si>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</si>
  <si>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</si>
  <si>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</si>
  <si>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</si>
  <si>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</si>
  <si>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</si>
  <si>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</si>
  <si>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</si>
  <si>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</si>
  <si>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</si>
  <si>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</si>
  <si>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</si>
  <si>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</si>
  <si>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</si>
  <si>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</si>
  <si>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</si>
  <si>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</si>
  <si>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</si>
  <si>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</si>
  <si>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</si>
  <si>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</si>
  <si>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</si>
  <si>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</si>
  <si>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</si>
  <si>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</si>
  <si>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</si>
  <si>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</si>
  <si>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</si>
  <si>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</si>
  <si>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</si>
  <si>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</si>
  <si>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</si>
  <si>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</si>
  <si>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</si>
  <si>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</si>
  <si>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</si>
  <si>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</si>
  <si>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</si>
  <si>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</si>
  <si>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</si>
  <si>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</si>
  <si>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</si>
  <si>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</si>
  <si>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</si>
  <si>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</si>
  <si>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</si>
  <si>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</si>
  <si>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</si>
  <si>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</si>
  <si>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</si>
  <si>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</si>
  <si>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</si>
  <si>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</si>
  <si>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</si>
  <si>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</si>
  <si>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</si>
  <si>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</si>
  <si>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</si>
  <si>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</si>
  <si>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</si>
  <si>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</si>
  <si>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</si>
  <si>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</si>
  <si>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</si>
  <si>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</si>
  <si>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</si>
  <si>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</si>
  <si>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</si>
  <si>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</si>
  <si>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</si>
  <si>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</si>
  <si>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</si>
  <si>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</si>
  <si>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</si>
  <si>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</si>
  <si>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</si>
  <si>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</si>
  <si>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</si>
  <si>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</si>
  <si>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</si>
  <si>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</si>
  <si>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</si>
  <si>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</si>
  <si>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</si>
  <si>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</si>
  <si>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</si>
  <si>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</si>
  <si>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</si>
  <si>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</si>
  <si>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</si>
  <si>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</si>
  <si>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</si>
  <si>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</si>
  <si>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</si>
  <si>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</si>
  <si>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</si>
  <si>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</si>
  <si>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</si>
  <si>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</si>
  <si>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</si>
  <si>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</si>
  <si>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</si>
  <si>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</si>
  <si>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</si>
  <si>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</si>
  <si>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</si>
  <si>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</si>
  <si>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</si>
  <si>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</si>
  <si>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</si>
  <si>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</si>
  <si>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</si>
  <si>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</si>
  <si>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</si>
  <si>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</si>
  <si>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</si>
  <si>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</si>
  <si>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</si>
  <si>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</si>
  <si>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</si>
  <si>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</si>
  <si>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</si>
  <si>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</si>
  <si>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</si>
  <si>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</si>
  <si>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</si>
  <si>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</si>
  <si>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</si>
  <si>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</si>
  <si>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</si>
  <si>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</si>
  <si>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</si>
  <si>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</si>
  <si>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</si>
  <si>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</si>
  <si>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</si>
  <si>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</si>
  <si>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</si>
  <si>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</si>
  <si>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</si>
  <si>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</si>
  <si>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</si>
  <si>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</si>
  <si>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</si>
  <si>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</si>
  <si>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</si>
  <si>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</si>
  <si>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</si>
  <si>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</si>
  <si>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</si>
  <si>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</si>
  <si>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</si>
  <si>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</si>
  <si>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</si>
  <si>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</si>
  <si>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</si>
  <si>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</si>
  <si>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</si>
  <si>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</si>
  <si>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</si>
  <si>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</si>
  <si>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</si>
  <si>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</si>
  <si>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</si>
  <si>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</si>
  <si>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</si>
  <si>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</si>
  <si>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</si>
  <si>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</si>
  <si>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</si>
  <si>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</si>
  <si>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</si>
  <si>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</si>
  <si>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</si>
  <si>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</si>
  <si>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</si>
  <si>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</si>
  <si>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</si>
  <si>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</si>
  <si>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</si>
  <si>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</si>
  <si>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</si>
  <si>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</si>
  <si>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</si>
  <si>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</si>
  <si>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</si>
  <si>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</si>
  <si>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</si>
  <si>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</si>
  <si>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</si>
  <si>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</si>
  <si>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</si>
  <si>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</si>
  <si>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</si>
  <si>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</si>
  <si>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</si>
  <si>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</si>
  <si>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</si>
  <si>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</si>
  <si>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</si>
  <si>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</si>
  <si>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</si>
  <si>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</si>
  <si>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</si>
  <si>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</si>
  <si>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</si>
  <si>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</si>
  <si>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</si>
  <si>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</si>
  <si>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</si>
  <si>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</si>
  <si>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</si>
  <si>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</si>
  <si>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</si>
  <si>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</si>
  <si>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</si>
  <si>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</si>
  <si>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</si>
  <si>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</si>
  <si>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</si>
  <si>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</si>
  <si>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</si>
  <si>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</si>
  <si>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</si>
  <si>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</si>
  <si>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</si>
  <si>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</si>
  <si>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</si>
  <si>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</si>
  <si>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</si>
  <si>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</si>
  <si>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</si>
  <si>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</si>
  <si>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</si>
  <si>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</si>
  <si>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</si>
  <si>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</si>
  <si>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</si>
  <si>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</si>
  <si>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</si>
  <si>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</si>
  <si>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</si>
  <si>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</si>
  <si>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</si>
  <si>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</si>
  <si>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</si>
  <si>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</si>
  <si>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</si>
  <si>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</si>
  <si>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</si>
  <si>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</si>
  <si>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</si>
  <si>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</si>
  <si>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</si>
  <si>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</si>
  <si>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</si>
  <si>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</si>
  <si>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</si>
  <si>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</si>
  <si>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</si>
  <si>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</si>
  <si>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</si>
  <si>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</si>
  <si>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</si>
  <si>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</si>
  <si>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</si>
  <si>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</si>
  <si>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</si>
  <si>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</si>
  <si>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</si>
  <si>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</si>
  <si>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</si>
  <si>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</si>
  <si>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</si>
  <si>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</si>
  <si>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</si>
  <si>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</si>
  <si>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</si>
  <si>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</si>
  <si>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</si>
  <si>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</si>
  <si>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</si>
  <si>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</si>
  <si>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</si>
  <si>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</si>
  <si>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</si>
  <si>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</si>
  <si>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</si>
  <si>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</si>
  <si>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</si>
  <si>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</si>
  <si>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</si>
  <si>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</si>
  <si>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</si>
  <si>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</si>
  <si>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</si>
  <si>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</si>
  <si>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</si>
  <si>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</si>
  <si>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</si>
  <si>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</si>
  <si>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</si>
  <si>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</si>
  <si>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</si>
  <si>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</si>
  <si>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</si>
  <si>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</si>
  <si>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</si>
  <si>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</si>
  <si>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</si>
  <si>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</si>
  <si>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</si>
  <si>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</si>
  <si>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</si>
  <si>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</si>
  <si>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</si>
  <si>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</si>
  <si>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</si>
  <si>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</si>
  <si>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</si>
  <si>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</si>
  <si>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</si>
  <si>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</si>
  <si>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</si>
  <si>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</si>
  <si>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</si>
  <si>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</si>
  <si>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</si>
  <si>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</si>
  <si>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</si>
  <si>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</si>
  <si>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</si>
  <si>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</si>
  <si>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</si>
  <si>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</si>
  <si>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</si>
  <si>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</si>
  <si>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</si>
  <si>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</si>
  <si>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</si>
  <si>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</si>
  <si>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</si>
  <si>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</si>
  <si>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</si>
  <si>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</si>
  <si>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</si>
  <si>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</si>
  <si>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</si>
  <si>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</si>
  <si>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</si>
  <si>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</si>
  <si>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</si>
  <si>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</si>
  <si>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</si>
  <si>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</si>
  <si>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</si>
  <si>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</si>
  <si>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</si>
  <si>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</si>
  <si>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</si>
  <si>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</si>
  <si>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</si>
  <si>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</si>
  <si>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</si>
  <si>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</si>
  <si>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</si>
  <si>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</si>
  <si>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</si>
  <si>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</si>
  <si>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</si>
  <si>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</si>
  <si>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</si>
  <si>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</si>
  <si>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</si>
  <si>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</si>
  <si>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</si>
  <si>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</si>
  <si>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</si>
  <si>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</si>
  <si>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</si>
  <si>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</si>
  <si>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</si>
  <si>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</si>
  <si>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</si>
  <si>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</si>
  <si>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</si>
  <si>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</si>
  <si>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</si>
  <si>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</si>
  <si>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</si>
  <si>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</si>
  <si>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</si>
  <si>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</si>
  <si>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</si>
  <si>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</si>
  <si>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</si>
  <si>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</si>
  <si>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</si>
  <si>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</si>
  <si>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</si>
  <si>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</si>
  <si>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</si>
  <si>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</si>
  <si>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</si>
  <si>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</si>
  <si>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</si>
  <si>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</si>
  <si>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</si>
  <si>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</si>
  <si>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</si>
  <si>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</si>
  <si>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</si>
  <si>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</si>
  <si>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</si>
  <si>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</si>
  <si>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</si>
  <si>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</si>
  <si>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</si>
  <si>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</si>
  <si>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</si>
  <si>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</si>
  <si>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</si>
  <si>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</si>
  <si>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</si>
  <si>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</si>
  <si>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</si>
  <si>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</si>
  <si>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</si>
  <si>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</si>
  <si>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</si>
  <si>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</si>
  <si>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</si>
  <si>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</si>
  <si>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</si>
  <si>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</si>
  <si>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</si>
  <si>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</si>
  <si>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</si>
  <si>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</si>
  <si>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</si>
  <si>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</si>
  <si>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</si>
  <si>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</si>
  <si>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</si>
  <si>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</si>
  <si>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</si>
  <si>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</si>
  <si>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</si>
  <si>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</si>
  <si>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</si>
  <si>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</si>
  <si>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</si>
  <si>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</si>
  <si>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</si>
  <si>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</si>
  <si>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</si>
  <si>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</si>
  <si>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</si>
  <si>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</si>
  <si>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</si>
  <si>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</si>
  <si>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</si>
  <si>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</si>
  <si>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</si>
  <si>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</si>
  <si>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</si>
  <si>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</si>
  <si>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</si>
  <si>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</si>
  <si>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</si>
  <si>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</si>
  <si>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</si>
  <si>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</si>
  <si>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</si>
  <si>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</si>
  <si>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</si>
  <si>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</si>
  <si>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</si>
  <si>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</si>
  <si>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</si>
  <si>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</si>
  <si>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</si>
  <si>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</si>
  <si>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</si>
  <si>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</si>
  <si>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</si>
  <si>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</si>
  <si>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</si>
  <si>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</si>
  <si>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</si>
  <si>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</si>
  <si>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</si>
  <si>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</si>
  <si>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</si>
  <si>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</si>
  <si>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</si>
  <si>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</si>
  <si>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</si>
  <si>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</si>
  <si>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</si>
  <si>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</si>
  <si>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</si>
  <si>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</si>
  <si>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</si>
  <si>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</si>
  <si>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</si>
  <si>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</si>
  <si>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</si>
  <si>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</si>
  <si>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</si>
  <si>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</si>
  <si>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</si>
  <si>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</si>
  <si>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</si>
  <si>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</si>
  <si>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</si>
  <si>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</si>
  <si>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</si>
  <si>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</si>
  <si>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</si>
  <si>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</si>
  <si>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</si>
  <si>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</si>
  <si>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</si>
  <si>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</si>
  <si>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</si>
  <si>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</si>
  <si>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</si>
  <si>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</si>
  <si>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</si>
  <si>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</si>
  <si>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</si>
  <si>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</si>
  <si>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</si>
  <si>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</si>
  <si>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</si>
  <si>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</si>
  <si>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</si>
  <si>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</si>
  <si>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</si>
  <si>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</si>
  <si>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</si>
  <si>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</si>
  <si>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</si>
  <si>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</si>
  <si>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</si>
  <si>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</si>
  <si>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</si>
  <si>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</si>
  <si>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</si>
  <si>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</si>
  <si>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</si>
  <si>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</si>
  <si>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</si>
  <si>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</si>
  <si>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</si>
  <si>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</si>
  <si>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</si>
  <si>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</si>
  <si>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</si>
  <si>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</si>
  <si>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</si>
  <si>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</si>
  <si>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</si>
  <si>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</si>
  <si>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</si>
  <si>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</si>
  <si>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</si>
  <si>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</si>
  <si>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</si>
  <si>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</si>
  <si>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</si>
  <si>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</si>
  <si>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</si>
  <si>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</si>
  <si>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</si>
  <si>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</si>
  <si>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</si>
  <si>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</si>
  <si>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</si>
  <si>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</si>
  <si>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</si>
  <si>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</si>
  <si>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</si>
  <si>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</si>
  <si>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</si>
  <si>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</si>
  <si>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</si>
  <si>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</si>
  <si>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</si>
  <si>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</si>
  <si>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</si>
  <si>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</si>
  <si>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</si>
  <si>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</si>
  <si>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</si>
  <si>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</si>
  <si>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</si>
  <si>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</si>
  <si>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</si>
  <si>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</si>
  <si>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</si>
  <si>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</si>
  <si>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</si>
  <si>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</si>
  <si>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</si>
  <si>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</si>
  <si>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</si>
  <si>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</si>
  <si>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</si>
  <si>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</si>
  <si>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</si>
  <si>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</si>
  <si>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</si>
  <si>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</si>
  <si>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</si>
  <si>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</si>
  <si>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</si>
  <si>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</si>
  <si>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</si>
  <si>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</si>
  <si>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</si>
  <si>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</si>
  <si>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</si>
  <si>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</si>
  <si>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</si>
  <si>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</si>
  <si>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</si>
  <si>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</si>
  <si>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</si>
  <si>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</si>
  <si>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</si>
  <si>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</si>
  <si>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</si>
  <si>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</si>
  <si>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</si>
  <si>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</si>
  <si>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</si>
  <si>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</si>
  <si>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</si>
  <si>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</si>
  <si>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</si>
  <si>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</si>
  <si>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</si>
  <si>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</si>
  <si>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</si>
  <si>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</si>
  <si>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</si>
  <si>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</si>
  <si>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</si>
  <si>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</si>
  <si>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</si>
  <si>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</si>
  <si>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</si>
  <si>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</si>
  <si>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</si>
  <si>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</si>
  <si>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</si>
  <si>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</si>
  <si>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</si>
  <si>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</si>
  <si>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</si>
  <si>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</si>
  <si>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</si>
  <si>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</si>
  <si>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</si>
  <si>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</si>
  <si>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</si>
  <si>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</si>
  <si>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</si>
  <si>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</si>
  <si>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</si>
  <si>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</si>
  <si>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</si>
  <si>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</si>
  <si>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</si>
  <si>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</si>
  <si>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</si>
  <si>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</si>
  <si>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</si>
  <si>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</si>
  <si>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</si>
  <si>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</si>
  <si>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</si>
  <si>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</si>
  <si>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</si>
  <si>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</si>
  <si>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</si>
  <si>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</si>
  <si>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</si>
  <si>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</si>
  <si>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</si>
  <si>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</si>
  <si>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</si>
  <si>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</si>
  <si>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</si>
  <si>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</si>
  <si>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</si>
  <si>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</si>
  <si>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</si>
  <si>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</si>
  <si>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</si>
  <si>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</si>
  <si>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</si>
  <si>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</si>
  <si>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</si>
  <si>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</si>
  <si>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</si>
  <si>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</si>
  <si>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</si>
  <si>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</si>
  <si>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</si>
  <si>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</si>
  <si>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</si>
  <si>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</si>
  <si>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</si>
  <si>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</si>
  <si>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</si>
  <si>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</si>
  <si>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</si>
  <si>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</si>
  <si>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</si>
  <si>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</si>
  <si>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</si>
  <si>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</si>
  <si>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</si>
  <si>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</si>
  <si>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</si>
  <si>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</si>
  <si>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</si>
  <si>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</si>
  <si>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</si>
  <si>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</si>
  <si>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</si>
  <si>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</si>
  <si>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</si>
  <si>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</si>
  <si>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</si>
  <si>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</si>
  <si>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</si>
  <si>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</si>
  <si>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</si>
  <si>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</si>
  <si>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</si>
  <si>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</si>
  <si>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</si>
  <si>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</si>
  <si>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</si>
  <si>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</si>
  <si>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</si>
  <si>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</si>
  <si>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</si>
  <si>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</si>
  <si>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</si>
  <si>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</si>
  <si>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</si>
  <si>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</si>
  <si>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</si>
  <si>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</si>
  <si>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</si>
  <si>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</si>
  <si>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</si>
  <si>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</si>
  <si>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</si>
  <si>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</si>
  <si>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</si>
  <si>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</si>
  <si>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</si>
  <si>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</si>
  <si>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</si>
  <si>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</si>
  <si>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</si>
  <si>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</si>
  <si>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</si>
  <si>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</si>
  <si>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</si>
  <si>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</si>
  <si>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</si>
  <si>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</si>
  <si>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</si>
  <si>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</si>
  <si>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</si>
  <si>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</si>
  <si>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</si>
  <si>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</si>
  <si>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</si>
  <si>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</si>
  <si>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</si>
  <si>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</si>
  <si>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</si>
  <si>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</si>
  <si>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</si>
  <si>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</si>
  <si>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</si>
  <si>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</si>
  <si>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</si>
  <si>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</si>
  <si>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</si>
  <si>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</si>
  <si>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</si>
  <si>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</si>
  <si>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</si>
  <si>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</si>
  <si>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</si>
  <si>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</si>
  <si>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</si>
  <si>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</si>
  <si>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</si>
  <si>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</si>
  <si>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</si>
  <si>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</si>
  <si>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</si>
  <si>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</si>
  <si>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</si>
  <si>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</si>
  <si>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</si>
  <si>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</si>
  <si>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</si>
  <si>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</si>
  <si>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</si>
  <si>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</si>
  <si>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</si>
  <si>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</si>
  <si>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</si>
  <si>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</si>
  <si>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</si>
  <si>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</si>
  <si>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</si>
  <si>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</si>
  <si>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</si>
  <si>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</si>
  <si>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</si>
  <si>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</si>
  <si>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</si>
  <si>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</si>
  <si>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</si>
  <si>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</si>
  <si>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</si>
  <si>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</si>
  <si>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</si>
  <si>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</si>
  <si>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</si>
  <si>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</si>
  <si>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</si>
  <si>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</si>
  <si>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</si>
  <si>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</si>
  <si>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</si>
  <si>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</si>
  <si>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</si>
  <si>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</si>
  <si>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</si>
  <si>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</si>
  <si>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</si>
  <si>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</si>
  <si>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</si>
  <si>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</si>
  <si>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</si>
  <si>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</si>
  <si>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</si>
  <si>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</si>
  <si>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</si>
  <si>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</si>
  <si>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</si>
  <si>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</si>
  <si>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</si>
  <si>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</si>
  <si>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</si>
  <si>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</si>
  <si>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</si>
  <si>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</si>
  <si>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</si>
  <si>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</si>
  <si>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</si>
  <si>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</si>
  <si>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</si>
  <si>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</si>
  <si>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</si>
  <si>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</si>
  <si>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</si>
  <si>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</si>
  <si>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</si>
  <si>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</si>
  <si>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</si>
  <si>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</si>
  <si>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</si>
  <si>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</si>
  <si>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</si>
  <si>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</si>
  <si>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</si>
  <si>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</si>
  <si>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</si>
  <si>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</si>
  <si>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</si>
  <si>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</si>
  <si>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</si>
  <si>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</si>
  <si>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</si>
  <si>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</si>
  <si>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</si>
  <si>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</si>
  <si>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</si>
  <si>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</si>
  <si>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</si>
  <si>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</si>
  <si>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</si>
  <si>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</si>
  <si>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</si>
  <si>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</si>
  <si>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</si>
  <si>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</si>
  <si>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</si>
  <si>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</si>
  <si>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</si>
  <si>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</si>
  <si>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</si>
  <si>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</si>
  <si>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</si>
  <si>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</si>
  <si>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</si>
  <si>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</si>
  <si>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</si>
  <si>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</si>
  <si>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</si>
  <si>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</si>
  <si>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</si>
  <si>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</si>
  <si>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</si>
  <si>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</si>
  <si>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</si>
  <si>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</si>
  <si>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</si>
  <si>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</si>
  <si>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</si>
  <si>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</si>
  <si>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</si>
  <si>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</si>
  <si>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</si>
  <si>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</si>
  <si>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</si>
  <si>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</si>
  <si>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</si>
  <si>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</si>
  <si>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</si>
  <si>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</si>
  <si>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</si>
  <si>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</si>
  <si>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</si>
  <si>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</si>
  <si>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</si>
  <si>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</si>
  <si>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</si>
  <si>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</si>
  <si>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</si>
  <si>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</si>
  <si>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</si>
  <si>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</si>
  <si>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</si>
  <si>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</si>
  <si>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</si>
  <si>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</si>
  <si>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</si>
  <si>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</si>
  <si>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</si>
  <si>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</si>
  <si>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</si>
  <si>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</si>
  <si>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</si>
  <si>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</si>
  <si>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</si>
  <si>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</si>
  <si>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</si>
  <si>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</si>
  <si>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</si>
  <si>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</si>
  <si>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</si>
  <si>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</si>
  <si>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</si>
  <si>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</si>
  <si>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</si>
  <si>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</si>
  <si>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</si>
  <si>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</si>
  <si>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</si>
  <si>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</si>
  <si>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</si>
  <si>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</si>
  <si>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</si>
  <si>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</si>
  <si>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</si>
  <si>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</si>
  <si>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</si>
  <si>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</si>
  <si>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</si>
  <si>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</si>
  <si>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</si>
  <si>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</si>
  <si>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</si>
  <si>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</si>
  <si>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</si>
  <si>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</si>
  <si>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</si>
  <si>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</si>
  <si>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</si>
  <si>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</si>
  <si>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</si>
  <si>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</si>
  <si>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</si>
  <si>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</si>
  <si>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</si>
  <si>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</si>
  <si>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</si>
  <si>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</si>
  <si>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</si>
  <si>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</si>
  <si>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</si>
  <si>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</si>
  <si>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</si>
  <si>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</si>
  <si>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</si>
  <si>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</si>
  <si>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</si>
  <si>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</si>
  <si>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</si>
  <si>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</si>
  <si>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</si>
  <si>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</si>
  <si>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</si>
  <si>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</si>
  <si>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</si>
  <si>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</si>
  <si>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</si>
  <si>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</si>
  <si>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</si>
  <si>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</si>
  <si>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</si>
  <si>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</si>
  <si>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</si>
  <si>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</si>
  <si>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</si>
  <si>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</si>
  <si>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</si>
  <si>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</si>
  <si>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</si>
  <si>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</si>
  <si>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</si>
  <si>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</si>
  <si>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</si>
  <si>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</si>
  <si>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</si>
  <si>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</si>
  <si>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</si>
  <si>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</si>
  <si>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</si>
  <si>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</si>
  <si>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</si>
  <si>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</si>
  <si>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</si>
  <si>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</si>
  <si>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</si>
  <si>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</si>
  <si>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</si>
  <si>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</si>
  <si>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</si>
  <si>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</si>
  <si>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</si>
  <si>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</si>
  <si>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</si>
  <si>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</si>
  <si>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</si>
  <si>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</si>
  <si>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</si>
  <si>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</si>
  <si>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</si>
  <si>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</si>
  <si>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</si>
  <si>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</si>
  <si>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</si>
  <si>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</si>
  <si>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</si>
  <si>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</si>
  <si>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</si>
  <si>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</si>
  <si>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</si>
  <si>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</si>
  <si>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</si>
  <si>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</si>
  <si>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</si>
  <si>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</si>
  <si>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</si>
  <si>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</si>
  <si>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</si>
  <si>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</si>
  <si>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</si>
  <si>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</si>
  <si>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</si>
  <si>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</si>
  <si>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</si>
  <si>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</si>
  <si>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</si>
  <si>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</si>
  <si>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</si>
  <si>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</si>
  <si>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</si>
  <si>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</si>
  <si>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</si>
  <si>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</si>
  <si>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</si>
  <si>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</si>
  <si>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</si>
  <si>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</si>
  <si>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</si>
  <si>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</si>
  <si>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</si>
  <si>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</si>
  <si>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</si>
  <si>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</si>
  <si>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</si>
  <si>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</si>
  <si>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</si>
  <si>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</si>
  <si>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</si>
  <si>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</si>
  <si>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</si>
  <si>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</si>
  <si>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</si>
  <si>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</si>
  <si>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</si>
  <si>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</si>
  <si>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</si>
  <si>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</si>
  <si>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</si>
  <si>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</si>
  <si>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</si>
  <si>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</si>
  <si>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</si>
  <si>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</si>
  <si>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</si>
  <si>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</si>
  <si>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</si>
  <si>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</si>
  <si>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</si>
  <si>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</si>
  <si>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</si>
  <si>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</si>
  <si>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</si>
  <si>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</si>
  <si>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</si>
  <si>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</si>
  <si>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</si>
  <si>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</si>
  <si>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</si>
  <si>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</si>
  <si>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</si>
  <si>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</si>
  <si>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</si>
  <si>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</si>
  <si>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</si>
  <si>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</si>
  <si>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</si>
  <si>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</si>
  <si>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</si>
  <si>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</si>
  <si>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</si>
  <si>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</si>
  <si>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</si>
  <si>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</si>
  <si>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</si>
  <si>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</si>
  <si>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</si>
  <si>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</si>
  <si>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</si>
  <si>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</si>
  <si>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</si>
  <si>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</si>
  <si>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</si>
  <si>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</si>
  <si>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</si>
  <si>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</si>
  <si>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</si>
  <si>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</si>
  <si>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</si>
  <si>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</si>
  <si>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</si>
  <si>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</si>
  <si>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</si>
  <si>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</si>
  <si>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</si>
  <si>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</si>
  <si>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</si>
  <si>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</si>
  <si>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</si>
  <si>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</si>
  <si>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</si>
  <si>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</si>
  <si>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</si>
  <si>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</si>
  <si>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</si>
  <si>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</si>
  <si>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</si>
  <si>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</si>
  <si>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</si>
  <si>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</si>
  <si>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</si>
  <si>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</si>
  <si>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</si>
  <si>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</si>
  <si>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</si>
  <si>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</si>
  <si>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</si>
  <si>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</si>
  <si>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</si>
  <si>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</si>
  <si>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</si>
  <si>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</si>
  <si>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</si>
  <si>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</si>
  <si>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</si>
  <si>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</si>
  <si>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</si>
  <si>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</si>
  <si>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</si>
  <si>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</si>
  <si>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</si>
  <si>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</si>
  <si>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</si>
  <si>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</si>
  <si>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</si>
  <si>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</si>
  <si>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</si>
  <si>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</si>
  <si>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</si>
  <si>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</si>
  <si>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</si>
  <si>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</si>
  <si>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</si>
  <si>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</si>
  <si>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</si>
  <si>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</si>
  <si>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</si>
  <si>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</si>
  <si>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</si>
  <si>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</si>
  <si>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</si>
  <si>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</si>
  <si>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</si>
  <si>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</si>
  <si>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</si>
  <si>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</si>
  <si>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</si>
  <si>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</si>
  <si>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</si>
  <si>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</si>
  <si>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</si>
  <si>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</si>
  <si>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</si>
  <si>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</si>
  <si>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</si>
  <si>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</si>
  <si>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</si>
  <si>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</si>
  <si>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</si>
  <si>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</si>
  <si>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</si>
  <si>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</si>
  <si>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</si>
  <si>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</si>
  <si>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</si>
  <si>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</si>
  <si>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</si>
  <si>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</si>
  <si>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</si>
  <si>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</si>
  <si>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</si>
  <si>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</si>
  <si>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</si>
  <si>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</si>
  <si>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</si>
  <si>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</si>
  <si>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</si>
  <si>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</si>
  <si>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</si>
  <si>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</si>
  <si>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</si>
  <si>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</si>
  <si>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</si>
  <si>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</si>
  <si>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</si>
  <si>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</si>
  <si>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</si>
  <si>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</si>
  <si>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</si>
  <si>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</si>
  <si>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</si>
  <si>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</si>
  <si>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</si>
  <si>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</si>
  <si>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</si>
  <si>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</si>
  <si>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</si>
  <si>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</si>
  <si>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</si>
  <si>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</si>
  <si>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</si>
  <si>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</si>
  <si>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</si>
  <si>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</si>
  <si>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</si>
  <si>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</si>
  <si>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</si>
  <si>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</si>
  <si>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</si>
  <si>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</si>
  <si>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</si>
  <si>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</si>
  <si>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</si>
  <si>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</si>
  <si>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</si>
  <si>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</si>
  <si>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</si>
  <si>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</si>
  <si>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</si>
  <si>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</si>
  <si>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</si>
  <si>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</si>
  <si>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</si>
  <si>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</si>
  <si>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</si>
  <si>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</si>
  <si>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</si>
  <si>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</si>
  <si>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</si>
  <si>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</si>
  <si>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</si>
  <si>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</si>
  <si>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</si>
  <si>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</si>
  <si>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</si>
  <si>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</si>
  <si>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</si>
  <si>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</si>
  <si>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</si>
  <si>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</si>
  <si>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</si>
  <si>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</si>
  <si>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</si>
  <si>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</si>
  <si>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</si>
  <si>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</si>
  <si>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</si>
  <si>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</si>
  <si>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</si>
  <si>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</si>
  <si>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</si>
  <si>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</si>
  <si>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</si>
  <si>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</si>
  <si>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</si>
  <si>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</si>
  <si>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</si>
  <si>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</si>
  <si>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</si>
  <si>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</si>
  <si>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</si>
  <si>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</si>
  <si>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</si>
  <si>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</si>
  <si>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</si>
  <si>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</si>
  <si>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</si>
  <si>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</si>
  <si>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</si>
  <si>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</si>
  <si>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</si>
  <si>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</si>
  <si>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</si>
  <si>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</si>
  <si>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</si>
  <si>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</si>
  <si>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</si>
  <si>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</si>
  <si>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</si>
  <si>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</si>
  <si>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</si>
  <si>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</si>
  <si>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</si>
  <si>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</si>
  <si>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</si>
  <si>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</si>
  <si>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</si>
  <si>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</si>
  <si>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</si>
  <si>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</si>
  <si>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</si>
  <si>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</si>
  <si>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</si>
  <si>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</si>
  <si>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</si>
  <si>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</si>
  <si>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</si>
  <si>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</si>
  <si>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</si>
  <si>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</si>
  <si>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</si>
  <si>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</si>
  <si>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</si>
  <si>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</si>
  <si>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</si>
  <si>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</si>
  <si>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</si>
  <si>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</si>
  <si>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</si>
  <si>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</si>
  <si>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</si>
  <si>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</si>
  <si>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</si>
  <si>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</si>
  <si>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</si>
  <si>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</si>
  <si>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</si>
  <si>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</si>
  <si>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</si>
  <si>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</si>
  <si>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</si>
  <si>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</si>
  <si>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</si>
  <si>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</si>
  <si>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</si>
  <si>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</si>
  <si>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</si>
  <si>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</si>
  <si>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</si>
  <si>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</si>
  <si>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</si>
  <si>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</si>
  <si>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</si>
  <si>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</si>
  <si>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</si>
  <si>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</si>
  <si>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</si>
  <si>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</si>
  <si>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</si>
  <si>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</si>
  <si>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</si>
  <si>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</si>
  <si>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</si>
  <si>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</si>
  <si>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</si>
  <si>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</si>
  <si>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</si>
  <si>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</si>
  <si>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</si>
  <si>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</si>
  <si>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</si>
  <si>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</si>
  <si>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</si>
  <si>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</si>
  <si>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</si>
  <si>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</si>
  <si>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</si>
  <si>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</si>
  <si>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</si>
  <si>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</si>
  <si>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</si>
  <si>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</si>
  <si>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</si>
  <si>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</si>
  <si>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</si>
  <si>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</si>
  <si>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</si>
  <si>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</si>
  <si>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</si>
  <si>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</si>
  <si>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</si>
  <si>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</si>
  <si>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</si>
  <si>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</si>
  <si>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</si>
  <si>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</si>
  <si>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</si>
  <si>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</si>
  <si>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</si>
  <si>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</si>
  <si>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</si>
  <si>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</si>
  <si>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</si>
  <si>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</si>
  <si>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</si>
  <si>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</si>
  <si>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</si>
  <si>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</si>
  <si>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</si>
  <si>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</si>
  <si>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</si>
  <si>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</si>
  <si>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</si>
  <si>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</si>
  <si>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</si>
  <si>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</si>
  <si>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</si>
  <si>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</si>
  <si>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</si>
  <si>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</si>
  <si>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</si>
  <si>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</si>
  <si>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</si>
  <si>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</si>
  <si>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</si>
  <si>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</si>
  <si>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</si>
  <si>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</si>
  <si>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</si>
  <si>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</si>
  <si>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</si>
  <si>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</si>
  <si>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</si>
  <si>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</si>
  <si>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</si>
  <si>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</si>
  <si>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</si>
  <si>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</si>
  <si>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</si>
  <si>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</si>
  <si>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</si>
  <si>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</si>
  <si>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</si>
  <si>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</si>
  <si>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</si>
  <si>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</si>
  <si>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</si>
  <si>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</si>
  <si>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</si>
  <si>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</si>
  <si>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</si>
  <si>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</si>
  <si>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</si>
  <si>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</si>
  <si>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</si>
  <si>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</si>
  <si>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</si>
  <si>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</si>
  <si>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</si>
  <si>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</si>
  <si>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</si>
  <si>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</si>
  <si>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</si>
  <si>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</si>
  <si>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</si>
  <si>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</si>
  <si>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</si>
  <si>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</si>
  <si>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</si>
  <si>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</si>
  <si>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</si>
  <si>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</si>
  <si>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</si>
  <si>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</si>
  <si>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</si>
  <si>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</si>
  <si>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</si>
  <si>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</si>
  <si>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</si>
  <si>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</si>
  <si>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</si>
  <si>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</si>
  <si>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</si>
  <si>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</si>
  <si>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</si>
  <si>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</si>
  <si>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</si>
  <si>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</si>
  <si>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</si>
  <si>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</si>
  <si>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</si>
  <si>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</si>
  <si>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</si>
  <si>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</si>
  <si>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</si>
  <si>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</si>
  <si>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</si>
  <si>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</si>
  <si>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</si>
  <si>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</si>
  <si>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</si>
  <si>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</si>
  <si>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</si>
  <si>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</si>
  <si>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</si>
  <si>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</si>
  <si>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</si>
  <si>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</si>
  <si>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</si>
  <si>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</si>
  <si>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</si>
  <si>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</si>
  <si>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</si>
  <si>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</si>
  <si>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</si>
  <si>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</si>
  <si>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</si>
  <si>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</si>
  <si>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</si>
  <si>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</si>
  <si>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</si>
  <si>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</si>
  <si>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</si>
  <si>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</si>
  <si>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</si>
  <si>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</si>
  <si>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</si>
  <si>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</si>
  <si>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</si>
  <si>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</si>
  <si>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</si>
  <si>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</si>
  <si>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</si>
  <si>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</si>
  <si>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</si>
  <si>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</si>
  <si>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</si>
  <si>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</si>
  <si>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</si>
  <si>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</si>
  <si>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</si>
  <si>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</si>
  <si>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</si>
  <si>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</si>
  <si>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</si>
  <si>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</si>
  <si>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</si>
  <si>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</si>
  <si>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</si>
  <si>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</si>
  <si>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</si>
  <si>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</si>
  <si>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</si>
  <si>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</si>
  <si>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</si>
  <si>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</si>
  <si>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</si>
  <si>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</si>
  <si>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</si>
  <si>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</si>
  <si>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</si>
  <si>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</si>
  <si>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</si>
  <si>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</si>
  <si>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</si>
  <si>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</si>
  <si>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</si>
  <si>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</si>
  <si>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</si>
  <si>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</si>
  <si>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</si>
  <si>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</si>
  <si>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</si>
  <si>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</si>
  <si>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</si>
  <si>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</si>
  <si>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</si>
  <si>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</si>
  <si>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</si>
  <si>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</si>
  <si>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</si>
  <si>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</si>
  <si>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</si>
  <si>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</si>
  <si>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</si>
  <si>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</si>
  <si>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</si>
  <si>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</si>
  <si>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</si>
  <si>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</si>
  <si>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</si>
  <si>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</si>
  <si>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</si>
  <si>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</si>
  <si>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</si>
  <si>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</si>
  <si>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</si>
  <si>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</si>
  <si>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</si>
  <si>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</si>
  <si>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</si>
  <si>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</si>
  <si>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</si>
  <si>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</si>
  <si>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</si>
  <si>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</si>
  <si>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</si>
  <si>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</si>
  <si>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</si>
  <si>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</si>
  <si>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</si>
  <si>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</si>
  <si>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</si>
  <si>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</si>
  <si>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</si>
  <si>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</si>
  <si>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</si>
  <si>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</si>
  <si>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</si>
  <si>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</si>
  <si>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</si>
  <si>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</si>
  <si>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</si>
  <si>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</si>
  <si>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</si>
  <si>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</si>
  <si>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</si>
  <si>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</si>
  <si>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</si>
  <si>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</si>
  <si>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</si>
  <si>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</si>
  <si>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</si>
  <si>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</si>
  <si>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</si>
  <si>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</si>
  <si>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</si>
  <si>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</si>
  <si>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</si>
  <si>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</si>
  <si>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</si>
  <si>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</si>
  <si>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</si>
  <si>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</si>
  <si>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</si>
  <si>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</si>
  <si>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</si>
  <si>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</si>
  <si>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</si>
  <si>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</si>
  <si>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</si>
  <si>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</si>
  <si>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</si>
  <si>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</si>
  <si>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</si>
  <si>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</si>
  <si>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</si>
  <si>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</si>
  <si>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</si>
  <si>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</si>
  <si>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</si>
  <si>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</si>
  <si>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</si>
  <si>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</si>
  <si>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</si>
  <si>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</si>
  <si>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</si>
  <si>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</si>
  <si>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</si>
  <si>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</si>
  <si>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</si>
  <si>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</si>
  <si>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</si>
  <si>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</si>
  <si>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</si>
  <si>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</si>
  <si>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</si>
  <si>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</si>
  <si>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</si>
  <si>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</si>
  <si>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</si>
  <si>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</si>
  <si>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</si>
  <si>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</si>
  <si>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</si>
  <si>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</si>
  <si>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</si>
  <si>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</si>
  <si>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</si>
  <si>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</si>
  <si>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</si>
  <si>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</si>
  <si>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</si>
  <si>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</si>
  <si>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</si>
  <si>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</si>
  <si>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</si>
  <si>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</si>
  <si>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</si>
  <si>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</si>
  <si>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</si>
  <si>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</si>
  <si>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</si>
  <si>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</si>
  <si>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</si>
  <si>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</si>
  <si>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</si>
  <si>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</si>
  <si>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</si>
  <si>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</si>
  <si>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</si>
  <si>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</si>
  <si>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</si>
  <si>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</si>
  <si>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</si>
  <si>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</si>
  <si>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</si>
  <si>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</si>
  <si>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</si>
  <si>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</si>
  <si>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</si>
  <si>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</si>
  <si>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</si>
  <si>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</si>
  <si>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</si>
  <si>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</si>
  <si>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</si>
  <si>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</si>
  <si>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</si>
  <si>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</si>
  <si>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</si>
  <si>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</si>
  <si>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</si>
  <si>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</si>
  <si>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</si>
  <si>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</si>
  <si>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</si>
  <si>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</si>
  <si>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</si>
  <si>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</si>
  <si>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</si>
  <si>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</si>
  <si>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</si>
  <si>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</si>
  <si>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</si>
  <si>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</si>
  <si>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</si>
  <si>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</si>
  <si>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</si>
  <si>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</si>
  <si>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</si>
  <si>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</si>
  <si>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</si>
  <si>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</si>
  <si>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</si>
  <si>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</si>
  <si>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</si>
  <si>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</si>
  <si>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</si>
  <si>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</si>
  <si>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</si>
  <si>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</si>
  <si>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</si>
  <si>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</si>
  <si>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</si>
  <si>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</si>
  <si>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</si>
  <si>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</si>
  <si>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</si>
  <si>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</si>
  <si>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</si>
  <si>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</si>
  <si>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</si>
  <si>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</si>
  <si>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</si>
  <si>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</si>
  <si>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</si>
  <si>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</si>
  <si>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</si>
  <si>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</si>
  <si>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</si>
  <si>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</si>
  <si>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</si>
  <si>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</si>
  <si>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</si>
  <si>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</si>
  <si>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</si>
  <si>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</si>
  <si>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</si>
  <si>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</si>
  <si>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</si>
  <si>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</si>
  <si>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</si>
  <si>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</si>
  <si>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</si>
  <si>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</si>
  <si>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</si>
  <si>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</si>
  <si>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</si>
  <si>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</si>
  <si>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</si>
  <si>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</si>
  <si>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</si>
  <si>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</si>
  <si>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</si>
  <si>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</si>
  <si>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</si>
  <si>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</si>
  <si>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</si>
  <si>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</si>
  <si>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</si>
  <si>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</si>
  <si>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</si>
  <si>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</si>
  <si>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</si>
  <si>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</si>
  <si>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</si>
  <si>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</si>
  <si>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</si>
  <si>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</si>
  <si>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</si>
  <si>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</si>
  <si>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</si>
  <si>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</si>
  <si>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</si>
  <si>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</si>
  <si>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</si>
  <si>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</si>
  <si>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</si>
  <si>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</si>
  <si>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</si>
  <si>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</si>
  <si>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</si>
  <si>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</si>
  <si>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</si>
  <si>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</si>
  <si>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</si>
  <si>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</si>
  <si>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</si>
  <si>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</si>
  <si>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</si>
  <si>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</si>
  <si>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</si>
  <si>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</si>
  <si>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</si>
  <si>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</si>
  <si>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</si>
  <si>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</si>
  <si>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</si>
  <si>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</si>
  <si>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</si>
  <si>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</si>
  <si>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</si>
  <si>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</si>
  <si>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</si>
  <si>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</si>
  <si>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</si>
  <si>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</si>
  <si>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</si>
  <si>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</si>
  <si>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</si>
  <si>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</si>
  <si>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</si>
  <si>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</si>
  <si>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</si>
  <si>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</si>
  <si>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</si>
  <si>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</si>
  <si>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</si>
  <si>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</si>
  <si>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</si>
  <si>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</si>
  <si>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</si>
  <si>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</si>
  <si>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</si>
  <si>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</si>
  <si>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</si>
  <si>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</si>
  <si>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</si>
  <si>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</si>
  <si>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</si>
  <si>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</si>
  <si>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</si>
  <si>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</si>
  <si>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</si>
  <si>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</si>
  <si>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</si>
  <si>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</si>
  <si>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</si>
  <si>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</si>
  <si>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</si>
  <si>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</si>
  <si>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</si>
  <si>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</si>
  <si>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</si>
  <si>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</si>
  <si>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</si>
  <si>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</si>
  <si>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</si>
  <si>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</si>
  <si>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</si>
  <si>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</si>
  <si>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</si>
  <si>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</si>
  <si>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</si>
  <si>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</si>
  <si>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</si>
  <si>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</si>
  <si>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</si>
  <si>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</si>
  <si>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</si>
  <si>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</si>
  <si>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</si>
  <si>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</si>
  <si>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</si>
  <si>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</si>
  <si>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</si>
  <si>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</si>
  <si>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</si>
  <si>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</si>
  <si>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</si>
  <si>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</si>
  <si>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</si>
  <si>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</si>
  <si>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</si>
  <si>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</si>
  <si>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</si>
  <si>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</si>
  <si>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</si>
  <si>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</si>
  <si>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</si>
  <si>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</si>
  <si>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</si>
  <si>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</si>
  <si>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</si>
  <si>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</si>
  <si>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</si>
  <si>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</si>
  <si>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</si>
  <si>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</si>
  <si>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</si>
  <si>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</si>
  <si>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</si>
  <si>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</si>
  <si>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</si>
  <si>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</si>
  <si>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</si>
  <si>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</si>
  <si>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</si>
  <si>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</si>
  <si>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</si>
  <si>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</si>
  <si>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</si>
  <si>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</si>
  <si>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</si>
  <si>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</si>
  <si>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</si>
  <si>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</si>
  <si>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</si>
  <si>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</si>
  <si>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</si>
  <si>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</si>
  <si>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</si>
  <si>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</si>
  <si>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</si>
  <si>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</si>
  <si>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</si>
  <si>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</si>
  <si>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</si>
  <si>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</si>
  <si>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</si>
  <si>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</si>
  <si>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</si>
  <si>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</si>
  <si>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</si>
  <si>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</si>
  <si>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</si>
  <si>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</si>
  <si>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</si>
  <si>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</si>
  <si>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</si>
  <si>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</si>
  <si>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</si>
  <si>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</si>
  <si>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</si>
  <si>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</si>
  <si>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</si>
  <si>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</si>
  <si>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</si>
  <si>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</si>
  <si>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</si>
  <si>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</si>
  <si>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</si>
  <si>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</si>
  <si>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</si>
  <si>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</si>
  <si>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</si>
  <si>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</si>
  <si>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</si>
  <si>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</si>
  <si>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</si>
  <si>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</si>
  <si>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</si>
  <si>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</si>
  <si>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</si>
  <si>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</si>
  <si>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</si>
  <si>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</si>
  <si>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</si>
  <si>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</si>
  <si>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</si>
  <si>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</si>
  <si>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</si>
  <si>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</si>
  <si>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</si>
  <si>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</si>
  <si>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</si>
  <si>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</si>
  <si>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</si>
  <si>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</si>
  <si>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</si>
  <si>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</si>
  <si>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</si>
  <si>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</si>
  <si>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</si>
  <si>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</si>
  <si>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</si>
  <si>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</si>
  <si>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</si>
  <si>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</si>
  <si>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</si>
  <si>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</si>
  <si>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</si>
  <si>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</si>
  <si>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</si>
  <si>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</si>
  <si>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</si>
  <si>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</si>
  <si>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</si>
  <si>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</si>
  <si>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</si>
  <si>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</si>
  <si>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</si>
  <si>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</si>
  <si>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</si>
  <si>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</si>
  <si>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</si>
  <si>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</si>
  <si>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</si>
  <si>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</si>
  <si>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</si>
  <si>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</si>
  <si>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</si>
  <si>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</si>
  <si>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</si>
  <si>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</si>
  <si>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</si>
  <si>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</si>
  <si>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</si>
  <si>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</si>
  <si>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</si>
  <si>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</si>
  <si>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</si>
  <si>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</si>
  <si>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</si>
  <si>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</si>
  <si>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</si>
  <si>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</si>
  <si>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</si>
  <si>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</si>
  <si>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</si>
  <si>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</si>
  <si>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</si>
  <si>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</si>
  <si>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</si>
  <si>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</si>
  <si>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</si>
  <si>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</si>
  <si>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</si>
  <si>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</si>
  <si>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</si>
  <si>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</si>
  <si>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</si>
  <si>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</si>
  <si>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</si>
  <si>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</si>
  <si>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</si>
  <si>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</si>
  <si>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</si>
  <si>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</si>
  <si>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</si>
  <si>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</si>
  <si>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</si>
  <si>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</si>
  <si>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</si>
  <si>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</si>
  <si>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</si>
  <si>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</si>
  <si>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</si>
  <si>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</si>
  <si>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</si>
  <si>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</si>
  <si>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</si>
  <si>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</si>
  <si>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</si>
  <si>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</si>
  <si>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</si>
  <si>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</si>
  <si>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</si>
  <si>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</si>
  <si>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</si>
  <si>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</si>
  <si>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</si>
  <si>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</si>
  <si>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</si>
  <si>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</si>
  <si>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</si>
  <si>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</si>
  <si>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</si>
  <si>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</si>
  <si>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</si>
  <si>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</si>
  <si>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</si>
  <si>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</si>
  <si>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</si>
  <si>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</si>
  <si>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</si>
  <si>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</si>
  <si>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</si>
  <si>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</si>
  <si>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</si>
  <si>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</si>
  <si>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</si>
  <si>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</si>
  <si>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</si>
  <si>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</si>
  <si>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</si>
  <si>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</si>
  <si>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</si>
  <si>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</si>
  <si>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</si>
  <si>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</si>
  <si>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</si>
  <si>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</si>
  <si>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</si>
  <si>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</si>
  <si>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</si>
  <si>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</si>
  <si>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</si>
  <si>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</si>
  <si>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</si>
  <si>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</si>
  <si>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</si>
  <si>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</si>
  <si>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</si>
  <si>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</si>
  <si>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</si>
  <si>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</si>
  <si>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</si>
  <si>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</si>
  <si>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</si>
  <si>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</si>
  <si>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</si>
  <si>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</si>
  <si>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</si>
  <si>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</si>
  <si>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</si>
  <si>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</si>
  <si>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</si>
  <si>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</si>
  <si>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</si>
  <si>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</si>
  <si>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</si>
  <si>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</si>
  <si>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</si>
  <si>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</si>
  <si>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</si>
  <si>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</si>
  <si>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</si>
  <si>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</si>
  <si>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</si>
  <si>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</si>
  <si>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</si>
  <si>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</si>
  <si>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</si>
  <si>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</si>
  <si>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</si>
  <si>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</si>
  <si>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</si>
  <si>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</si>
  <si>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</si>
  <si>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</si>
  <si>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</si>
  <si>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</si>
  <si>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</si>
  <si>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</si>
  <si>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</si>
  <si>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</si>
  <si>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</si>
  <si>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</si>
  <si>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</si>
  <si>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</si>
  <si>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</si>
  <si>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</si>
  <si>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</si>
  <si>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</si>
  <si>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</si>
  <si>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</si>
  <si>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</si>
  <si>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</si>
  <si>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</si>
  <si>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</si>
  <si>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</si>
  <si>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</si>
  <si>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</si>
  <si>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</si>
  <si>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</si>
  <si>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</si>
  <si>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</si>
  <si>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</si>
  <si>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</si>
  <si>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</si>
  <si>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</si>
  <si>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</si>
  <si>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</si>
  <si>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</si>
  <si>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</si>
  <si>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</si>
  <si>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</si>
  <si>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</si>
  <si>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</si>
  <si>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</si>
  <si>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</si>
  <si>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</si>
  <si>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</si>
  <si>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</si>
  <si>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</si>
  <si>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</si>
  <si>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</si>
  <si>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</si>
  <si>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</si>
  <si>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</si>
  <si>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</si>
  <si>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</si>
  <si>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</si>
  <si>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</si>
  <si>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</si>
  <si>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</si>
  <si>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</si>
  <si>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</si>
  <si>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</si>
  <si>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</si>
  <si>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</si>
  <si>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</si>
  <si>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</si>
  <si>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</si>
  <si>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</si>
  <si>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</si>
  <si>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</si>
  <si>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</si>
  <si>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</si>
  <si>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</si>
  <si>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</si>
  <si>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</si>
  <si>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</si>
  <si>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</si>
  <si>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</si>
  <si>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</si>
  <si>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</si>
  <si>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</si>
  <si>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</si>
  <si>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</si>
  <si>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</si>
  <si>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</si>
  <si>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</si>
  <si>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</si>
  <si>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</si>
  <si>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</si>
  <si>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</si>
  <si>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</si>
  <si>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</si>
  <si>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</si>
  <si>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</si>
  <si>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</si>
  <si>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</si>
  <si>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</si>
  <si>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</si>
  <si>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</si>
  <si>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</si>
  <si>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</si>
  <si>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</si>
  <si>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</si>
  <si>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</si>
  <si>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</si>
  <si>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</si>
  <si>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</si>
  <si>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</si>
  <si>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</si>
  <si>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</si>
  <si>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</si>
  <si>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</si>
  <si>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</si>
  <si>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</si>
  <si>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</si>
  <si>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</si>
  <si>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</si>
  <si>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</si>
  <si>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</si>
  <si>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</si>
  <si>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</si>
  <si>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</si>
  <si>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</si>
  <si>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</si>
  <si>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</si>
  <si>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</si>
  <si>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</si>
  <si>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</si>
  <si>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</si>
  <si>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</si>
  <si>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</si>
  <si>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</si>
  <si>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</si>
  <si>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</si>
  <si>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</si>
  <si>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</si>
  <si>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</si>
  <si>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</si>
  <si>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</si>
  <si>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</si>
  <si>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</si>
  <si>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</si>
  <si>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</si>
  <si>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</si>
  <si>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</si>
  <si>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</si>
  <si>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</si>
  <si>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</si>
  <si>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</si>
  <si>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</si>
  <si>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</si>
  <si>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</si>
  <si>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</si>
  <si>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</si>
  <si>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</si>
  <si>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</si>
  <si>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</si>
  <si>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</si>
  <si>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</si>
  <si>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</si>
  <si>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</si>
  <si>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</si>
  <si>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</si>
  <si>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</si>
  <si>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</si>
  <si>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</si>
  <si>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</si>
  <si>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</si>
  <si>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</si>
  <si>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</si>
  <si>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</si>
  <si>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</si>
  <si>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</si>
  <si>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</si>
  <si>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</si>
  <si>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</si>
  <si>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</si>
  <si>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</si>
  <si>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</si>
  <si>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</si>
  <si>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</si>
  <si>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</si>
  <si>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</si>
  <si>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</si>
  <si>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</si>
  <si>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</si>
  <si>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</si>
  <si>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</si>
  <si>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</si>
  <si>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</si>
  <si>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</si>
  <si>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</si>
  <si>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</si>
  <si>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</si>
  <si>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</si>
  <si>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</si>
  <si>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</si>
  <si>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</si>
  <si>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</si>
  <si>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</si>
  <si>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</si>
  <si>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</si>
  <si>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</si>
  <si>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</si>
  <si>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</si>
  <si>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</si>
  <si>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</si>
  <si>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</si>
  <si>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</si>
  <si>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</si>
  <si>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</si>
  <si>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</si>
  <si>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</si>
  <si>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</si>
  <si>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</si>
  <si>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</si>
  <si>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</si>
  <si>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</si>
  <si>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</si>
  <si>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</si>
  <si>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</si>
  <si>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</si>
  <si>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</si>
  <si>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</si>
  <si>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</si>
  <si>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</si>
  <si>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</si>
  <si>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</si>
  <si>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</si>
  <si>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</si>
  <si>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</si>
  <si>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</si>
  <si>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</si>
  <si>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</si>
  <si>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</si>
  <si>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</si>
  <si>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</si>
  <si>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</si>
  <si>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</si>
  <si>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</si>
  <si>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</si>
  <si>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</si>
  <si>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</si>
  <si>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</si>
  <si>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</si>
  <si>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</si>
  <si>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</si>
  <si>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</si>
  <si>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</si>
  <si>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</si>
  <si>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</si>
  <si>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</si>
  <si>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</si>
  <si>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</si>
  <si>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</si>
  <si>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</si>
  <si>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</si>
  <si>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</si>
  <si>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</si>
  <si>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</si>
  <si>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</si>
  <si>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</si>
  <si>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</si>
  <si>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</si>
  <si>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</si>
  <si>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</si>
  <si>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</si>
  <si>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</si>
  <si>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</si>
  <si>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</si>
  <si>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</si>
  <si>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</si>
  <si>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</si>
  <si>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</si>
  <si>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</si>
  <si>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</si>
  <si>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</si>
  <si>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</si>
  <si>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</si>
  <si>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</si>
  <si>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</si>
  <si>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</si>
  <si>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</si>
  <si>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</si>
  <si>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</si>
  <si>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</si>
  <si>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</si>
  <si>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</si>
  <si>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</si>
  <si>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</si>
  <si>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</si>
  <si>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</si>
  <si>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</si>
  <si>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</si>
  <si>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</si>
  <si>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</si>
  <si>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</si>
  <si>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</si>
  <si>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</si>
  <si>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</si>
  <si>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</si>
  <si>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</si>
  <si>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</si>
  <si>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</si>
  <si>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</si>
  <si>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</si>
  <si>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</si>
  <si>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</si>
  <si>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</si>
  <si>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</si>
  <si>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</si>
  <si>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</si>
  <si>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</si>
  <si>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</si>
  <si>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</si>
  <si>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</si>
  <si>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</si>
  <si>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</si>
  <si>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</si>
  <si>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</si>
  <si>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</si>
  <si>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</si>
  <si>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</si>
  <si>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</si>
  <si>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</si>
  <si>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</si>
  <si>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</si>
  <si>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</si>
  <si>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</si>
  <si>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</si>
  <si>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</si>
  <si>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</si>
  <si>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</si>
  <si>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</si>
  <si>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</si>
  <si>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</si>
  <si>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</si>
  <si>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</si>
  <si>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</si>
  <si>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</si>
  <si>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</si>
  <si>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</si>
  <si>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</si>
  <si>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</si>
  <si>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</si>
  <si>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</si>
  <si>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</si>
  <si>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</si>
  <si>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</si>
  <si>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</si>
  <si>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</si>
  <si>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</si>
  <si>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</si>
  <si>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</si>
  <si>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</si>
  <si>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</si>
  <si>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</si>
  <si>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</si>
  <si>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</si>
  <si>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</si>
  <si>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</si>
  <si>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</si>
  <si>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</si>
  <si>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</si>
  <si>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</si>
  <si>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</si>
  <si>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</si>
  <si>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</si>
  <si>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</si>
  <si>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</si>
  <si>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</si>
  <si>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</si>
  <si>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</si>
  <si>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</si>
  <si>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</si>
  <si>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</si>
  <si>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</si>
  <si>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</si>
  <si>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</si>
  <si>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</si>
  <si>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</si>
  <si>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</si>
  <si>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</si>
  <si>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</si>
  <si>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</si>
  <si>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</si>
  <si>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</si>
  <si>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</si>
  <si>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</si>
  <si>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</si>
  <si>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</si>
  <si>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</si>
  <si>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</si>
  <si>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</si>
  <si>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</si>
  <si>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</si>
  <si>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</si>
  <si>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</si>
  <si>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</si>
  <si>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</si>
  <si>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</si>
  <si>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</si>
  <si>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</si>
  <si>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</si>
  <si>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</si>
  <si>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</si>
  <si>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</si>
  <si>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</si>
  <si>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</si>
  <si>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</si>
  <si>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</si>
  <si>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</si>
  <si>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</si>
  <si>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</si>
  <si>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</si>
  <si>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</si>
  <si>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</si>
  <si>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</si>
  <si>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</si>
  <si>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</si>
  <si>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</si>
  <si>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</si>
  <si>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</si>
  <si>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</si>
  <si>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</si>
  <si>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</si>
  <si>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</si>
  <si>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</si>
  <si>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</si>
  <si>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</si>
  <si>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</si>
  <si>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</si>
  <si>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</si>
  <si>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</si>
  <si>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</si>
  <si>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</si>
  <si>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</si>
  <si>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</si>
  <si>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</si>
  <si>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</si>
  <si>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</si>
  <si>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</si>
  <si>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</si>
  <si>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</si>
  <si>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</si>
  <si>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</si>
  <si>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</si>
  <si>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</si>
  <si>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</si>
  <si>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</si>
  <si>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</si>
  <si>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</si>
  <si>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</si>
  <si>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</si>
  <si>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</si>
  <si>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</si>
  <si>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</si>
  <si>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</si>
  <si>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</si>
  <si>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</si>
  <si>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</si>
  <si>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</si>
  <si>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</si>
  <si>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</si>
  <si>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</si>
  <si>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</si>
  <si>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</si>
  <si>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</si>
  <si>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</si>
  <si>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</si>
  <si>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</si>
  <si>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</si>
  <si>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</si>
  <si>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</si>
  <si>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</si>
  <si>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</si>
  <si>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</si>
  <si>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</si>
  <si>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</si>
  <si>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</si>
  <si>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</si>
  <si>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</si>
  <si>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</si>
  <si>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</si>
  <si>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</si>
  <si>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</si>
  <si>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</si>
  <si>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</si>
  <si>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</si>
  <si>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</si>
  <si>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</si>
  <si>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</si>
  <si>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</si>
  <si>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</si>
  <si>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</si>
  <si>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</si>
  <si>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</si>
  <si>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</si>
  <si>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</si>
  <si>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</si>
  <si>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</si>
  <si>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</si>
  <si>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</si>
  <si>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</si>
  <si>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</si>
  <si>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</si>
  <si>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</si>
  <si>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</si>
  <si>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</si>
  <si>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</si>
  <si>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</si>
  <si>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</si>
  <si>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</si>
  <si>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</si>
  <si>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</si>
  <si>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</si>
  <si>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</si>
  <si>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</si>
  <si>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</si>
  <si>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</si>
  <si>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</si>
  <si>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</si>
  <si>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</si>
  <si>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</si>
  <si>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</si>
  <si>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</si>
  <si>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</si>
  <si>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</si>
  <si>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</si>
  <si>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</si>
  <si>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</si>
  <si>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</si>
  <si>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</si>
  <si>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</si>
  <si>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</si>
  <si>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</si>
  <si>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</si>
  <si>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</si>
  <si>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</si>
  <si>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</si>
  <si>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</si>
  <si>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</si>
  <si>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</si>
  <si>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</si>
  <si>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</si>
  <si>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</si>
  <si>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</si>
  <si>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</si>
  <si>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</si>
  <si>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</si>
  <si>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</si>
  <si>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</si>
  <si>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</si>
  <si>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</si>
  <si>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</si>
  <si>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</si>
  <si>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</si>
  <si>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</si>
  <si>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</si>
  <si>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</si>
  <si>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</si>
  <si>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</si>
  <si>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</si>
  <si>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</si>
  <si>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</si>
  <si>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</si>
  <si>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</si>
  <si>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</si>
  <si>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</si>
  <si>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</si>
  <si>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</si>
  <si>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</si>
  <si>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</si>
  <si>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</si>
  <si>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</si>
  <si>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</si>
  <si>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</si>
  <si>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</si>
  <si>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</si>
  <si>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</si>
  <si>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</si>
  <si>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</si>
  <si>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</si>
  <si>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</si>
  <si>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</si>
  <si>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</si>
  <si>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</si>
  <si>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</si>
  <si>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</si>
  <si>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</si>
  <si>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</si>
  <si>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</si>
  <si>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</si>
  <si>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</si>
  <si>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</si>
  <si>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</si>
  <si>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</si>
  <si>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</si>
  <si>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</si>
  <si>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</si>
  <si>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</si>
  <si>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</si>
  <si>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</si>
  <si>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</si>
  <si>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</si>
  <si>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</si>
  <si>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</si>
  <si>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</si>
  <si>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</si>
  <si>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</si>
  <si>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</si>
  <si>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</si>
  <si>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</si>
  <si>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</si>
  <si>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</si>
  <si>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</si>
  <si>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</si>
  <si>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</si>
  <si>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</si>
  <si>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</si>
  <si>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</si>
  <si>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</si>
  <si>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</si>
  <si>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</si>
  <si>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</si>
  <si>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</si>
  <si>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</si>
  <si>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</si>
  <si>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</si>
  <si>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</si>
  <si>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</si>
  <si>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</si>
  <si>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</si>
  <si>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</si>
  <si>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</si>
  <si>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</si>
  <si>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</si>
  <si>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</si>
  <si>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</si>
  <si>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</si>
  <si>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</si>
  <si>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</si>
  <si>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</si>
  <si>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</si>
  <si>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</si>
  <si>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</si>
  <si>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</si>
  <si>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</si>
  <si>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</si>
  <si>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</si>
  <si>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</si>
  <si>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</si>
  <si>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</si>
  <si>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</si>
  <si>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</si>
  <si>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</si>
  <si>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</si>
  <si>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</si>
  <si>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</si>
  <si>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</si>
  <si>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</si>
  <si>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</si>
  <si>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</si>
  <si>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</si>
  <si>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</si>
  <si>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</si>
  <si>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</si>
  <si>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</si>
  <si>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</si>
  <si>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</si>
  <si>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</si>
  <si>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</si>
  <si>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</si>
  <si>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</si>
  <si>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</si>
  <si>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</si>
  <si>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</si>
  <si>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</si>
  <si>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</si>
  <si>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</si>
  <si>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</si>
  <si>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</si>
  <si>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</si>
  <si>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</si>
  <si>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</si>
  <si>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</si>
  <si>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</si>
  <si>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</si>
  <si>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</si>
  <si>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</si>
  <si>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</si>
  <si>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</si>
  <si>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</si>
  <si>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</si>
  <si>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</si>
  <si>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</si>
  <si>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</si>
  <si>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</si>
  <si>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</si>
  <si>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</si>
  <si>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</si>
  <si>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</si>
  <si>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</si>
  <si>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</si>
  <si>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</si>
  <si>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</si>
  <si>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</si>
  <si>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</si>
  <si>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</si>
  <si>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</si>
  <si>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</si>
  <si>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</si>
  <si>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</si>
  <si>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</si>
  <si>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</si>
  <si>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</si>
  <si>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</si>
  <si>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</si>
  <si>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</si>
  <si>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</si>
  <si>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</si>
  <si>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</si>
  <si>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</si>
  <si>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</si>
  <si>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</si>
  <si>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</si>
  <si>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</si>
  <si>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</si>
  <si>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</si>
  <si>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</si>
  <si>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</si>
  <si>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</si>
  <si>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</si>
  <si>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</si>
  <si>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</si>
  <si>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</si>
  <si>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</si>
  <si>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</si>
  <si>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</si>
  <si>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</si>
  <si>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</si>
  <si>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</si>
  <si>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</si>
  <si>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</si>
  <si>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</si>
  <si>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</si>
  <si>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</si>
  <si>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</si>
  <si>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</si>
  <si>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</si>
  <si>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</si>
  <si>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</si>
  <si>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</si>
  <si>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</si>
  <si>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</si>
  <si>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</si>
  <si>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</si>
  <si>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</si>
  <si>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</si>
  <si>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</si>
  <si>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</si>
  <si>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</si>
  <si>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</si>
  <si>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</si>
  <si>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</si>
  <si>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</si>
  <si>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</si>
  <si>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</si>
  <si>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</si>
  <si>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</si>
  <si>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</si>
  <si>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</si>
  <si>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</si>
  <si>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</si>
  <si>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</si>
  <si>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</si>
  <si>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</si>
  <si>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</si>
  <si>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</si>
  <si>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</si>
  <si>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</si>
  <si>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</si>
  <si>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</si>
  <si>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</si>
  <si>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</si>
  <si>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</si>
  <si>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</si>
  <si>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</si>
  <si>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</si>
  <si>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</si>
  <si>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</si>
  <si>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</si>
  <si>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</si>
  <si>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</si>
  <si>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</si>
  <si>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</si>
  <si>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</si>
  <si>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</si>
  <si>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</si>
  <si>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</si>
  <si>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</si>
  <si>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</si>
  <si>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</si>
  <si>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</si>
  <si>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</si>
  <si>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</si>
  <si>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</si>
  <si>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</si>
  <si>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</si>
  <si>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</si>
  <si>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</si>
  <si>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</si>
  <si>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</si>
  <si>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</si>
  <si>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</si>
  <si>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</si>
  <si>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</si>
  <si>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</si>
  <si>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</si>
  <si>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</si>
  <si>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</si>
  <si>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</si>
  <si>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</si>
  <si>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</si>
  <si>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</si>
  <si>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</si>
  <si>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</si>
  <si>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</si>
  <si>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</si>
  <si>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</si>
  <si>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</si>
  <si>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</si>
  <si>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</si>
  <si>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</si>
  <si>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</si>
  <si>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</si>
  <si>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</si>
  <si>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</si>
  <si>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</si>
  <si>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</si>
  <si>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</si>
  <si>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</si>
  <si>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</si>
  <si>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</si>
  <si>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</si>
  <si>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</si>
  <si>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</si>
  <si>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</si>
  <si>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</si>
  <si>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</si>
  <si>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</si>
  <si>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</si>
  <si>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</si>
  <si>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</si>
  <si>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</si>
  <si>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</si>
  <si>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</si>
  <si>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</si>
  <si>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</si>
  <si>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</si>
  <si>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</si>
  <si>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</si>
  <si>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</si>
  <si>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</si>
  <si>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</si>
  <si>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</si>
  <si>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</si>
  <si>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</si>
  <si>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</si>
  <si>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</si>
  <si>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</si>
  <si>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</si>
  <si>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</si>
  <si>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</si>
  <si>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</si>
  <si>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</si>
  <si>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</si>
  <si>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</si>
  <si>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</si>
  <si>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</si>
  <si>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</si>
  <si>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</si>
  <si>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</si>
  <si>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</si>
  <si>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</si>
  <si>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</si>
  <si>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</si>
  <si>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</si>
  <si>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</si>
  <si>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</si>
  <si>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</si>
  <si>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</si>
  <si>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</si>
  <si>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</si>
  <si>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</si>
  <si>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</si>
  <si>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</si>
  <si>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</si>
  <si>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</si>
  <si>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</si>
  <si>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</si>
  <si>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</si>
  <si>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</si>
  <si>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</si>
  <si>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</si>
  <si>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</si>
  <si>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</si>
  <si>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</si>
  <si>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</si>
  <si>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</si>
  <si>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</si>
  <si>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</si>
  <si>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</si>
  <si>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</si>
  <si>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</si>
  <si>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</si>
  <si>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</si>
  <si>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</si>
  <si>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</si>
  <si>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</si>
  <si>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</si>
  <si>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</si>
  <si>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</si>
  <si>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</si>
  <si>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</si>
  <si>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</si>
  <si>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</si>
  <si>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</si>
  <si>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</si>
  <si>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</si>
  <si>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</si>
  <si>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</si>
  <si>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</si>
  <si>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</si>
  <si>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</si>
  <si>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</si>
  <si>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</si>
  <si>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</si>
  <si>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</si>
  <si>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</si>
  <si>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</si>
  <si>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</si>
  <si>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</si>
  <si>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</si>
  <si>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</si>
  <si>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</si>
  <si>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</si>
  <si>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</si>
  <si>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</si>
  <si>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</si>
  <si>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</si>
  <si>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</si>
  <si>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</si>
  <si>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</si>
  <si>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</si>
  <si>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</si>
  <si>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</si>
  <si>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</si>
  <si>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</si>
  <si>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</si>
  <si>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</si>
  <si>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</si>
  <si>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</si>
  <si>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</si>
  <si>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</si>
  <si>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</si>
  <si>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</si>
  <si>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</si>
  <si>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</si>
  <si>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</si>
  <si>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</si>
  <si>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</si>
  <si>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</si>
  <si>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</si>
  <si>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</si>
  <si>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</si>
  <si>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</si>
  <si>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</si>
  <si>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</si>
  <si>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</si>
  <si>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</si>
  <si>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</si>
  <si>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</si>
  <si>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</si>
  <si>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</si>
  <si>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</si>
  <si>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</si>
  <si>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</si>
  <si>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</si>
  <si>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</si>
  <si>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</si>
  <si>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</si>
  <si>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</si>
  <si>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</si>
  <si>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</si>
  <si>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</si>
  <si>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</si>
  <si>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</si>
  <si>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</si>
  <si>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</si>
  <si>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</si>
  <si>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</si>
  <si>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</si>
  <si>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</si>
  <si>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</si>
  <si>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</si>
  <si>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</si>
  <si>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</si>
  <si>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</si>
  <si>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</si>
  <si>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</si>
  <si>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</si>
  <si>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</si>
  <si>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</si>
  <si>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</si>
  <si>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</si>
  <si>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</si>
  <si>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</si>
  <si>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</si>
  <si>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</si>
  <si>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</si>
  <si>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</si>
  <si>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</si>
  <si>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</si>
  <si>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</si>
  <si>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</si>
  <si>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</si>
  <si>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</si>
  <si>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</si>
  <si>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</si>
  <si>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</si>
  <si>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</si>
  <si>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</si>
  <si>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</si>
  <si>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</si>
  <si>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</si>
  <si>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</si>
  <si>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</si>
  <si>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</si>
  <si>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</si>
  <si>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</si>
  <si>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</si>
  <si>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</si>
  <si>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</si>
  <si>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</si>
  <si>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</si>
  <si>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</si>
  <si>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</si>
  <si>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</si>
  <si>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</si>
  <si>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</si>
  <si>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</si>
  <si>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</si>
  <si>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</si>
  <si>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</si>
  <si>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</si>
  <si>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</si>
  <si>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</si>
  <si>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</si>
  <si>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</si>
  <si>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</si>
  <si>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</si>
  <si>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</si>
  <si>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</si>
  <si>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</si>
  <si>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</si>
  <si>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</si>
  <si>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</si>
  <si>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</si>
  <si>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</si>
  <si>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</si>
  <si>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</si>
  <si>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</si>
  <si>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</si>
  <si>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</si>
  <si>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</si>
  <si>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</si>
  <si>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</si>
  <si>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</si>
  <si>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</si>
  <si>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</si>
  <si>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</si>
  <si>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</si>
  <si>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</si>
  <si>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</si>
  <si>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</si>
  <si>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</si>
  <si>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</si>
  <si>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</si>
  <si>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</si>
  <si>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</si>
  <si>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</si>
  <si>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</si>
  <si>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</si>
  <si>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</si>
  <si>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</si>
  <si>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</si>
  <si>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</si>
  <si>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</si>
  <si>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</si>
  <si>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</si>
  <si>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</si>
  <si>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</si>
  <si>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</si>
  <si>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</si>
  <si>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</si>
  <si>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</si>
  <si>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</si>
  <si>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</si>
  <si>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</si>
  <si>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</si>
  <si>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</si>
  <si>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</si>
  <si>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</si>
  <si>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</si>
  <si>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</si>
  <si>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</si>
  <si>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</si>
  <si>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</si>
  <si>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</si>
  <si>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</si>
  <si>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</si>
  <si>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</si>
  <si>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</si>
  <si>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</si>
  <si>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</si>
  <si>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</si>
  <si>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</si>
  <si>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</si>
  <si>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</si>
  <si>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</si>
  <si>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</si>
  <si>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</si>
  <si>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</si>
  <si>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</si>
  <si>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</si>
  <si>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</si>
  <si>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</si>
  <si>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</si>
  <si>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</si>
  <si>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</si>
  <si>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</si>
  <si>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</si>
  <si>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</si>
  <si>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</si>
  <si>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</si>
  <si>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</si>
  <si>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</si>
  <si>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</si>
  <si>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</si>
  <si>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</si>
  <si>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</si>
  <si>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</si>
  <si>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</si>
  <si>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</si>
  <si>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</si>
  <si>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</si>
  <si>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</si>
  <si>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</si>
  <si>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</si>
  <si>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</si>
  <si>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</si>
  <si>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</si>
  <si>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</si>
  <si>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</si>
  <si>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</si>
  <si>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</si>
  <si>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</si>
  <si>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</si>
  <si>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</si>
  <si>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</si>
  <si>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</si>
  <si>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</si>
  <si>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</si>
  <si>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</si>
  <si>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</si>
  <si>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</si>
  <si>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</si>
  <si>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</si>
  <si>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</si>
  <si>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</si>
  <si>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</si>
  <si>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</si>
  <si>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</si>
  <si>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</si>
  <si>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</si>
  <si>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</si>
  <si>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</si>
  <si>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</si>
  <si>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</si>
  <si>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</si>
  <si>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</si>
  <si>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</si>
  <si>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</si>
  <si>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</si>
  <si>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</si>
  <si>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</si>
  <si>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</si>
  <si>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</si>
  <si>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</si>
  <si>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</si>
  <si>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</si>
  <si>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</si>
  <si>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</si>
  <si>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</si>
  <si>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</si>
  <si>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</si>
  <si>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</si>
  <si>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</si>
  <si>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</si>
  <si>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</si>
  <si>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</si>
  <si>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</si>
  <si>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</si>
  <si>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</si>
  <si>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</si>
  <si>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</si>
  <si>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</si>
  <si>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</si>
  <si>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</si>
  <si>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</si>
  <si>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</si>
  <si>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</si>
  <si>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</si>
  <si>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</si>
  <si>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</si>
  <si>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</si>
  <si>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</si>
  <si>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</si>
  <si>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</si>
  <si>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</si>
  <si>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</si>
  <si>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</si>
  <si>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</si>
  <si>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</si>
  <si>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</si>
  <si>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</si>
  <si>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</si>
  <si>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</si>
  <si>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</si>
  <si>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</si>
  <si>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</si>
  <si>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</si>
  <si>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</si>
  <si>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</si>
  <si>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</si>
  <si>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</si>
  <si>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</si>
  <si>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</si>
  <si>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</si>
  <si>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</si>
  <si>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</si>
  <si>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</si>
  <si>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</si>
  <si>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</si>
  <si>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</si>
  <si>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</si>
  <si>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</si>
  <si>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</si>
  <si>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</si>
  <si>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</si>
  <si>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</si>
  <si>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</si>
  <si>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</si>
  <si>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</si>
  <si>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</si>
  <si>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</si>
  <si>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</si>
  <si>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</si>
  <si>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</si>
  <si>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</si>
  <si>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</si>
  <si>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</si>
  <si>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</si>
  <si>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</si>
  <si>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</si>
  <si>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</si>
  <si>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</si>
  <si>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</si>
  <si>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</si>
  <si>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</si>
  <si>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</si>
  <si>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</si>
  <si>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</si>
  <si>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</si>
  <si>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</si>
  <si>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</si>
  <si>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</si>
  <si>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</si>
  <si>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</si>
  <si>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</si>
  <si>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</si>
  <si>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</si>
  <si>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</si>
  <si>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</si>
  <si>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</si>
  <si>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</si>
  <si>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</si>
  <si>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</si>
  <si>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</si>
  <si>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</si>
  <si>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</si>
  <si>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</si>
  <si>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</si>
  <si>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</si>
  <si>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</si>
  <si>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</si>
  <si>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</si>
  <si>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</si>
  <si>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</si>
  <si>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</si>
  <si>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</si>
  <si>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</si>
  <si>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</si>
  <si>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</si>
  <si>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</si>
  <si>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</si>
  <si>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</si>
  <si>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</si>
  <si>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</si>
  <si>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</si>
  <si>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</si>
  <si>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</si>
  <si>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</si>
  <si>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</si>
  <si>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</si>
  <si>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</si>
  <si>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</si>
  <si>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</si>
  <si>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</si>
  <si>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</si>
  <si>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</si>
  <si>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</si>
  <si>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</si>
  <si>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</si>
  <si>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</si>
  <si>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</si>
  <si>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</si>
  <si>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</si>
  <si>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</si>
  <si>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</si>
  <si>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</si>
  <si>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</si>
  <si>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</si>
  <si>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</si>
  <si>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</si>
  <si>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</si>
  <si>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</si>
  <si>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</si>
  <si>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</si>
  <si>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</si>
  <si>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</si>
  <si>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</si>
  <si>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</si>
  <si>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</si>
  <si>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</si>
  <si>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</si>
  <si>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</si>
  <si>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</si>
  <si>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</si>
  <si>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</si>
  <si>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</si>
  <si>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</si>
  <si>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</si>
  <si>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</si>
  <si>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</si>
  <si>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</si>
  <si>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</si>
  <si>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</si>
  <si>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</si>
  <si>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</si>
  <si>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</si>
  <si>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</si>
  <si>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</si>
  <si>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</si>
  <si>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</si>
  <si>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</si>
  <si>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</si>
  <si>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</si>
  <si>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</si>
  <si>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</si>
  <si>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</si>
  <si>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</si>
  <si>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</si>
  <si>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</si>
  <si>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</si>
  <si>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</si>
  <si>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</si>
  <si>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</si>
  <si>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</si>
  <si>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</si>
  <si>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</si>
  <si>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</si>
  <si>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</si>
  <si>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</si>
  <si>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</si>
  <si>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</si>
  <si>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</si>
  <si>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</si>
  <si>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</si>
  <si>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</si>
  <si>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</si>
  <si>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</si>
  <si>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</si>
  <si>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</si>
  <si>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</si>
  <si>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</si>
  <si>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</si>
  <si>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</si>
  <si>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</si>
  <si>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</si>
  <si>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</si>
  <si>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</si>
  <si>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</si>
  <si>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</si>
  <si>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</si>
  <si>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</si>
  <si>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</si>
  <si>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</si>
  <si>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</si>
  <si>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</si>
  <si>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</si>
  <si>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</si>
  <si>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</si>
  <si>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</si>
  <si>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</si>
  <si>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</si>
  <si>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</si>
  <si>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</si>
  <si>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</si>
  <si>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</si>
  <si>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</si>
  <si>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</si>
  <si>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</si>
  <si>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</si>
  <si>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</si>
  <si>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</si>
  <si>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</si>
  <si>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</si>
  <si>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</si>
  <si>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</si>
  <si>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</si>
  <si>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</si>
  <si>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</si>
  <si>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</si>
  <si>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</si>
  <si>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</si>
  <si>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</si>
  <si>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</si>
  <si>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</si>
  <si>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</si>
  <si>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</si>
  <si>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</si>
  <si>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</si>
  <si>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</si>
  <si>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</si>
  <si>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</si>
  <si>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</si>
  <si>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</si>
  <si>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</si>
  <si>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</si>
  <si>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</si>
  <si>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</si>
  <si>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</si>
  <si>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</si>
  <si>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</si>
  <si>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</si>
  <si>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</si>
  <si>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</si>
  <si>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</si>
  <si>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</si>
  <si>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</si>
  <si>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</si>
  <si>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</si>
  <si>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</si>
  <si>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</si>
  <si>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</si>
  <si>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</si>
  <si>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</si>
  <si>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</si>
  <si>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</si>
  <si>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</si>
  <si>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</si>
  <si>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</si>
  <si>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</si>
  <si>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</si>
  <si>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</si>
  <si>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</si>
  <si>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</si>
  <si>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</si>
  <si>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</si>
  <si>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</si>
  <si>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</si>
  <si>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</si>
  <si>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</si>
  <si>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</si>
  <si>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</si>
  <si>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</si>
  <si>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</si>
  <si>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</si>
  <si>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</si>
  <si>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</si>
  <si>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</si>
  <si>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</si>
  <si>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</si>
  <si>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</si>
  <si>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</si>
  <si>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</si>
  <si>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</si>
  <si>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</si>
  <si>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</si>
  <si>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</si>
  <si>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</si>
  <si>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</si>
  <si>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</si>
  <si>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</si>
  <si>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</si>
  <si>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</si>
  <si>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</si>
  <si>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</si>
  <si>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</si>
  <si>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</si>
  <si>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</si>
  <si>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</si>
  <si>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</si>
  <si>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</si>
  <si>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</si>
  <si>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</si>
  <si>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</si>
  <si>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</si>
  <si>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</si>
  <si>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</si>
  <si>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</si>
  <si>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</si>
  <si>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</si>
  <si>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</si>
  <si>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</si>
  <si>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</si>
  <si>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</si>
  <si>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</si>
  <si>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</si>
  <si>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</si>
  <si>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</si>
  <si>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</si>
  <si>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</si>
  <si>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</si>
  <si>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</si>
  <si>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</si>
  <si>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</si>
  <si>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</si>
  <si>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</si>
  <si>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</si>
  <si>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</si>
  <si>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</si>
  <si>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</si>
  <si>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</si>
  <si>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</si>
  <si>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</si>
  <si>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</si>
  <si>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</si>
  <si>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</si>
  <si>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</si>
  <si>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</si>
  <si>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</si>
  <si>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</si>
  <si>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</si>
  <si>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</si>
  <si>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</si>
  <si>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</si>
  <si>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</si>
  <si>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</si>
  <si>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</si>
  <si>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</si>
  <si>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</si>
  <si>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</si>
  <si>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</si>
  <si>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</si>
  <si>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</si>
  <si>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</si>
  <si>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</si>
  <si>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</si>
  <si>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</si>
  <si>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</si>
  <si>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</si>
  <si>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</si>
  <si>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</si>
  <si>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</si>
  <si>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</si>
  <si>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</si>
  <si>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</si>
  <si>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</si>
  <si>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</si>
  <si>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</si>
  <si>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</si>
  <si>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</si>
  <si>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</si>
  <si>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</si>
  <si>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</si>
  <si>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</si>
  <si>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</si>
  <si>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</si>
  <si>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</si>
  <si>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</si>
  <si>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</si>
  <si>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</si>
  <si>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</si>
  <si>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</si>
  <si>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</si>
  <si>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</si>
  <si>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</si>
  <si>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</si>
  <si>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</si>
  <si>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</si>
  <si>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</si>
  <si>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</si>
  <si>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</si>
  <si>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</si>
  <si>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</si>
  <si>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</si>
  <si>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</si>
  <si>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</si>
  <si>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</si>
  <si>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</si>
  <si>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</si>
  <si>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</si>
  <si>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</si>
  <si>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</si>
  <si>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</si>
  <si>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</si>
  <si>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</si>
  <si>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</si>
  <si>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</si>
  <si>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</si>
  <si>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</si>
  <si>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</si>
  <si>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</si>
  <si>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</si>
  <si>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</si>
  <si>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</si>
  <si>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</si>
  <si>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</si>
  <si>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</si>
  <si>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</si>
  <si>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</si>
  <si>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</si>
  <si>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</si>
  <si>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</si>
  <si>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</si>
  <si>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</si>
  <si>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</si>
  <si>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</si>
  <si>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</si>
  <si>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</si>
  <si>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</si>
  <si>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</si>
  <si>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</si>
  <si>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</si>
  <si>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</si>
  <si>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</si>
  <si>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</si>
  <si>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</si>
  <si>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</si>
  <si>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</si>
  <si>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</si>
  <si>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</si>
  <si>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</si>
  <si>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</si>
  <si>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</si>
  <si>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</si>
  <si>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</si>
  <si>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</si>
  <si>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</si>
  <si>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</si>
  <si>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</si>
  <si>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</si>
  <si>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</si>
  <si>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</si>
  <si>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</si>
  <si>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</si>
  <si>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</si>
  <si>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</si>
  <si>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</si>
  <si>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</si>
  <si>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</si>
  <si>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</si>
  <si>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</si>
  <si>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</si>
  <si>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</si>
  <si>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</si>
  <si>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</si>
  <si>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</si>
  <si>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</si>
  <si>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</si>
  <si>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</si>
  <si>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</si>
  <si>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</si>
  <si>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</si>
  <si>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</si>
  <si>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</si>
  <si>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</si>
  <si>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</si>
  <si>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</si>
  <si>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</si>
  <si>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</si>
  <si>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</si>
  <si>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</si>
  <si>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</si>
  <si>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</si>
  <si>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</si>
  <si>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</si>
  <si>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</si>
  <si>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</si>
  <si>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</si>
  <si>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</si>
  <si>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</si>
  <si>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</si>
  <si>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</si>
  <si>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</si>
  <si>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</si>
  <si>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</si>
  <si>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</si>
  <si>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</si>
  <si>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</si>
  <si>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</si>
  <si>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</si>
  <si>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</si>
  <si>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</si>
  <si>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</si>
  <si>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</si>
  <si>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</si>
  <si>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</si>
  <si>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</si>
  <si>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</si>
  <si>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</si>
  <si>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</si>
  <si>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</si>
  <si>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</si>
  <si>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</si>
  <si>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</si>
  <si>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</si>
  <si>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</si>
  <si>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</si>
  <si>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</si>
  <si>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</si>
  <si>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</si>
  <si>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</si>
  <si>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</si>
  <si>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</si>
  <si>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</si>
  <si>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</si>
  <si>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</si>
  <si>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</si>
  <si>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</si>
  <si>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</si>
  <si>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</si>
  <si>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</si>
  <si>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</si>
  <si>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</si>
  <si>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</si>
  <si>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</si>
  <si>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</si>
  <si>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</si>
  <si>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</si>
  <si>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</si>
  <si>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</si>
  <si>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</si>
  <si>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</si>
  <si>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</si>
  <si>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</si>
  <si>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</si>
  <si>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</si>
  <si>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</si>
  <si>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</si>
  <si>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</si>
  <si>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</si>
  <si>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</si>
  <si>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</si>
  <si>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</si>
  <si>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</si>
  <si>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</si>
  <si>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</si>
  <si>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</si>
  <si>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</si>
  <si>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</si>
  <si>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</si>
  <si>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</si>
  <si>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</si>
  <si>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</si>
  <si>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</si>
  <si>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</si>
  <si>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</si>
  <si>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</si>
  <si>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</si>
  <si>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</si>
  <si>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</si>
  <si>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</si>
  <si>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</si>
  <si>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</si>
  <si>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</si>
  <si>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</si>
  <si>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</si>
  <si>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</si>
  <si>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</si>
  <si>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</si>
  <si>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</si>
  <si>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</si>
  <si>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</si>
  <si>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</si>
  <si>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</si>
  <si>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</si>
  <si>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</si>
  <si>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</si>
  <si>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</si>
  <si>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</si>
  <si>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</si>
  <si>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</si>
  <si>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</si>
  <si>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</si>
  <si>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</si>
  <si>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</si>
  <si>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</si>
  <si>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</si>
  <si>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</si>
  <si>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</si>
  <si>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</si>
  <si>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</si>
  <si>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</si>
  <si>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</si>
  <si>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</si>
  <si>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</si>
  <si>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</si>
  <si>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</si>
  <si>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</si>
  <si>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</si>
  <si>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</si>
  <si>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</si>
  <si>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</si>
  <si>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</si>
  <si>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</si>
  <si>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</si>
  <si>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</si>
  <si>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</si>
  <si>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</si>
  <si>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</si>
  <si>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</si>
  <si>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</si>
  <si>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</si>
  <si>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</si>
  <si>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</si>
  <si>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</si>
  <si>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</si>
  <si>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</si>
  <si>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</si>
  <si>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</si>
  <si>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</si>
  <si>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</si>
  <si>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</si>
  <si>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</si>
  <si>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</si>
  <si>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</si>
  <si>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</si>
  <si>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</si>
  <si>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</si>
  <si>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</si>
  <si>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</si>
  <si>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</si>
  <si>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</si>
  <si>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</si>
  <si>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</si>
  <si>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</si>
  <si>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</si>
  <si>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</si>
  <si>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</si>
  <si>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</si>
  <si>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</si>
  <si>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</si>
  <si>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</si>
  <si>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</si>
  <si>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</si>
  <si>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</si>
  <si>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</si>
  <si>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</si>
  <si>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</si>
  <si>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</si>
  <si>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</si>
  <si>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</si>
  <si>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</si>
  <si>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</si>
  <si>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</si>
  <si>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</si>
  <si>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</si>
  <si>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</si>
  <si>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</si>
  <si>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</si>
  <si>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</si>
  <si>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</si>
  <si>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</si>
  <si>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</si>
  <si>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</si>
  <si>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</si>
  <si>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</si>
  <si>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</si>
  <si>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</si>
  <si>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</si>
  <si>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</si>
  <si>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</si>
  <si>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</si>
  <si>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</si>
  <si>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</si>
  <si>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</si>
  <si>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</si>
  <si>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</si>
  <si>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</si>
  <si>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</si>
  <si>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</si>
  <si>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</si>
  <si>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</si>
  <si>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</si>
  <si>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</si>
  <si>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</si>
  <si>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</si>
  <si>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</si>
  <si>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</si>
  <si>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</si>
  <si>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</si>
  <si>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</si>
  <si>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</si>
  <si>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</si>
  <si>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</si>
  <si>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</si>
  <si>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</si>
  <si>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</si>
  <si>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</si>
  <si>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</si>
  <si>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</si>
  <si>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</si>
  <si>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</si>
  <si>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</si>
  <si>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</si>
  <si>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</si>
  <si>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</si>
  <si>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</si>
  <si>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</si>
  <si>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</si>
  <si>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</si>
  <si>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</si>
  <si>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</si>
  <si>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</si>
  <si>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</si>
  <si>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</si>
  <si>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</si>
  <si>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</si>
  <si>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</si>
  <si>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</si>
  <si>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</si>
  <si>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</si>
  <si>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</si>
  <si>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</si>
  <si>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</si>
  <si>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</si>
  <si>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</si>
  <si>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</si>
  <si>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</si>
  <si>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</si>
  <si>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</si>
  <si>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</si>
  <si>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</si>
  <si>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</si>
  <si>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</si>
  <si>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</si>
  <si>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</si>
  <si>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</si>
  <si>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</si>
  <si>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</si>
  <si>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</si>
  <si>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</si>
  <si>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</si>
  <si>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</si>
  <si>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</si>
  <si>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</si>
  <si>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</si>
  <si>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</si>
  <si>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</si>
  <si>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</si>
  <si>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</si>
  <si>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</si>
  <si>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</si>
  <si>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</si>
  <si>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</si>
  <si>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</si>
  <si>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</si>
  <si>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</si>
  <si>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</si>
  <si>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</si>
  <si>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</si>
  <si>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</si>
  <si>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</si>
  <si>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</si>
  <si>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</si>
  <si>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</si>
  <si>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</si>
  <si>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</si>
  <si>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</si>
  <si>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</si>
  <si>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</si>
  <si>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</si>
  <si>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</si>
  <si>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</si>
  <si>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</si>
  <si>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</si>
  <si>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</si>
  <si>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</si>
  <si>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</si>
  <si>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</si>
  <si>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</si>
  <si>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</si>
  <si>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</si>
  <si>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</si>
  <si>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</si>
  <si>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</si>
  <si>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</si>
  <si>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</si>
  <si>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</si>
  <si>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</si>
  <si>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</si>
  <si>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</si>
  <si>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</si>
  <si>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</si>
  <si>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</si>
  <si>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</si>
  <si>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</si>
  <si>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</si>
  <si>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</si>
  <si>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</si>
  <si>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</si>
  <si>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</si>
  <si>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</si>
  <si>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</si>
  <si>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</si>
  <si>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</si>
  <si>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</si>
  <si>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</si>
  <si>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</si>
  <si>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</si>
  <si>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</si>
  <si>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</si>
  <si>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</si>
  <si>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</si>
  <si>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</si>
  <si>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</si>
  <si>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</si>
  <si>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</si>
  <si>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</si>
  <si>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</si>
  <si>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</si>
  <si>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</si>
  <si>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</si>
  <si>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</si>
  <si>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</si>
  <si>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</si>
  <si>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</si>
  <si>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</si>
  <si>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</si>
  <si>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</si>
  <si>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</si>
  <si>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</si>
  <si>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</si>
  <si>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</si>
  <si>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</si>
  <si>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</si>
  <si>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</si>
  <si>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</si>
  <si>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</si>
  <si>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</si>
  <si>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</si>
  <si>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</si>
  <si>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</si>
  <si>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</si>
  <si>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</si>
  <si>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</si>
  <si>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</si>
  <si>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</si>
  <si>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</si>
  <si>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</si>
  <si>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</si>
  <si>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</si>
  <si>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</si>
  <si>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</si>
  <si>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</si>
  <si>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</si>
  <si>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</si>
  <si>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</si>
  <si>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</si>
  <si>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</si>
  <si>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</si>
  <si>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</si>
  <si>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</si>
  <si>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</si>
  <si>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</si>
  <si>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</si>
  <si>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</si>
  <si>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</si>
  <si>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</si>
  <si>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</si>
  <si>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</si>
  <si>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</si>
  <si>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</si>
  <si>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</si>
  <si>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</si>
  <si>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</si>
  <si>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</si>
  <si>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</si>
  <si>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</si>
  <si>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</si>
  <si>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</si>
  <si>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</si>
  <si>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</si>
  <si>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</si>
  <si>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</si>
  <si>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</si>
  <si>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</si>
  <si>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</si>
  <si>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</si>
  <si>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</si>
  <si>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</si>
  <si>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</si>
  <si>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</si>
  <si>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</si>
  <si>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</si>
  <si>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</si>
  <si>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</si>
  <si>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</si>
  <si>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</si>
  <si>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</si>
  <si>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</si>
  <si>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</si>
  <si>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</si>
  <si>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</si>
  <si>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</si>
  <si>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</si>
  <si>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</si>
  <si>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</si>
  <si>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</si>
  <si>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</si>
  <si>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</si>
  <si>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</si>
  <si>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</si>
  <si>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</si>
  <si>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</si>
  <si>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</si>
  <si>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</si>
  <si>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</si>
  <si>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</si>
  <si>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</si>
  <si>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</si>
  <si>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</si>
  <si>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</si>
  <si>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</si>
  <si>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</si>
  <si>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</si>
  <si>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</si>
  <si>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</si>
  <si>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</si>
  <si>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</si>
  <si>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</si>
  <si>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</si>
  <si>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</si>
  <si>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</si>
  <si>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</si>
  <si>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</si>
  <si>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</si>
  <si>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</si>
  <si>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</si>
  <si>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</si>
  <si>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</si>
  <si>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</si>
  <si>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</si>
  <si>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</si>
  <si>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</si>
  <si>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</si>
  <si>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</si>
  <si>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</si>
  <si>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</si>
  <si>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</si>
  <si>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</si>
  <si>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</si>
  <si>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</si>
  <si>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</si>
  <si>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</si>
  <si>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</si>
  <si>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</si>
  <si>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</si>
  <si>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</si>
  <si>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</si>
  <si>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</si>
  <si>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</si>
  <si>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</si>
  <si>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</si>
  <si>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</si>
  <si>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</si>
  <si>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</si>
  <si>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</si>
  <si>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</si>
  <si>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</si>
  <si>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</si>
  <si>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</si>
  <si>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</si>
  <si>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</si>
  <si>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</si>
  <si>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</si>
  <si>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</si>
  <si>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</si>
  <si>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</si>
  <si>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</si>
  <si>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</si>
  <si>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</si>
  <si>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</si>
  <si>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</si>
  <si>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</si>
  <si>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</si>
  <si>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</si>
  <si>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</si>
  <si>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</si>
  <si>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</si>
  <si>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</si>
  <si>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</si>
  <si>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</si>
  <si>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</si>
  <si>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</si>
  <si>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</si>
  <si>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</si>
  <si>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</si>
  <si>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</si>
  <si>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</si>
  <si>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</si>
  <si>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</si>
  <si>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</si>
  <si>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</si>
  <si>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</si>
  <si>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</si>
  <si>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</si>
  <si>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</si>
  <si>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</si>
  <si>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</si>
  <si>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</si>
  <si>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</si>
  <si>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</si>
  <si>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</si>
  <si>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</si>
  <si>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</si>
  <si>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</si>
  <si>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</si>
  <si>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</si>
  <si>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</si>
  <si>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</si>
  <si>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</si>
  <si>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</si>
  <si>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</si>
  <si>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</si>
  <si>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</si>
  <si>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</si>
  <si>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</si>
  <si>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</si>
  <si>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</si>
  <si>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</si>
  <si>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</si>
  <si>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</si>
  <si>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</si>
  <si>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</si>
  <si>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</si>
  <si>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</si>
  <si>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</si>
  <si>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</si>
  <si>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</si>
  <si>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</si>
  <si>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</si>
  <si>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</si>
  <si>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</si>
  <si>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</si>
  <si>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</si>
  <si>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</si>
  <si>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</si>
  <si>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</si>
  <si>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</si>
  <si>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</si>
  <si>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</si>
  <si>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</si>
  <si>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</si>
  <si>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</si>
  <si>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</si>
  <si>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</si>
  <si>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</si>
  <si>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</si>
  <si>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</si>
  <si>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</si>
  <si>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</si>
  <si>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</si>
  <si>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</si>
  <si>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</si>
  <si>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</si>
  <si>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</si>
  <si>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</si>
  <si>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</si>
  <si>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</si>
  <si>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</si>
  <si>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</si>
  <si>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</si>
  <si>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</si>
  <si>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</si>
  <si>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</si>
  <si>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</si>
  <si>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</si>
  <si>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</si>
  <si>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</si>
  <si>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</si>
  <si>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</si>
  <si>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</si>
  <si>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</si>
  <si>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</si>
  <si>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</si>
  <si>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</si>
  <si>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</si>
  <si>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</si>
  <si>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</si>
  <si>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</si>
  <si>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</si>
  <si>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</si>
  <si>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</si>
  <si>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</si>
  <si>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</si>
  <si>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</si>
  <si>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</si>
  <si>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</si>
  <si>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</si>
  <si>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</si>
  <si>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</si>
  <si>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</si>
  <si>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</si>
  <si>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</si>
  <si>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</si>
  <si>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</si>
  <si>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</si>
  <si>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</si>
  <si>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</si>
  <si>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</si>
  <si>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</si>
  <si>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</si>
  <si>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</si>
  <si>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</si>
  <si>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</si>
  <si>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</si>
  <si>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</si>
  <si>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</si>
  <si>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</si>
  <si>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</si>
  <si>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</si>
  <si>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</si>
  <si>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</si>
  <si>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</si>
  <si>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</si>
  <si>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</si>
  <si>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</si>
  <si>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</si>
  <si>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</si>
  <si>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</si>
  <si>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</si>
  <si>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</si>
  <si>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</si>
  <si>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</si>
  <si>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</si>
  <si>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</si>
  <si>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</si>
  <si>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</si>
  <si>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</si>
  <si>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</si>
  <si>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</si>
  <si>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</si>
  <si>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</si>
  <si>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</si>
  <si>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</si>
  <si>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</si>
  <si>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</si>
  <si>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</si>
  <si>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</si>
  <si>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</si>
  <si>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</si>
  <si>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</si>
  <si>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</si>
  <si>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</si>
  <si>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</si>
  <si>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</si>
  <si>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</si>
  <si>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</si>
  <si>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</si>
  <si>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</si>
  <si>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</si>
  <si>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</si>
  <si>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</si>
  <si>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</si>
  <si>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</si>
  <si>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</si>
  <si>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</si>
  <si>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</si>
  <si>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</si>
  <si>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</si>
  <si>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</si>
  <si>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</si>
  <si>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</si>
  <si>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</si>
  <si>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</si>
  <si>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</si>
  <si>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</si>
  <si>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</si>
  <si>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</si>
  <si>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</si>
  <si>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</si>
  <si>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</si>
  <si>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</si>
  <si>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</si>
  <si>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</si>
  <si>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</si>
  <si>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</si>
  <si>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</si>
  <si>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</si>
  <si>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</si>
  <si>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</si>
  <si>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</si>
  <si>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</si>
  <si>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</si>
  <si>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</si>
  <si>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</si>
  <si>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</si>
  <si>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</si>
  <si>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</si>
  <si>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</si>
  <si>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</si>
  <si>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</si>
  <si>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</si>
  <si>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</si>
  <si>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</si>
  <si>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</si>
  <si>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</si>
  <si>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</si>
  <si>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</si>
  <si>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</si>
  <si>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</si>
  <si>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</si>
  <si>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</si>
  <si>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</si>
  <si>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</si>
  <si>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</si>
  <si>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</si>
  <si>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</si>
  <si>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</si>
  <si>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</si>
  <si>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</si>
  <si>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</si>
  <si>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</si>
  <si>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</si>
  <si>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</si>
  <si>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</si>
  <si>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</si>
  <si>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</si>
  <si>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</si>
  <si>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</si>
  <si>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</si>
  <si>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</si>
  <si>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</si>
  <si>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</si>
  <si>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</si>
  <si>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</si>
  <si>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</si>
  <si>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</si>
  <si>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</si>
  <si>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</si>
  <si>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</si>
  <si>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</si>
  <si>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</si>
  <si>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</si>
  <si>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</si>
  <si>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</si>
  <si>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</si>
  <si>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</si>
  <si>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</si>
  <si>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</si>
  <si>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</si>
  <si>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</si>
  <si>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</si>
  <si>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</si>
  <si>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</si>
  <si>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</si>
  <si>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</si>
  <si>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</si>
  <si>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</si>
  <si>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</si>
  <si>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</si>
  <si>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</si>
  <si>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</si>
  <si>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</si>
  <si>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</si>
  <si>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</si>
  <si>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</si>
  <si>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</si>
  <si>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</si>
  <si>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</si>
  <si>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</si>
  <si>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</si>
  <si>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</si>
  <si>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</si>
  <si>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</si>
  <si>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</si>
  <si>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</si>
  <si>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</si>
  <si>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</si>
  <si>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</si>
  <si>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</si>
  <si>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</si>
  <si>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</si>
  <si>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</si>
  <si>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</si>
  <si>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</si>
  <si>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</si>
  <si>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</si>
  <si>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</si>
  <si>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</si>
  <si>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</si>
  <si>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</si>
  <si>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</si>
  <si>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</si>
  <si>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</si>
  <si>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</si>
  <si>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</si>
  <si>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</si>
  <si>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</si>
  <si>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</si>
  <si>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</si>
  <si>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</si>
  <si>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</si>
  <si>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</si>
  <si>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</si>
  <si>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</si>
  <si>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</si>
  <si>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</si>
  <si>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</si>
  <si>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</si>
  <si>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</si>
  <si>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</si>
  <si>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</si>
  <si>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</si>
  <si>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</si>
  <si>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</si>
  <si>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</si>
  <si>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</si>
  <si>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</si>
  <si>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</si>
  <si>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</si>
  <si>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</si>
  <si>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</si>
  <si>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</si>
  <si>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</si>
  <si>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</si>
  <si>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</si>
  <si>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</si>
  <si>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</si>
  <si>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</si>
  <si>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</si>
  <si>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</si>
  <si>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</si>
  <si>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</si>
  <si>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</si>
  <si>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</si>
  <si>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</si>
  <si>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</si>
  <si>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</si>
  <si>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</si>
  <si>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</si>
  <si>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</si>
  <si>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</si>
  <si>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</si>
  <si>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</si>
  <si>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</si>
  <si>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</si>
  <si>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</si>
  <si>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</si>
  <si>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</si>
  <si>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</si>
  <si>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</si>
  <si>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</si>
  <si>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</si>
  <si>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</si>
  <si>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</si>
  <si>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</si>
  <si>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</si>
  <si>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</si>
  <si>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</si>
  <si>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</si>
  <si>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</si>
  <si>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</si>
  <si>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</si>
  <si>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</si>
  <si>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</si>
  <si>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</si>
  <si>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</si>
  <si>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</si>
  <si>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</si>
  <si>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</si>
  <si>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</si>
  <si>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</si>
  <si>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</si>
  <si>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</si>
  <si>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</si>
  <si>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</si>
  <si>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</si>
  <si>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</si>
  <si>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</si>
  <si>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</si>
  <si>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</si>
  <si>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</si>
  <si>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</si>
  <si>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</si>
  <si>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</si>
  <si>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</si>
  <si>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</si>
  <si>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</si>
  <si>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</si>
  <si>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</si>
  <si>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</si>
  <si>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</si>
  <si>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</si>
  <si>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</si>
  <si>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</si>
  <si>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</si>
  <si>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</si>
  <si>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</si>
  <si>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</si>
  <si>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</si>
  <si>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</si>
  <si>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</si>
  <si>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</si>
  <si>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</si>
  <si>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</si>
  <si>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</si>
  <si>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</si>
  <si>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</si>
  <si>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</si>
  <si>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</si>
  <si>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</si>
  <si>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</si>
  <si>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</si>
  <si>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</si>
  <si>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</si>
  <si>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</si>
  <si>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</si>
  <si>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</si>
  <si>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</si>
  <si>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</si>
  <si>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</si>
  <si>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</si>
  <si>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</si>
  <si>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</si>
  <si>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</si>
  <si>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</si>
  <si>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</si>
  <si>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</si>
  <si>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</si>
  <si>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</si>
  <si>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</si>
  <si>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</si>
  <si>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</si>
  <si>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</si>
  <si>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</si>
  <si>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</si>
  <si>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</si>
  <si>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</si>
  <si>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</si>
  <si>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</si>
  <si>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</si>
  <si>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</si>
  <si>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</si>
  <si>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</si>
  <si>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</si>
  <si>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</si>
  <si>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</si>
  <si>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</si>
  <si>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</si>
  <si>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</si>
  <si>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</si>
  <si>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</si>
  <si>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</si>
  <si>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</si>
  <si>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</si>
  <si>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</si>
  <si>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</si>
  <si>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</si>
  <si>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</si>
  <si>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</si>
  <si>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</si>
  <si>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</si>
  <si>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</si>
  <si>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</si>
  <si>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</si>
  <si>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</si>
  <si>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</si>
  <si>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</si>
  <si>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</si>
  <si>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</si>
  <si>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</si>
  <si>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</si>
  <si>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</si>
  <si>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</si>
  <si>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</si>
  <si>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</si>
  <si>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</si>
  <si>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</si>
  <si>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</si>
  <si>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</si>
  <si>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</si>
  <si>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</si>
  <si>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</si>
  <si>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</si>
  <si>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</si>
  <si>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</si>
  <si>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</si>
  <si>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</si>
  <si>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</si>
  <si>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</si>
  <si>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</si>
  <si>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</si>
  <si>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</si>
  <si>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</si>
  <si>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</si>
  <si>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</si>
  <si>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</si>
  <si>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</si>
  <si>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</si>
  <si>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</si>
  <si>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</si>
  <si>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</si>
  <si>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</si>
  <si>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</si>
  <si>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</si>
  <si>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</si>
  <si>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</si>
  <si>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</si>
  <si>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</si>
  <si>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</si>
  <si>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</si>
  <si>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</si>
  <si>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</si>
  <si>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</si>
  <si>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</si>
  <si>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</si>
  <si>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</si>
  <si>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</si>
  <si>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</si>
  <si>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</si>
  <si>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</si>
  <si>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</si>
  <si>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</si>
  <si>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</si>
  <si>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</si>
  <si>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</si>
  <si>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</si>
  <si>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</si>
  <si>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</si>
  <si>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</si>
  <si>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</si>
  <si>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</si>
  <si>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</si>
  <si>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</si>
  <si>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</si>
  <si>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</si>
  <si>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</si>
  <si>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</si>
  <si>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</si>
  <si>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</si>
  <si>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</si>
  <si>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</si>
  <si>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</si>
  <si>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</si>
  <si>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</si>
  <si>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</si>
  <si>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</si>
  <si>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</si>
  <si>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</si>
  <si>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</si>
  <si>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</si>
  <si>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</si>
  <si>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</si>
  <si>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</si>
  <si>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</si>
  <si>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</si>
  <si>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</si>
  <si>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</si>
  <si>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</si>
  <si>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</si>
  <si>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</si>
  <si>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</si>
  <si>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</si>
  <si>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</si>
  <si>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</si>
  <si>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</si>
  <si>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</si>
  <si>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</si>
  <si>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</si>
  <si>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</si>
  <si>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</si>
  <si>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</si>
  <si>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</si>
  <si>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</si>
  <si>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</si>
  <si>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</si>
  <si>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</si>
  <si>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</si>
  <si>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</si>
  <si>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</si>
  <si>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</si>
  <si>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</si>
  <si>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</si>
  <si>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</si>
  <si>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</si>
  <si>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</si>
  <si>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</si>
  <si>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</si>
  <si>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</si>
  <si>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</si>
  <si>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</si>
  <si>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</si>
  <si>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</si>
  <si>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</si>
  <si>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</si>
  <si>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</si>
  <si>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</si>
  <si>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</si>
  <si>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</si>
  <si>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</si>
  <si>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</si>
  <si>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</si>
  <si>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</si>
  <si>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</si>
  <si>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</si>
  <si>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</si>
  <si>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</si>
  <si>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</si>
  <si>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</si>
  <si>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</si>
  <si>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</si>
  <si>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</si>
  <si>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</si>
  <si>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</si>
  <si>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</si>
  <si>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</si>
  <si>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</si>
  <si>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</si>
  <si>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</si>
  <si>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</si>
  <si>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</si>
  <si>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</si>
  <si>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</si>
  <si>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</si>
  <si>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</si>
  <si>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</si>
  <si>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</si>
  <si>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</si>
  <si>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</si>
  <si>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</si>
  <si>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</si>
  <si>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</si>
  <si>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</si>
  <si>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</si>
  <si>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</si>
  <si>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</si>
  <si>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</si>
  <si>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</si>
  <si>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</si>
  <si>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</si>
  <si>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</si>
  <si>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</si>
  <si>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</si>
  <si>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</si>
  <si>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</si>
  <si>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</si>
  <si>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</si>
  <si>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</si>
  <si>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</si>
  <si>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</si>
  <si>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</si>
  <si>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</si>
  <si>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</si>
  <si>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</si>
  <si>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</si>
  <si>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</si>
  <si>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</si>
  <si>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</si>
  <si>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</si>
  <si>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</si>
  <si>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</si>
  <si>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</si>
  <si>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</si>
  <si>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</si>
  <si>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</si>
  <si>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</si>
  <si>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</si>
  <si>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</si>
  <si>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</si>
  <si>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</si>
  <si>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</si>
  <si>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</si>
  <si>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</si>
  <si>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</si>
  <si>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</si>
  <si>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</si>
  <si>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</si>
  <si>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</si>
  <si>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</si>
  <si>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</si>
  <si>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</si>
  <si>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</si>
  <si>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</si>
  <si>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</si>
  <si>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</si>
  <si>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</si>
  <si>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</si>
  <si>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</si>
  <si>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</si>
  <si>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</si>
  <si>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</si>
  <si>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</si>
  <si>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</si>
  <si>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</si>
  <si>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</si>
  <si>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</si>
  <si>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</si>
  <si>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</si>
  <si>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</si>
  <si>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</si>
  <si>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</si>
  <si>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</si>
  <si>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</si>
  <si>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</si>
  <si>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</si>
  <si>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</si>
  <si>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</si>
  <si>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</si>
  <si>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</si>
  <si>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</si>
  <si>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</si>
  <si>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</si>
  <si>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</si>
  <si>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</si>
  <si>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</si>
  <si>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</si>
  <si>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</si>
  <si>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</si>
  <si>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</si>
  <si>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</si>
  <si>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</si>
  <si>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</si>
  <si>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</si>
  <si>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</si>
  <si>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</si>
  <si>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</si>
  <si>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</si>
  <si>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</si>
  <si>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</si>
  <si>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</si>
  <si>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</si>
  <si>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</si>
  <si>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</si>
  <si>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</si>
  <si>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</si>
  <si>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</si>
  <si>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</si>
  <si>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</si>
  <si>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</si>
  <si>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</si>
  <si>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</si>
  <si>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</si>
  <si>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</si>
  <si>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</si>
  <si>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</si>
  <si>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</si>
  <si>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</si>
  <si>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</si>
  <si>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</si>
  <si>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</si>
  <si>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</si>
  <si>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</si>
  <si>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</si>
  <si>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</si>
  <si>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</si>
  <si>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</si>
  <si>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</si>
  <si>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</si>
  <si>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</si>
  <si>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</si>
  <si>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</si>
  <si>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</si>
  <si>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</si>
  <si>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</si>
  <si>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</si>
  <si>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</si>
  <si>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</si>
  <si>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</si>
  <si>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</si>
  <si>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</si>
  <si>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</si>
  <si>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</si>
  <si>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</si>
  <si>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</si>
  <si>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</si>
  <si>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</si>
  <si>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</si>
  <si>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</si>
  <si>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</si>
  <si>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</si>
  <si>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</si>
  <si>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</si>
  <si>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</si>
  <si>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</si>
  <si>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</si>
  <si>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</si>
  <si>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</si>
  <si>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</si>
  <si>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</si>
  <si>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</si>
  <si>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</si>
  <si>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</si>
  <si>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</si>
  <si>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</si>
  <si>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</si>
  <si>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</si>
  <si>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</si>
  <si>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</si>
  <si>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</si>
  <si>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</si>
  <si>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</si>
  <si>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</si>
  <si>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</si>
  <si>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</si>
  <si>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</si>
  <si>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</si>
  <si>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</si>
  <si>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</si>
  <si>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</si>
  <si>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</si>
  <si>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</si>
  <si>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</si>
  <si>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</si>
  <si>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</si>
  <si>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</si>
  <si>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</si>
  <si>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</si>
  <si>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</si>
  <si>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</si>
  <si>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</si>
  <si>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</si>
  <si>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</si>
  <si>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</si>
  <si>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</si>
  <si>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</si>
  <si>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</si>
  <si>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</si>
  <si>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</si>
  <si>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</si>
  <si>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</si>
  <si>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</si>
  <si>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</si>
  <si>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</si>
  <si>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</si>
  <si>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</si>
  <si>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</si>
  <si>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</si>
  <si>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</si>
  <si>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</si>
  <si>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</si>
  <si>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</si>
  <si>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</si>
  <si>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</si>
  <si>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</si>
  <si>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</si>
  <si>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</si>
  <si>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</si>
  <si>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</si>
  <si>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</si>
  <si>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</si>
  <si>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</si>
  <si>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</si>
  <si>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</si>
  <si>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</si>
  <si>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</si>
  <si>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</si>
  <si>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</si>
  <si>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</si>
  <si>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</si>
  <si>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</si>
  <si>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</si>
  <si>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</si>
  <si>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</si>
  <si>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</si>
  <si>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</si>
  <si>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</si>
  <si>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</si>
  <si>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</si>
  <si>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</si>
  <si>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</si>
  <si>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</si>
  <si>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</si>
  <si>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</si>
  <si>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</si>
  <si>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</si>
  <si>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</si>
  <si>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</si>
  <si>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</si>
  <si>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</si>
  <si>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</si>
  <si>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</si>
  <si>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</si>
  <si>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</si>
  <si>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</si>
  <si>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</si>
  <si>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</si>
  <si>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</si>
  <si>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</si>
  <si>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</si>
  <si>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</si>
  <si>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</si>
  <si>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</si>
  <si>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</si>
  <si>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</si>
  <si>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</si>
  <si>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</si>
  <si>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</si>
  <si>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</si>
  <si>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</si>
  <si>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</si>
  <si>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</si>
  <si>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</si>
  <si>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</si>
  <si>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</si>
  <si>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</si>
  <si>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</si>
  <si>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</si>
  <si>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</si>
  <si>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</si>
  <si>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</si>
  <si>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</si>
  <si>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</si>
  <si>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</si>
  <si>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</si>
  <si>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</si>
  <si>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</si>
  <si>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</si>
  <si>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</si>
  <si>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</si>
  <si>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</si>
  <si>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</si>
  <si>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</si>
  <si>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</si>
  <si>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</si>
  <si>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</si>
  <si>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</si>
  <si>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</si>
  <si>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</si>
  <si>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</si>
  <si>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</si>
  <si>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</si>
  <si>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</si>
  <si>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</si>
  <si>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</si>
  <si>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</si>
  <si>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</si>
  <si>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</si>
  <si>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</si>
  <si>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</si>
  <si>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</si>
  <si>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</si>
  <si>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</si>
  <si>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</si>
  <si>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</si>
  <si>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</si>
  <si>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</si>
  <si>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</si>
  <si>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</si>
  <si>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</si>
  <si>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</si>
  <si>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</si>
  <si>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</si>
  <si>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</si>
  <si>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</si>
  <si>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</si>
  <si>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</si>
  <si>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</si>
  <si>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</si>
  <si>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</si>
  <si>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</si>
  <si>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</si>
  <si>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</si>
  <si>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</si>
  <si>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</si>
  <si>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</si>
  <si>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</si>
  <si>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</si>
  <si>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</si>
  <si>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</si>
  <si>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</si>
  <si>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</si>
  <si>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</si>
  <si>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</si>
  <si>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</si>
  <si>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</si>
  <si>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</si>
  <si>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</si>
  <si>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</si>
  <si>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</si>
  <si>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</si>
  <si>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</si>
  <si>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</si>
  <si>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</si>
  <si>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</si>
  <si>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</si>
  <si>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</si>
  <si>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</si>
  <si>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</si>
  <si>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</si>
  <si>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</si>
  <si>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</si>
  <si>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</si>
  <si>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</si>
  <si>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</si>
  <si>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</si>
  <si>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</si>
  <si>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</si>
  <si>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</si>
  <si>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</si>
  <si>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</si>
  <si>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</si>
  <si>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</si>
  <si>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</si>
  <si>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</si>
  <si>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</si>
  <si>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</si>
  <si>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</si>
  <si>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</si>
  <si>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</si>
  <si>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</si>
  <si>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</si>
  <si>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</si>
  <si>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</si>
  <si>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</si>
  <si>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</si>
  <si>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</si>
  <si>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</si>
  <si>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</si>
  <si>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</si>
  <si>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</si>
  <si>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</si>
  <si>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</si>
  <si>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</si>
  <si>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</si>
  <si>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</si>
  <si>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</si>
  <si>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</si>
  <si>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</si>
  <si>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</si>
  <si>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</si>
  <si>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</si>
  <si>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</si>
  <si>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</si>
  <si>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</si>
  <si>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</si>
  <si>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</si>
  <si>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</si>
  <si>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</si>
  <si>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</si>
  <si>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</si>
  <si>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</si>
  <si>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</si>
  <si>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</si>
  <si>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</si>
  <si>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</si>
  <si>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</si>
  <si>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</si>
  <si>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</si>
  <si>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</si>
  <si>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</si>
  <si>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</si>
  <si>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</si>
  <si>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</si>
  <si>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</si>
  <si>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</si>
  <si>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</si>
  <si>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</si>
  <si>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</si>
  <si>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</si>
  <si>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</si>
  <si>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</si>
  <si>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</si>
  <si>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</si>
  <si>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</si>
  <si>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</si>
  <si>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</si>
  <si>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</si>
  <si>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</si>
  <si>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</si>
  <si>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</si>
  <si>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</si>
  <si>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</si>
  <si>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</si>
  <si>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</si>
  <si>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</si>
  <si>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</si>
  <si>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</si>
  <si>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</si>
  <si>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</si>
  <si>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</si>
  <si>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</si>
  <si>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</si>
  <si>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</si>
  <si>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</si>
  <si>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</si>
  <si>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</si>
  <si>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</si>
  <si>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</si>
  <si>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</si>
  <si>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</si>
  <si>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</si>
  <si>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</si>
  <si>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</si>
  <si>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</si>
  <si>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</si>
  <si>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</si>
  <si>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</si>
  <si>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</si>
  <si>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</si>
  <si>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</si>
  <si>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</si>
  <si>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</si>
  <si>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</si>
  <si>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</si>
  <si>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</si>
  <si>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</si>
  <si>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</si>
  <si>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</si>
  <si>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</si>
  <si>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</si>
  <si>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</si>
  <si>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</si>
  <si>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</si>
  <si>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</si>
  <si>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</si>
  <si>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</si>
  <si>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</si>
  <si>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</si>
  <si>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</si>
  <si>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</si>
  <si>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</si>
  <si>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</si>
  <si>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</si>
  <si>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</si>
  <si>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</si>
  <si>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</si>
  <si>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</si>
  <si>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</si>
  <si>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</si>
  <si>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</si>
  <si>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</si>
  <si>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</si>
  <si>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</si>
  <si>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</si>
  <si>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</si>
  <si>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</si>
  <si>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</si>
  <si>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</si>
  <si>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</si>
  <si>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</si>
  <si>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</si>
  <si>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</si>
  <si>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</si>
  <si>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</si>
  <si>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</si>
  <si>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</si>
  <si>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</si>
  <si>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</si>
  <si>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</si>
  <si>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</si>
  <si>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</si>
  <si>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</si>
  <si>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</si>
  <si>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</si>
  <si>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</si>
  <si>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</si>
  <si>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</si>
  <si>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</si>
  <si>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</si>
  <si>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</si>
  <si>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</si>
  <si>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</si>
  <si>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</si>
  <si>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</si>
  <si>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</si>
  <si>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</si>
  <si>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</si>
  <si>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</si>
  <si>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</si>
  <si>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</si>
  <si>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</si>
  <si>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</si>
  <si>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</si>
  <si>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</si>
  <si>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</si>
  <si>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</si>
  <si>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</si>
  <si>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</si>
  <si>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</si>
  <si>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</si>
  <si>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</si>
  <si>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</si>
  <si>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</si>
  <si>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</si>
  <si>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</si>
  <si>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</si>
  <si>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</si>
  <si>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</si>
  <si>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</si>
  <si>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</si>
  <si>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</si>
  <si>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</si>
  <si>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</si>
  <si>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</si>
  <si>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</si>
  <si>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</si>
  <si>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</si>
  <si>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</si>
  <si>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</si>
  <si>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</si>
  <si>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</si>
  <si>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</si>
  <si>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</si>
  <si>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</si>
  <si>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</si>
  <si>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</si>
  <si>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</si>
  <si>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</si>
  <si>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</si>
  <si>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</si>
  <si>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</si>
  <si>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</si>
  <si>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</si>
  <si>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</si>
  <si>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</si>
  <si>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</si>
  <si>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</si>
  <si>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</si>
  <si>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</si>
  <si>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</si>
  <si>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</si>
  <si>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</si>
  <si>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</si>
  <si>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</si>
  <si>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</si>
  <si>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</si>
  <si>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</si>
  <si>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</si>
  <si>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</si>
  <si>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</si>
  <si>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</si>
  <si>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</si>
  <si>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</si>
  <si>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</si>
  <si>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</si>
  <si>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</si>
  <si>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</si>
  <si>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</si>
  <si>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</si>
  <si>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</si>
  <si>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</si>
  <si>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</si>
  <si>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</si>
  <si>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</si>
  <si>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</si>
  <si>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</si>
  <si>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</si>
  <si>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</si>
  <si>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</si>
  <si>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</si>
  <si>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</si>
  <si>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</si>
  <si>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</si>
  <si>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</si>
  <si>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</si>
  <si>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</si>
  <si>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</si>
  <si>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</si>
  <si>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</si>
  <si>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</si>
  <si>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</si>
  <si>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</si>
  <si>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</si>
  <si>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</si>
  <si>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</si>
  <si>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</si>
  <si>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</si>
  <si>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</si>
  <si>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</si>
  <si>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</si>
  <si>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</si>
  <si>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</si>
  <si>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</si>
  <si>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</si>
  <si>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</si>
  <si>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</si>
  <si>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</si>
  <si>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</si>
  <si>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</si>
  <si>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</si>
  <si>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</si>
  <si>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</si>
  <si>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</si>
  <si>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</si>
  <si>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</si>
  <si>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</si>
  <si>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</si>
  <si>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</si>
  <si>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</si>
  <si>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</si>
  <si>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</si>
  <si>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</si>
  <si>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</si>
  <si>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</si>
  <si>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</si>
  <si>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</si>
  <si>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</si>
  <si>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</si>
  <si>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</si>
  <si>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</si>
  <si>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</si>
  <si>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</si>
  <si>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</si>
  <si>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</si>
  <si>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</si>
  <si>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</si>
  <si>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</si>
  <si>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</si>
  <si>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</si>
  <si>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</si>
  <si>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</si>
  <si>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</si>
  <si>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</si>
  <si>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</si>
  <si>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</si>
  <si>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</si>
  <si>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</si>
  <si>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</si>
  <si>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</si>
  <si>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</si>
  <si>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</si>
  <si>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</si>
  <si>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</si>
  <si>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</si>
  <si>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</si>
  <si>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</si>
  <si>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</si>
  <si>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</si>
  <si>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</si>
  <si>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</si>
  <si>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</si>
  <si>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</si>
  <si>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</si>
  <si>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</si>
  <si>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</si>
  <si>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</si>
  <si>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</si>
  <si>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</si>
  <si>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</si>
  <si>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</si>
  <si>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</si>
  <si>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</si>
  <si>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</si>
  <si>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</si>
  <si>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</si>
  <si>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</si>
  <si>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</si>
  <si>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</si>
  <si>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</si>
  <si>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</si>
  <si>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</si>
  <si>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</si>
  <si>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</si>
  <si>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</si>
  <si>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</si>
  <si>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</si>
  <si>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</si>
  <si>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</si>
  <si>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</si>
  <si>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</si>
  <si>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</si>
  <si>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</si>
  <si>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</si>
  <si>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</si>
  <si>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</si>
  <si>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</si>
  <si>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</si>
  <si>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</si>
  <si>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</si>
  <si>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</si>
  <si>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</si>
  <si>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</si>
  <si>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</si>
  <si>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</si>
  <si>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</si>
  <si>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</si>
  <si>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</si>
  <si>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</si>
  <si>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</si>
  <si>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</si>
  <si>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</si>
  <si>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</si>
  <si>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</si>
  <si>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</si>
  <si>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</si>
  <si>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</si>
  <si>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</si>
  <si>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</si>
  <si>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</si>
  <si>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</si>
  <si>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</si>
  <si>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</si>
  <si>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</si>
  <si>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</si>
  <si>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</si>
  <si>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</si>
  <si>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</si>
  <si>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</si>
  <si>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</si>
  <si>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</si>
  <si>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</si>
  <si>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</si>
  <si>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</si>
  <si>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</si>
  <si>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</si>
  <si>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</si>
  <si>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</si>
  <si>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</si>
  <si>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</si>
  <si>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</si>
  <si>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</si>
  <si>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</si>
  <si>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</si>
  <si>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</si>
  <si>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</si>
  <si>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</si>
  <si>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</si>
  <si>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</si>
  <si>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</si>
  <si>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</si>
  <si>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</si>
  <si>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</si>
  <si>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</si>
  <si>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</si>
  <si>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</si>
  <si>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</si>
  <si>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</si>
  <si>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</si>
  <si>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</si>
  <si>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</si>
  <si>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</si>
  <si>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</si>
  <si>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</si>
  <si>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</si>
  <si>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</si>
  <si>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</si>
  <si>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</si>
  <si>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</si>
  <si>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</si>
  <si>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</si>
  <si>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</si>
  <si>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</si>
  <si>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</si>
  <si>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</si>
  <si>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</si>
  <si>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</si>
  <si>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</si>
  <si>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</si>
  <si>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</si>
  <si>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</si>
  <si>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</si>
  <si>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</si>
  <si>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</si>
  <si>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</si>
  <si>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</si>
  <si>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</si>
  <si>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</si>
  <si>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</si>
  <si>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</si>
  <si>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</si>
  <si>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</si>
  <si>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</si>
  <si>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</si>
  <si>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</si>
  <si>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</si>
  <si>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</si>
  <si>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</si>
  <si>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</si>
  <si>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</si>
  <si>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</si>
  <si>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</si>
  <si>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</si>
  <si>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</si>
  <si>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</si>
  <si>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</si>
  <si>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</si>
  <si>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</si>
  <si>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</si>
  <si>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</si>
  <si>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</si>
  <si>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</si>
  <si>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</si>
  <si>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</si>
  <si>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</si>
  <si>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</si>
  <si>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</si>
  <si>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</si>
  <si>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</si>
  <si>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</si>
  <si>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</si>
  <si>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</si>
  <si>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</si>
  <si>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</si>
  <si>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</si>
  <si>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</si>
  <si>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</si>
  <si>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</si>
  <si>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</si>
  <si>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</si>
  <si>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</si>
  <si>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</si>
  <si>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</si>
  <si>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</si>
  <si>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</si>
  <si>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</si>
  <si>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</si>
  <si>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</si>
  <si>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</si>
  <si>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</si>
  <si>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</si>
  <si>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</si>
  <si>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</si>
  <si>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</si>
  <si>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</si>
  <si>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</si>
  <si>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</si>
  <si>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</si>
  <si>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</si>
  <si>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</si>
  <si>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</si>
  <si>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</si>
  <si>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</si>
  <si>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</si>
  <si>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</si>
  <si>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</si>
  <si>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</si>
  <si>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</si>
  <si>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</si>
  <si>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</si>
  <si>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</si>
  <si>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</si>
  <si>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</si>
  <si>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</si>
  <si>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</si>
  <si>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</si>
  <si>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</si>
  <si>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</si>
  <si>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</si>
  <si>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</si>
  <si>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</si>
  <si>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</si>
  <si>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</si>
  <si>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</si>
  <si>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</si>
  <si>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</si>
  <si>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</si>
  <si>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</si>
  <si>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</si>
  <si>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</si>
  <si>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</si>
  <si>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</si>
  <si>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</si>
  <si>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</si>
  <si>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</si>
  <si>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</si>
  <si>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</si>
  <si>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</si>
  <si>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</si>
  <si>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</si>
  <si>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</si>
  <si>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</si>
  <si>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</si>
  <si>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</si>
  <si>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</si>
  <si>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</si>
  <si>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</si>
  <si>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</si>
  <si>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</si>
  <si>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</si>
  <si>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</si>
  <si>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</si>
  <si>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</si>
  <si>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</si>
  <si>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</si>
  <si>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</si>
  <si>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</si>
  <si>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</si>
  <si>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</si>
  <si>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</si>
  <si>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</si>
  <si>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</si>
  <si>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</si>
  <si>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</si>
  <si>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</si>
  <si>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</si>
  <si>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</si>
  <si>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</si>
  <si>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</si>
  <si>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</si>
  <si>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</si>
  <si>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</si>
  <si>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</si>
  <si>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</si>
  <si>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</si>
  <si>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</si>
  <si>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</si>
  <si>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</si>
  <si>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</si>
  <si>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</si>
  <si>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</si>
  <si>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</si>
  <si>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</si>
  <si>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</si>
  <si>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</si>
  <si>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</si>
  <si>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</si>
  <si>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</si>
  <si>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</si>
  <si>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</si>
  <si>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</si>
  <si>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</si>
  <si>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</si>
  <si>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</si>
  <si>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</si>
  <si>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</si>
  <si>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</si>
  <si>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</si>
  <si>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</si>
  <si>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</si>
  <si>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</si>
  <si>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</si>
  <si>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</si>
  <si>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</si>
  <si>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</si>
  <si>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</si>
  <si>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</si>
  <si>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</si>
  <si>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</si>
  <si>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</si>
  <si>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</si>
  <si>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</si>
  <si>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</si>
  <si>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</si>
  <si>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</si>
  <si>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</si>
  <si>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</si>
  <si>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</si>
  <si>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</si>
  <si>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</si>
  <si>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</si>
  <si>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</si>
  <si>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</si>
  <si>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</si>
  <si>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</si>
  <si>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</si>
  <si>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</si>
  <si>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</si>
  <si>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</si>
  <si>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</si>
  <si>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</si>
  <si>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</si>
  <si>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</si>
  <si>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</si>
  <si>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</si>
  <si>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</si>
  <si>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</si>
  <si>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</si>
  <si>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</si>
  <si>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</si>
  <si>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</si>
  <si>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</si>
  <si>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</si>
  <si>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</si>
  <si>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</si>
  <si>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</si>
  <si>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</si>
  <si>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</si>
  <si>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</si>
  <si>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</si>
  <si>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</si>
  <si>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</si>
  <si>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</si>
  <si>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</si>
  <si>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</si>
  <si>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</si>
  <si>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</si>
  <si>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</si>
  <si>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</si>
  <si>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</si>
  <si>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</si>
  <si>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</si>
  <si>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</si>
  <si>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</si>
  <si>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</si>
  <si>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</si>
  <si>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</si>
  <si>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</si>
  <si>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</si>
  <si>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</si>
  <si>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</si>
  <si>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</si>
  <si>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</si>
  <si>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</si>
  <si>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</si>
  <si>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</si>
  <si>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</si>
  <si>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</si>
  <si>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</si>
  <si>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</si>
  <si>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</si>
  <si>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</si>
  <si>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</si>
  <si>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</si>
  <si>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</si>
  <si>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</si>
  <si>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</si>
  <si>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</si>
  <si>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</si>
  <si>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</si>
  <si>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</si>
  <si>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</si>
  <si>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</si>
  <si>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</si>
  <si>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</si>
  <si>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</si>
  <si>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</si>
  <si>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</si>
  <si>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</si>
  <si>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</si>
  <si>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</si>
  <si>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</si>
  <si>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</si>
  <si>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</si>
  <si>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</si>
  <si>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</si>
  <si>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</si>
  <si>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</si>
  <si>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</si>
  <si>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</si>
  <si>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</si>
  <si>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</si>
  <si>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</si>
  <si>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</si>
  <si>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</si>
  <si>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</si>
  <si>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</si>
  <si>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</si>
  <si>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</si>
  <si>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</si>
  <si>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</si>
  <si>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</si>
  <si>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</si>
  <si>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</si>
  <si>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</si>
  <si>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</si>
  <si>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</si>
  <si>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</si>
  <si>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</si>
  <si>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</si>
  <si>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</si>
  <si>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</si>
  <si>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</si>
  <si>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</si>
  <si>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</si>
  <si>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</si>
  <si>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</si>
  <si>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</si>
  <si>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</si>
  <si>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</si>
  <si>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</si>
  <si>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</si>
  <si>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</si>
  <si>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</si>
  <si>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</si>
  <si>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</si>
  <si>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</si>
  <si>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</si>
  <si>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</si>
  <si>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</si>
  <si>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</si>
  <si>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</si>
  <si>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</si>
  <si>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</si>
  <si>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</si>
  <si>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</si>
  <si>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</si>
  <si>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</si>
  <si>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</si>
  <si>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</si>
  <si>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</si>
  <si>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</si>
  <si>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</si>
  <si>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</si>
  <si>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</si>
  <si>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</si>
  <si>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</si>
  <si>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</si>
  <si>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</si>
  <si>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</si>
  <si>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</si>
  <si>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</si>
  <si>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</si>
  <si>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</si>
  <si>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</si>
  <si>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</si>
  <si>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</si>
  <si>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</si>
  <si>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</si>
  <si>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</si>
  <si>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</si>
  <si>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</si>
  <si>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</si>
  <si>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</si>
  <si>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</si>
  <si>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</si>
  <si>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</si>
  <si>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</si>
  <si>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</si>
  <si>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</si>
  <si>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</si>
  <si>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</si>
  <si>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</si>
  <si>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</si>
  <si>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</si>
  <si>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</si>
  <si>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</si>
  <si>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</si>
  <si>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</si>
  <si>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</si>
  <si>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</si>
  <si>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</si>
  <si>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</si>
  <si>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</si>
  <si>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</si>
  <si>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</si>
  <si>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</si>
  <si>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</si>
  <si>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</si>
  <si>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</si>
  <si>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</si>
  <si>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</si>
  <si>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</si>
  <si>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</si>
  <si>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</si>
  <si>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</si>
  <si>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</si>
  <si>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</si>
  <si>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</si>
  <si>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</si>
  <si>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</si>
  <si>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</si>
  <si>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</si>
  <si>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</si>
  <si>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</si>
  <si>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</si>
  <si>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</si>
  <si>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</si>
  <si>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</si>
  <si>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</si>
  <si>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</si>
  <si>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</si>
  <si>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</si>
  <si>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</si>
  <si>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</si>
  <si>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</si>
  <si>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</si>
  <si>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</si>
  <si>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</si>
  <si>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</si>
  <si>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</si>
  <si>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</si>
  <si>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</si>
  <si>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</si>
  <si>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</si>
  <si>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</si>
  <si>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</si>
  <si>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</si>
  <si>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</si>
  <si>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</si>
  <si>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</si>
  <si>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</si>
  <si>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</si>
  <si>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</si>
  <si>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</si>
  <si>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</si>
  <si>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</si>
  <si>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</si>
  <si>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</si>
  <si>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</si>
  <si>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</si>
  <si>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</si>
  <si>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</si>
  <si>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</si>
  <si>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</si>
  <si>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</si>
  <si>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</si>
  <si>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</si>
  <si>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</si>
  <si>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</si>
  <si>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</si>
  <si>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</si>
  <si>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</si>
  <si>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</si>
  <si>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</si>
  <si>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</si>
  <si>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</si>
  <si>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</si>
  <si>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</si>
  <si>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</si>
  <si>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</si>
  <si>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</si>
  <si>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</si>
  <si>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</si>
  <si>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</si>
  <si>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</si>
  <si>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</si>
  <si>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</si>
  <si>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</si>
  <si>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</si>
  <si>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</si>
  <si>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</si>
  <si>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</si>
  <si>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</si>
  <si>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</si>
  <si>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</si>
  <si>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</si>
  <si>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</si>
  <si>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</si>
  <si>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</si>
  <si>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</si>
  <si>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</si>
  <si>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</si>
  <si>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</si>
  <si>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</si>
  <si>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</si>
  <si>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</si>
  <si>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</si>
  <si>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</si>
  <si>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</si>
  <si>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</si>
  <si>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</si>
  <si>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</si>
  <si>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</si>
  <si>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</si>
  <si>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</si>
  <si>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</si>
  <si>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</si>
  <si>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</si>
  <si>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</si>
  <si>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</si>
  <si>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</si>
  <si>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</si>
  <si>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</si>
  <si>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</si>
  <si>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</si>
  <si>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</si>
  <si>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</si>
  <si>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</si>
  <si>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</si>
  <si>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</si>
  <si>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</si>
  <si>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</si>
  <si>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</si>
  <si>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</si>
  <si>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</si>
  <si>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</si>
  <si>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</si>
  <si>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</si>
  <si>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</si>
  <si>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</si>
  <si>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</si>
  <si>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</si>
  <si>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</si>
  <si>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</si>
  <si>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</si>
  <si>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</si>
  <si>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</si>
  <si>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</si>
  <si>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</si>
  <si>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</si>
  <si>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</si>
  <si>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</si>
  <si>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</si>
  <si>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</si>
  <si>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</si>
  <si>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</si>
  <si>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</si>
  <si>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</si>
  <si>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</si>
  <si>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</si>
  <si>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</si>
  <si>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</si>
  <si>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</si>
  <si>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</si>
  <si>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</si>
  <si>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</si>
  <si>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</si>
  <si>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</si>
  <si>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</si>
  <si>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</si>
  <si>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</si>
  <si>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</si>
  <si>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</si>
  <si>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</si>
  <si>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</si>
  <si>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</si>
  <si>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</si>
  <si>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</si>
  <si>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</si>
  <si>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</si>
  <si>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</si>
  <si>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</si>
  <si>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</si>
  <si>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</si>
  <si>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</si>
  <si>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</si>
  <si>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</si>
  <si>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</si>
  <si>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</si>
  <si>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</si>
  <si>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</si>
  <si>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</si>
  <si>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</si>
  <si>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</si>
  <si>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</si>
  <si>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</si>
  <si>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</si>
  <si>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</si>
  <si>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</si>
  <si>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</si>
  <si>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</si>
  <si>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</si>
  <si>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</si>
  <si>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</si>
  <si>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</si>
  <si>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</si>
  <si>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</si>
  <si>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</si>
  <si>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</si>
  <si>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</si>
  <si>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</si>
  <si>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</si>
  <si>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</si>
  <si>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</si>
  <si>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</si>
  <si>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</si>
  <si>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</si>
  <si>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</si>
  <si>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</si>
  <si>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</si>
  <si>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</si>
  <si>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</si>
  <si>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</si>
  <si>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</si>
  <si>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</si>
  <si>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</si>
  <si>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</si>
  <si>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</si>
  <si>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</si>
  <si>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</si>
  <si>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</si>
  <si>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</si>
  <si>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</si>
  <si>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</si>
  <si>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</si>
  <si>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</si>
  <si>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</si>
  <si>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</si>
  <si>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</si>
  <si>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</si>
  <si>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</si>
  <si>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</si>
  <si>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</si>
  <si>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</si>
  <si>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</si>
  <si>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</si>
  <si>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</si>
  <si>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</si>
  <si>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</si>
  <si>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</si>
  <si>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</si>
  <si>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</si>
  <si>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</si>
  <si>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</si>
  <si>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</si>
  <si>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</si>
  <si>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</si>
  <si>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</si>
  <si>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</si>
  <si>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</si>
  <si>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</si>
  <si>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</si>
  <si>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</si>
  <si>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</si>
  <si>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</si>
  <si>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</si>
  <si>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</si>
  <si>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</si>
  <si>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</si>
  <si>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</si>
  <si>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</si>
  <si>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</si>
  <si>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</si>
  <si>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</si>
  <si>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</si>
  <si>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</si>
  <si>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</si>
  <si>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</si>
  <si>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</si>
  <si>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</si>
  <si>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</si>
  <si>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</si>
  <si>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</si>
  <si>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</si>
  <si>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</si>
  <si>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</si>
  <si>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</si>
  <si>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</si>
  <si>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</si>
  <si>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</si>
  <si>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</si>
  <si>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</si>
  <si>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</si>
  <si>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</si>
  <si>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</si>
  <si>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</si>
  <si>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</si>
  <si>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</si>
  <si>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</si>
  <si>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</si>
  <si>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</si>
  <si>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</si>
  <si>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</si>
  <si>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</si>
  <si>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</si>
  <si>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</si>
  <si>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</si>
  <si>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</si>
  <si>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</si>
  <si>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</si>
  <si>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</si>
  <si>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</si>
  <si>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</si>
  <si>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</si>
  <si>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</si>
  <si>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</si>
  <si>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</si>
  <si>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</si>
  <si>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</si>
  <si>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</si>
  <si>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</si>
  <si>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</si>
  <si>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</si>
  <si>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</si>
  <si>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</si>
  <si>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</si>
  <si>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</si>
  <si>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</si>
  <si>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</si>
  <si>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</si>
  <si>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</si>
  <si>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</si>
  <si>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</si>
  <si>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</si>
  <si>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</si>
  <si>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</si>
  <si>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</si>
  <si>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</si>
  <si>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</si>
  <si>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</si>
  <si>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</si>
  <si>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</si>
  <si>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</si>
  <si>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</si>
  <si>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</si>
  <si>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</si>
  <si>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</si>
  <si>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</si>
  <si>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</si>
  <si>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</si>
  <si>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</si>
  <si>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</si>
  <si>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</si>
  <si>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</si>
  <si>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</si>
  <si>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</si>
  <si>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</si>
  <si>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</si>
  <si>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</si>
  <si>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</si>
  <si>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</si>
  <si>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</si>
  <si>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</si>
  <si>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</si>
  <si>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</si>
  <si>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</si>
  <si>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</si>
  <si>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</si>
  <si>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</si>
  <si>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</si>
  <si>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</si>
  <si>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</si>
  <si>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</si>
  <si>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</si>
  <si>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</si>
  <si>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</si>
  <si>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</si>
  <si>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</si>
  <si>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</si>
  <si>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</si>
  <si>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</si>
  <si>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</si>
  <si>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</si>
  <si>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</si>
  <si>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</si>
  <si>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</si>
  <si>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</si>
  <si>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</si>
  <si>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</si>
  <si>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</si>
  <si>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</si>
  <si>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</si>
  <si>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</si>
  <si>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</si>
  <si>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</si>
  <si>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</si>
  <si>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</si>
  <si>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</si>
  <si>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</si>
  <si>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</si>
  <si>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</si>
  <si>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</si>
  <si>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</si>
  <si>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</si>
  <si>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</si>
  <si>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</si>
  <si>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</si>
  <si>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</si>
  <si>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</si>
  <si>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</si>
  <si>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</si>
  <si>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</si>
  <si>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</si>
  <si>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</si>
  <si>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</si>
  <si>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</si>
  <si>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</si>
  <si>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</si>
  <si>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</si>
  <si>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</si>
  <si>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</si>
  <si>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</si>
  <si>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</si>
  <si>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</si>
  <si>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</si>
  <si>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</si>
  <si>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</si>
  <si>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</si>
  <si>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</si>
  <si>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</si>
  <si>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</si>
  <si>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</si>
  <si>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</si>
  <si>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</si>
  <si>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</si>
  <si>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</si>
  <si>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</si>
  <si>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</si>
  <si>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</si>
  <si>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</si>
  <si>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</si>
  <si>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</si>
  <si>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</si>
  <si>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</si>
  <si>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</si>
  <si>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</si>
  <si>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</si>
  <si>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</si>
  <si>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</si>
  <si>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</si>
  <si>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</si>
  <si>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</si>
  <si>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</si>
  <si>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</si>
  <si>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</si>
  <si>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</si>
  <si>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</si>
  <si>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</si>
  <si>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</si>
  <si>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</si>
  <si>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</si>
  <si>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</si>
  <si>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</si>
  <si>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</si>
  <si>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</si>
  <si>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</si>
  <si>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</si>
  <si>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</si>
  <si>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</si>
  <si>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</si>
  <si>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</si>
  <si>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</si>
  <si>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</si>
  <si>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</si>
  <si>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</si>
  <si>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</si>
  <si>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</si>
  <si>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</si>
  <si>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</si>
  <si>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</si>
  <si>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</si>
  <si>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</si>
  <si>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</si>
  <si>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</si>
  <si>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</si>
  <si>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</si>
  <si>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</si>
  <si>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</si>
  <si>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</si>
  <si>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</si>
  <si>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</si>
  <si>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</si>
  <si>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</si>
  <si>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</si>
  <si>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</si>
  <si>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</si>
  <si>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</si>
  <si>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</si>
  <si>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</si>
  <si>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</si>
  <si>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</si>
  <si>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</si>
  <si>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</si>
  <si>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</si>
  <si>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</si>
  <si>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</si>
  <si>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</si>
  <si>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</si>
  <si>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</si>
  <si>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</si>
  <si>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</si>
  <si>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</si>
  <si>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</si>
  <si>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</si>
  <si>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</si>
  <si>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</si>
  <si>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</si>
  <si>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</si>
  <si>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</si>
  <si>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</si>
  <si>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</si>
  <si>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</si>
  <si>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</si>
  <si>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</si>
  <si>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</si>
  <si>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</si>
  <si>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</si>
  <si>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</si>
  <si>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</si>
  <si>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</si>
  <si>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</si>
  <si>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</si>
  <si>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</si>
  <si>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</si>
  <si>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</si>
  <si>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</si>
  <si>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</si>
  <si>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</si>
  <si>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</si>
  <si>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</si>
  <si>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</si>
  <si>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</si>
  <si>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</si>
  <si>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</si>
  <si>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</si>
  <si>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</si>
  <si>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</si>
  <si>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</si>
  <si>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</si>
  <si>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</si>
  <si>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</si>
  <si>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</si>
  <si>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</si>
  <si>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</si>
  <si>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</si>
  <si>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</si>
  <si>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</si>
  <si>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</si>
  <si>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</si>
  <si>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</si>
  <si>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</si>
  <si>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</si>
  <si>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</si>
  <si>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</si>
  <si>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</si>
  <si>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</si>
  <si>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</si>
  <si>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</si>
  <si>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</si>
  <si>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</si>
  <si>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</si>
  <si>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</si>
  <si>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</si>
  <si>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</si>
  <si>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</si>
  <si>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</si>
  <si>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</si>
  <si>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</si>
  <si>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</si>
  <si>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</si>
  <si>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</si>
  <si>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</si>
  <si>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</si>
  <si>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</si>
  <si>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</si>
  <si>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</si>
  <si>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</si>
  <si>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</si>
  <si>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</si>
  <si>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</si>
  <si>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</si>
  <si>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</si>
  <si>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</si>
  <si>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</si>
  <si>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</si>
  <si>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</si>
  <si>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</si>
  <si>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</si>
  <si>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</si>
  <si>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</si>
  <si>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</si>
  <si>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</si>
  <si>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</si>
  <si>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</si>
  <si>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</si>
  <si>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</si>
  <si>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</si>
  <si>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</si>
  <si>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</si>
  <si>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</si>
  <si>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</si>
  <si>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</si>
  <si>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</si>
  <si>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</si>
  <si>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</si>
  <si>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</si>
  <si>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</si>
  <si>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</si>
  <si>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</si>
  <si>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</si>
  <si>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</si>
  <si>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</si>
  <si>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</si>
  <si>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</si>
  <si>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</si>
  <si>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</si>
  <si>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</si>
  <si>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</si>
  <si>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</si>
  <si>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</si>
  <si>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</si>
  <si>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</si>
  <si>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</si>
  <si>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</si>
  <si>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</si>
  <si>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</si>
  <si>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</si>
  <si>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</si>
  <si>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</si>
  <si>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</si>
  <si>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</si>
  <si>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</si>
  <si>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</si>
  <si>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</si>
  <si>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</si>
  <si>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</si>
  <si>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</si>
  <si>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</si>
  <si>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</si>
  <si>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</si>
  <si>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</si>
  <si>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</si>
  <si>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</si>
  <si>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</si>
  <si>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</si>
  <si>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</si>
  <si>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</si>
  <si>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</si>
  <si>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</si>
  <si>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</si>
  <si>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</si>
  <si>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</si>
  <si>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</si>
  <si>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</si>
  <si>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</si>
  <si>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</si>
  <si>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</si>
  <si>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</si>
  <si>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</si>
  <si>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</si>
  <si>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</si>
  <si>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</si>
  <si>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</si>
  <si>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</si>
  <si>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</si>
  <si>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</si>
  <si>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</si>
  <si>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</si>
  <si>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</si>
  <si>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</si>
  <si>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</si>
  <si>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</si>
  <si>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</si>
  <si>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</si>
  <si>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</si>
  <si>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</si>
  <si>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</si>
  <si>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</si>
  <si>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</si>
  <si>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</si>
  <si>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</si>
  <si>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</si>
  <si>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</si>
  <si>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</si>
  <si>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</si>
  <si>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</si>
  <si>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</si>
  <si>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</si>
  <si>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</si>
  <si>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</si>
  <si>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</si>
  <si>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</si>
  <si>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</si>
  <si>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</si>
  <si>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</si>
  <si>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</si>
  <si>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</si>
  <si>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</si>
  <si>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</si>
  <si>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</si>
  <si>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</si>
  <si>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</si>
  <si>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</si>
  <si>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</si>
  <si>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</si>
  <si>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</si>
  <si>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</si>
  <si>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</si>
  <si>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</si>
  <si>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</si>
  <si>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</si>
  <si>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</si>
  <si>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</si>
  <si>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</si>
  <si>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</si>
  <si>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</si>
  <si>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</si>
  <si>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</si>
  <si>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</si>
  <si>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</si>
  <si>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</si>
  <si>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</si>
  <si>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</si>
  <si>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</si>
  <si>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</si>
  <si>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</si>
  <si>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</si>
  <si>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</si>
  <si>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</si>
  <si>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</si>
  <si>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</si>
  <si>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</si>
  <si>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</si>
  <si>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</si>
  <si>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</si>
  <si>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</si>
  <si>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</si>
  <si>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</si>
  <si>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</si>
  <si>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</si>
  <si>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</si>
  <si>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</si>
  <si>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</si>
  <si>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</si>
  <si>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</si>
  <si>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</si>
  <si>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</si>
  <si>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</si>
  <si>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</si>
  <si>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</si>
  <si>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</si>
  <si>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</si>
  <si>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</si>
  <si>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</si>
  <si>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</si>
  <si>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</si>
  <si>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</si>
  <si>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</si>
  <si>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</si>
  <si>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</si>
  <si>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</si>
  <si>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</si>
  <si>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</si>
  <si>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</si>
  <si>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</si>
  <si>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</si>
  <si>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</si>
  <si>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</si>
  <si>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</si>
  <si>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</si>
  <si>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</si>
  <si>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</si>
  <si>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</si>
  <si>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</si>
  <si>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</si>
  <si>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</si>
  <si>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</si>
  <si>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</si>
  <si>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</si>
  <si>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</si>
  <si>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</si>
  <si>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</si>
  <si>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</si>
  <si>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</si>
  <si>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</si>
  <si>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</si>
  <si>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</si>
  <si>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</si>
  <si>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</si>
  <si>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</si>
  <si>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</si>
  <si>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</si>
  <si>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</si>
  <si>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</si>
  <si>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</si>
  <si>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</si>
  <si>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</si>
  <si>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</si>
  <si>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</si>
  <si>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</si>
  <si>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</si>
  <si>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</si>
  <si>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</si>
  <si>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</si>
  <si>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</si>
  <si>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</si>
  <si>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</si>
  <si>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</si>
  <si>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</si>
  <si>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</si>
  <si>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</si>
  <si>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</si>
  <si>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</si>
  <si>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</si>
  <si>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</si>
  <si>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</si>
  <si>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</si>
  <si>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</si>
  <si>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</si>
  <si>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</si>
  <si>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</si>
  <si>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</si>
  <si>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</si>
  <si>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</si>
  <si>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</si>
  <si>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</si>
  <si>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</si>
  <si>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</si>
  <si>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</si>
  <si>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</si>
  <si>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</si>
  <si>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</si>
  <si>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</si>
  <si>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</si>
  <si>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</si>
  <si>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</si>
  <si>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</si>
  <si>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</si>
  <si>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</si>
  <si>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</si>
  <si>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</si>
  <si>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</si>
  <si>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</si>
  <si>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</si>
  <si>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</si>
  <si>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</si>
  <si>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</si>
  <si>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</si>
  <si>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</si>
  <si>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</si>
  <si>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</si>
  <si>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</si>
  <si>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</si>
  <si>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</si>
  <si>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</si>
  <si>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</si>
  <si>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</si>
  <si>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</si>
  <si>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</si>
  <si>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</si>
  <si>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</si>
  <si>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</si>
  <si>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</si>
  <si>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</si>
  <si>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</si>
  <si>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</si>
  <si>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</si>
  <si>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</si>
  <si>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</si>
  <si>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</si>
  <si>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</si>
  <si>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</si>
  <si>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</si>
  <si>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</si>
  <si>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</si>
  <si>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</si>
  <si>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</si>
  <si>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</si>
  <si>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</si>
  <si>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</si>
  <si>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</si>
  <si>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</si>
  <si>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</si>
  <si>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</si>
  <si>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</si>
  <si>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</si>
  <si>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</si>
  <si>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</si>
  <si>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</si>
  <si>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</si>
  <si>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</si>
  <si>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</si>
  <si>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</si>
  <si>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</si>
  <si>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</si>
  <si>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</si>
  <si>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</si>
  <si>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</si>
  <si>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</si>
  <si>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</si>
  <si>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</si>
  <si>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</si>
  <si>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</si>
  <si>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</si>
  <si>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</si>
  <si>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</si>
  <si>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</si>
  <si>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</si>
  <si>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</si>
  <si>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</si>
  <si>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</si>
  <si>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</si>
  <si>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</si>
  <si>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</si>
  <si>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</si>
  <si>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</si>
  <si>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</si>
  <si>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</si>
  <si>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</si>
  <si>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</si>
  <si>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</si>
  <si>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</si>
  <si>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</si>
  <si>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</si>
  <si>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</si>
  <si>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</si>
  <si>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</si>
  <si>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</si>
  <si>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</si>
  <si>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</si>
  <si>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</si>
  <si>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</si>
  <si>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</si>
  <si>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</si>
  <si>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</si>
  <si>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</si>
  <si>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</si>
  <si>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</si>
  <si>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</si>
  <si>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</si>
  <si>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</si>
  <si>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</si>
  <si>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</si>
  <si>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</si>
  <si>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</si>
  <si>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</si>
  <si>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</si>
  <si>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</si>
  <si>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</si>
  <si>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</si>
  <si>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</si>
  <si>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</si>
  <si>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</si>
  <si>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</si>
  <si>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</si>
  <si>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</si>
  <si>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</si>
  <si>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</si>
  <si>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</si>
  <si>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</si>
  <si>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</si>
  <si>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</si>
  <si>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</si>
  <si>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</si>
  <si>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</si>
  <si>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</si>
  <si>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</si>
  <si>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</si>
  <si>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</si>
  <si>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</si>
  <si>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</si>
  <si>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</si>
  <si>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</si>
  <si>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</si>
  <si>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</si>
  <si>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</si>
  <si>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</si>
  <si>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</si>
  <si>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</si>
  <si>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</si>
  <si>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</si>
  <si>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</si>
  <si>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</si>
  <si>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</si>
  <si>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</si>
  <si>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</si>
  <si>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</si>
  <si>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</si>
  <si>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</si>
  <si>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</si>
  <si>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</si>
  <si>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</si>
  <si>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</si>
  <si>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</si>
  <si>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</si>
  <si>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</si>
  <si>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</si>
  <si>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</si>
  <si>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</si>
  <si>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</si>
  <si>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</si>
  <si>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</si>
  <si>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</si>
  <si>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</si>
  <si>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</si>
  <si>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</si>
  <si>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</si>
  <si>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</si>
  <si>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</si>
  <si>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</si>
  <si>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</si>
  <si>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</si>
  <si>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</si>
  <si>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</si>
  <si>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</si>
  <si>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</si>
  <si>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</si>
  <si>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</si>
  <si>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</si>
  <si>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</si>
  <si>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</si>
  <si>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</si>
  <si>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</si>
  <si>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</si>
  <si>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</si>
  <si>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</si>
  <si>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</si>
  <si>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</si>
  <si>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</si>
  <si>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</si>
  <si>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</si>
  <si>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</si>
  <si>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</si>
  <si>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</si>
  <si>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</si>
  <si>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</si>
  <si>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</si>
  <si>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</si>
  <si>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</si>
  <si>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</si>
  <si>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</si>
  <si>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</si>
  <si>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</si>
  <si>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</si>
  <si>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</si>
  <si>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</si>
  <si>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</si>
  <si>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</si>
  <si>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</si>
  <si>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</si>
  <si>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</si>
  <si>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</si>
  <si>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</si>
  <si>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</si>
  <si>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</si>
  <si>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</si>
  <si>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</si>
  <si>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</si>
  <si>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</si>
  <si>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</si>
  <si>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</si>
  <si>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</si>
  <si>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</si>
  <si>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</si>
  <si>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</si>
  <si>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</si>
  <si>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</si>
  <si>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</si>
  <si>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</si>
  <si>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</si>
  <si>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</si>
  <si>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</si>
  <si>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</si>
  <si>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</si>
  <si>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</si>
  <si>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</si>
  <si>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</si>
  <si>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</si>
  <si>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</si>
  <si>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</si>
  <si>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</si>
  <si>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</si>
  <si>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</si>
  <si>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</si>
  <si>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</si>
  <si>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</si>
  <si>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</si>
  <si>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</si>
  <si>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</si>
  <si>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</si>
  <si>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</si>
  <si>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</si>
  <si>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</si>
  <si>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</si>
  <si>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</si>
  <si>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</si>
  <si>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</si>
  <si>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</si>
  <si>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</si>
  <si>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</si>
  <si>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</si>
  <si>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</si>
  <si>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</si>
  <si>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</si>
  <si>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</si>
  <si>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</si>
  <si>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</si>
  <si>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</si>
  <si>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</si>
  <si>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</si>
  <si>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</si>
  <si>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</si>
  <si>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</si>
  <si>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</si>
  <si>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</si>
  <si>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</si>
  <si>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</si>
  <si>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</si>
  <si>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</si>
  <si>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</si>
  <si>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</si>
  <si>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</si>
  <si>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</si>
  <si>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</si>
  <si>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</si>
  <si>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</si>
  <si>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</si>
  <si>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</si>
  <si>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</si>
  <si>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</si>
  <si>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</si>
  <si>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</si>
  <si>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</si>
  <si>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</si>
  <si>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</si>
  <si>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</si>
  <si>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</si>
  <si>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</si>
  <si>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</si>
  <si>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</si>
  <si>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</si>
  <si>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</si>
  <si>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</si>
  <si>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</si>
  <si>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</si>
  <si>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</si>
  <si>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</si>
  <si>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</si>
  <si>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</si>
  <si>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</si>
  <si>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</si>
  <si>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</si>
  <si>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</si>
  <si>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</si>
  <si>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</si>
  <si>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</si>
  <si>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</si>
  <si>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</si>
  <si>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</si>
  <si>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</si>
  <si>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</si>
  <si>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</si>
  <si>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</si>
  <si>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</si>
  <si>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</si>
  <si>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</si>
  <si>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</si>
  <si>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</si>
  <si>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</si>
  <si>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</si>
  <si>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</si>
  <si>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</si>
  <si>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</si>
  <si>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</si>
  <si>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</si>
  <si>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</si>
  <si>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</si>
  <si>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</si>
  <si>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</si>
  <si>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</si>
  <si>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</si>
  <si>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</si>
  <si>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</si>
  <si>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</si>
  <si>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</si>
  <si>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</si>
  <si>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</si>
  <si>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</si>
  <si>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</si>
  <si>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</si>
  <si>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</si>
  <si>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</si>
  <si>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</si>
  <si>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</si>
  <si>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</si>
  <si>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</si>
  <si>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</si>
  <si>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</si>
  <si>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</si>
  <si>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</si>
  <si>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</si>
  <si>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</si>
  <si>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</si>
  <si>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</si>
  <si>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</si>
  <si>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</si>
  <si>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</si>
  <si>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</si>
  <si>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</si>
  <si>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</si>
  <si>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</si>
  <si>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</si>
  <si>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</si>
  <si>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</si>
  <si>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</si>
  <si>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</si>
  <si>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</si>
  <si>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</si>
  <si>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</si>
  <si>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</si>
  <si>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</si>
  <si>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</si>
  <si>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</si>
  <si>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</si>
  <si>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</si>
  <si>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</si>
  <si>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</si>
  <si>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</si>
  <si>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</si>
  <si>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</si>
  <si>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</si>
  <si>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</si>
  <si>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</si>
  <si>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</si>
  <si>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</si>
  <si>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</si>
  <si>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</si>
  <si>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</si>
  <si>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</si>
  <si>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</si>
  <si>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</si>
  <si>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</si>
  <si>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</si>
  <si>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</si>
  <si>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</si>
  <si>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</si>
  <si>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</si>
  <si>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</si>
  <si>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</si>
  <si>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</si>
  <si>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</si>
  <si>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</si>
  <si>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</si>
  <si>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</si>
  <si>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</si>
  <si>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</si>
  <si>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</si>
  <si>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</si>
  <si>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</si>
  <si>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</si>
  <si>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</si>
  <si>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</si>
  <si>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</si>
  <si>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</si>
  <si>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</si>
  <si>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</si>
  <si>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</si>
  <si>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</si>
  <si>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</si>
  <si>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</si>
  <si>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</si>
  <si>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</si>
  <si>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</si>
  <si>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</si>
  <si>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</si>
  <si>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</si>
  <si>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</si>
  <si>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</si>
  <si>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</si>
  <si>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</si>
  <si>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</si>
  <si>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</si>
  <si>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</si>
  <si>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</si>
  <si>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</si>
  <si>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</si>
  <si>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</si>
  <si>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</si>
  <si>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</si>
  <si>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</si>
  <si>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</si>
  <si>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</si>
  <si>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</si>
  <si>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</si>
  <si>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</si>
  <si>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</si>
  <si>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</si>
  <si>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</si>
  <si>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</si>
  <si>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</si>
  <si>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</si>
  <si>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</si>
  <si>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</si>
  <si>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</si>
  <si>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</si>
  <si>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</si>
  <si>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</si>
  <si>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</si>
  <si>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</si>
  <si>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</si>
  <si>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</si>
  <si>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</si>
  <si>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</si>
  <si>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</si>
  <si>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</si>
  <si>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</si>
  <si>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</si>
  <si>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</si>
  <si>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</si>
  <si>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</si>
  <si>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</si>
  <si>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</si>
  <si>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</si>
  <si>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</si>
  <si>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</si>
  <si>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</si>
  <si>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</si>
  <si>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</si>
  <si>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</si>
  <si>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</si>
  <si>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</si>
  <si>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</si>
  <si>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</si>
  <si>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</si>
  <si>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</si>
  <si>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</si>
  <si>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</si>
  <si>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</si>
  <si>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</si>
  <si>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</si>
  <si>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</si>
  <si>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</si>
  <si>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</si>
  <si>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</si>
  <si>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</si>
  <si>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</si>
  <si>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</si>
  <si>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</si>
  <si>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</si>
  <si>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</si>
  <si>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</si>
  <si>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</si>
  <si>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</si>
  <si>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</si>
  <si>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</si>
  <si>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</si>
  <si>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</si>
  <si>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</si>
  <si>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</si>
  <si>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</si>
  <si>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</si>
  <si>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</si>
  <si>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</si>
  <si>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</si>
  <si>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</si>
  <si>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</si>
  <si>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</si>
  <si>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</si>
  <si>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</si>
  <si>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</si>
  <si>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</si>
  <si>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</si>
  <si>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</si>
  <si>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</si>
  <si>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</si>
  <si>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</si>
  <si>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</si>
  <si>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</si>
  <si>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</si>
  <si>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</si>
  <si>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</si>
  <si>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</si>
  <si>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</si>
  <si>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</si>
  <si>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</si>
  <si>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</si>
  <si>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</si>
  <si>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</si>
  <si>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</si>
  <si>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</si>
  <si>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</si>
  <si>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</si>
  <si>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</si>
  <si>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</si>
  <si>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</si>
  <si>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</si>
  <si>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</si>
  <si>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</si>
  <si>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</si>
  <si>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</si>
  <si>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</si>
  <si>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</si>
  <si>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</si>
  <si>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</si>
  <si>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</si>
  <si>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</si>
  <si>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</si>
  <si>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</si>
  <si>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</si>
  <si>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</si>
  <si>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</si>
  <si>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</si>
  <si>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</si>
  <si>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</si>
  <si>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</si>
  <si>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</si>
  <si>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</si>
  <si>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</si>
  <si>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</si>
  <si>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</si>
  <si>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</si>
  <si>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</si>
  <si>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</si>
  <si>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</si>
  <si>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</si>
  <si>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</si>
  <si>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</si>
  <si>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</si>
  <si>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</si>
  <si>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</si>
  <si>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</si>
  <si>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</si>
  <si>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</si>
  <si>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</si>
  <si>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</si>
  <si>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</si>
  <si>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</si>
  <si>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</si>
  <si>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</si>
  <si>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</si>
  <si>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</si>
  <si>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</si>
  <si>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</si>
  <si>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</si>
  <si>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</si>
  <si>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</si>
  <si>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</si>
  <si>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</si>
  <si>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</si>
  <si>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</si>
  <si>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</si>
  <si>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</si>
  <si>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</si>
  <si>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</si>
  <si>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</si>
  <si>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</si>
  <si>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</si>
  <si>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</si>
  <si>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</si>
  <si>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</si>
  <si>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</si>
  <si>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</si>
  <si>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</si>
  <si>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</si>
  <si>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</si>
  <si>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</si>
  <si>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</si>
  <si>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</si>
  <si>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</si>
  <si>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</si>
  <si>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</si>
  <si>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</si>
  <si>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</si>
  <si>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</si>
  <si>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</si>
  <si>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</si>
  <si>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</si>
  <si>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</si>
  <si>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</si>
  <si>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</si>
  <si>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</si>
  <si>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</si>
  <si>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</si>
  <si>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</si>
  <si>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</si>
  <si>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</si>
  <si>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</si>
  <si>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</si>
  <si>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</si>
  <si>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</si>
  <si>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</si>
  <si>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</si>
  <si>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</si>
  <si>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</si>
  <si>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</si>
  <si>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</si>
  <si>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</si>
  <si>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</si>
  <si>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</si>
  <si>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</si>
  <si>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</si>
  <si>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</si>
  <si>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</si>
  <si>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</si>
  <si>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</si>
  <si>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</si>
  <si>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</si>
  <si>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</si>
  <si>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</si>
  <si>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</si>
  <si>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</si>
  <si>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</si>
  <si>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</si>
  <si>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</si>
  <si>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</si>
  <si>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</si>
  <si>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</si>
  <si>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</si>
  <si>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</si>
  <si>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</si>
  <si>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</si>
  <si>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</si>
  <si>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</si>
  <si>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</si>
  <si>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</si>
  <si>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</si>
  <si>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</si>
  <si>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</si>
  <si>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</si>
  <si>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</si>
  <si>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</si>
  <si>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</si>
  <si>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</si>
  <si>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</si>
  <si>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</si>
  <si>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</si>
  <si>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</si>
  <si>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</si>
  <si>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</si>
  <si>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</si>
  <si>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</si>
  <si>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</si>
  <si>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</si>
  <si>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</si>
  <si>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</si>
  <si>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</si>
  <si>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</si>
  <si>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</si>
  <si>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</si>
  <si>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</si>
  <si>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</si>
  <si>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</si>
  <si>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</si>
  <si>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</si>
  <si>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</si>
  <si>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</si>
  <si>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</si>
  <si>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</si>
  <si>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</si>
  <si>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</si>
  <si>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</si>
  <si>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</si>
  <si>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</si>
  <si>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</si>
  <si>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</si>
  <si>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</si>
  <si>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</si>
  <si>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</si>
  <si>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</si>
  <si>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</si>
  <si>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</si>
  <si>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</si>
  <si>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</si>
  <si>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</si>
  <si>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</si>
  <si>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</si>
  <si>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</si>
  <si>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</si>
  <si>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</si>
  <si>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</si>
  <si>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</si>
  <si>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</si>
  <si>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</si>
  <si>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</si>
  <si>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</si>
  <si>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</si>
  <si>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</si>
  <si>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</si>
  <si>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</si>
  <si>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</si>
  <si>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</si>
  <si>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</si>
  <si>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</si>
  <si>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</si>
  <si>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</si>
  <si>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</si>
  <si>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</si>
  <si>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</si>
  <si>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</si>
  <si>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</si>
  <si>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</si>
  <si>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</si>
  <si>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</si>
  <si>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</si>
  <si>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</si>
  <si>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</si>
  <si>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</si>
  <si>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</si>
  <si>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</si>
  <si>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</si>
  <si>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</si>
  <si>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</si>
  <si>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</si>
  <si>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</si>
  <si>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</si>
  <si>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</si>
  <si>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</si>
  <si>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</si>
  <si>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</si>
  <si>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</si>
  <si>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</si>
  <si>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</si>
  <si>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</si>
  <si>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</si>
  <si>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</si>
  <si>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</si>
  <si>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</si>
  <si>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</si>
  <si>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</si>
  <si>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</si>
  <si>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</si>
  <si>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</si>
  <si>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</si>
  <si>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</si>
  <si>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</si>
  <si>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</si>
  <si>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</si>
  <si>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</si>
  <si>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</si>
  <si>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</si>
  <si>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</si>
  <si>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</si>
  <si>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</si>
  <si>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</si>
  <si>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</si>
  <si>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</si>
  <si>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</si>
  <si>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</si>
  <si>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</si>
  <si>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</si>
  <si>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</si>
  <si>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</si>
  <si>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</si>
  <si>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</si>
  <si>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</si>
  <si>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</si>
  <si>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</si>
  <si>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</si>
  <si>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</si>
  <si>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</si>
  <si>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</si>
  <si>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</si>
  <si>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</si>
  <si>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</si>
  <si>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</si>
  <si>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</si>
  <si>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</si>
  <si>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</si>
  <si>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</si>
  <si>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</si>
  <si>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</si>
  <si>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</si>
  <si>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</si>
  <si>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</si>
  <si>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</si>
  <si>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</si>
  <si>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</si>
  <si>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</si>
  <si>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</si>
  <si>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</si>
  <si>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</si>
  <si>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</si>
  <si>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</si>
  <si>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</si>
  <si>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</si>
  <si>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</si>
  <si>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</si>
  <si>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</si>
  <si>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</si>
  <si>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</si>
  <si>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</si>
  <si>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</si>
  <si>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</si>
  <si>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</si>
  <si>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</si>
  <si>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</si>
  <si>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</si>
  <si>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</si>
  <si>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</si>
  <si>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</si>
  <si>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</si>
  <si>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</si>
  <si>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</si>
  <si>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</si>
  <si>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</si>
  <si>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</si>
  <si>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</si>
  <si>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</si>
  <si>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</si>
  <si>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</si>
  <si>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</si>
  <si>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</si>
  <si>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</si>
  <si>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</si>
  <si>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</si>
  <si>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</si>
  <si>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</si>
  <si>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</si>
  <si>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</si>
  <si>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</si>
  <si>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</si>
  <si>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</si>
  <si>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</si>
  <si>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</si>
  <si>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</si>
  <si>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</si>
  <si>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</si>
  <si>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</si>
  <si>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</si>
  <si>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</si>
  <si>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</si>
  <si>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</si>
  <si>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</si>
  <si>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</si>
  <si>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</si>
  <si>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</si>
  <si>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</si>
  <si>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</si>
  <si>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</si>
  <si>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</si>
  <si>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</si>
  <si>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</si>
  <si>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</si>
  <si>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</si>
  <si>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</si>
  <si>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</si>
  <si>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</si>
  <si>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</si>
  <si>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</si>
  <si>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</si>
  <si>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</si>
  <si>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</si>
  <si>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</si>
  <si>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</si>
  <si>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</si>
  <si>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</si>
  <si>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</si>
  <si>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</si>
  <si>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</si>
  <si>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</si>
  <si>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</si>
  <si>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</si>
  <si>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</si>
  <si>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</si>
  <si>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</si>
  <si>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</si>
  <si>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</si>
  <si>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</si>
  <si>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</si>
  <si>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</si>
  <si>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</si>
  <si>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</si>
  <si>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</si>
  <si>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</si>
  <si>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</si>
  <si>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</si>
  <si>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</si>
  <si>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</si>
  <si>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</si>
  <si>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</si>
  <si>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</si>
  <si>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</si>
  <si>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</si>
  <si>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</si>
  <si>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</si>
  <si>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</si>
  <si>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</si>
  <si>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</si>
  <si>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</si>
  <si>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</si>
  <si>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</si>
  <si>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</si>
  <si>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</si>
  <si>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</si>
  <si>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</si>
  <si>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</si>
  <si>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</si>
  <si>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</si>
  <si>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</si>
  <si>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</si>
  <si>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</si>
  <si>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</si>
  <si>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</si>
  <si>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</si>
  <si>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</si>
  <si>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</si>
  <si>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</si>
  <si>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</si>
  <si>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</si>
  <si>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</si>
  <si>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</si>
  <si>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</si>
  <si>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</si>
  <si>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</si>
  <si>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</si>
  <si>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</si>
  <si>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</si>
  <si>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</si>
  <si>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</si>
  <si>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</si>
  <si>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</si>
  <si>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</si>
  <si>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</si>
  <si>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</si>
  <si>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</si>
  <si>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</si>
  <si>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</si>
  <si>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</si>
  <si>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</si>
  <si>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</si>
  <si>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</si>
  <si>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</si>
  <si>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</si>
  <si>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</si>
  <si>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</si>
  <si>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</si>
  <si>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</si>
  <si>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</si>
  <si>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</si>
  <si>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</si>
  <si>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</si>
  <si>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</si>
  <si>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</si>
  <si>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</si>
  <si>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</si>
  <si>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</si>
  <si>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</si>
  <si>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</si>
  <si>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</si>
  <si>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</si>
  <si>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</si>
  <si>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</si>
  <si>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</si>
  <si>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</si>
  <si>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</si>
  <si>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</si>
  <si>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</si>
  <si>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</si>
  <si>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</si>
  <si>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</si>
  <si>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</si>
  <si>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</si>
  <si>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</si>
  <si>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</si>
  <si>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</si>
  <si>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</si>
  <si>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</si>
  <si>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</si>
  <si>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</si>
  <si>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</si>
  <si>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</si>
  <si>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</si>
  <si>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</si>
  <si>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</si>
  <si>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</si>
  <si>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</si>
  <si>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</si>
  <si>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</si>
  <si>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</si>
  <si>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</si>
  <si>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</si>
  <si>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</si>
  <si>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</si>
  <si>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</si>
  <si>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</si>
  <si>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</si>
  <si>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</si>
  <si>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</si>
  <si>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</si>
  <si>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</si>
  <si>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</si>
  <si>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</si>
  <si>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</si>
  <si>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</si>
  <si>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</si>
  <si>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</si>
  <si>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</si>
  <si>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</si>
  <si>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</si>
  <si>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</si>
  <si>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</si>
  <si>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</si>
  <si>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</si>
  <si>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</si>
  <si>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</si>
  <si>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</si>
  <si>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</si>
  <si>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</si>
  <si>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</si>
  <si>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</si>
  <si>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</si>
  <si>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</si>
  <si>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</si>
  <si>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</si>
  <si>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</si>
  <si>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</si>
  <si>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</si>
  <si>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</si>
  <si>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</si>
  <si>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</si>
  <si>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</si>
  <si>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</si>
  <si>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</si>
  <si>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</si>
  <si>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</si>
  <si>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</si>
  <si>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</si>
  <si>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</si>
  <si>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</si>
  <si>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</si>
  <si>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</si>
  <si>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</si>
  <si>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</si>
  <si>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</si>
  <si>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</si>
  <si>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</si>
  <si>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</si>
  <si>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</si>
  <si>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</si>
  <si>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</si>
  <si>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</si>
  <si>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</si>
  <si>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</si>
  <si>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</si>
  <si>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</si>
  <si>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</si>
  <si>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</si>
  <si>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</si>
  <si>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</si>
  <si>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</si>
  <si>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</si>
  <si>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</si>
  <si>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</si>
  <si>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</si>
  <si>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</si>
  <si>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</si>
  <si>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</si>
  <si>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</si>
  <si>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</si>
  <si>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</si>
  <si>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</si>
  <si>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</si>
  <si>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</si>
  <si>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</si>
  <si>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</si>
  <si>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</si>
  <si>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</si>
  <si>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</si>
  <si>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</si>
  <si>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</si>
  <si>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</si>
  <si>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</si>
  <si>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</si>
  <si>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</si>
  <si>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</si>
  <si>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</si>
  <si>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</si>
  <si>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</si>
  <si>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</si>
  <si>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</si>
  <si>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</si>
  <si>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</si>
  <si>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</si>
  <si>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</si>
  <si>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</si>
  <si>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</si>
  <si>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</si>
  <si>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</si>
  <si>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</si>
  <si>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</si>
  <si>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</si>
  <si>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</si>
  <si>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</si>
  <si>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</si>
  <si>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</si>
  <si>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</si>
  <si>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</si>
  <si>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</si>
  <si>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</si>
  <si>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</si>
  <si>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</si>
  <si>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</si>
  <si>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</si>
  <si>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</si>
  <si>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</si>
  <si>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</si>
  <si>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</si>
  <si>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</si>
  <si>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</si>
  <si>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</si>
  <si>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</si>
  <si>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</si>
  <si>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</si>
  <si>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</si>
  <si>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</si>
  <si>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</si>
  <si>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</si>
  <si>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</si>
  <si>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</si>
  <si>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</si>
  <si>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</si>
  <si>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</si>
  <si>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</si>
  <si>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</si>
  <si>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</si>
  <si>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</si>
  <si>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</si>
  <si>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</si>
  <si>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</si>
  <si>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</si>
  <si>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</si>
  <si>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</si>
  <si>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</si>
  <si>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</si>
  <si>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</si>
  <si>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</si>
  <si>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</si>
  <si>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</si>
  <si>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</si>
  <si>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</si>
  <si>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</si>
  <si>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</si>
  <si>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</si>
  <si>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</si>
  <si>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</si>
  <si>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</si>
  <si>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</si>
  <si>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</si>
  <si>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</si>
  <si>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</si>
  <si>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</si>
  <si>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</si>
  <si>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</si>
  <si>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</si>
  <si>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</si>
  <si>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</si>
  <si>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</si>
  <si>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</si>
  <si>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</si>
  <si>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</si>
  <si>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</si>
  <si>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</si>
  <si>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</si>
  <si>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</si>
  <si>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</si>
  <si>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</si>
  <si>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</si>
  <si>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</si>
  <si>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</si>
  <si>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</si>
  <si>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</si>
  <si>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</si>
  <si>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</si>
  <si>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</si>
  <si>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</si>
  <si>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</si>
  <si>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</si>
  <si>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</si>
  <si>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</si>
  <si>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</si>
  <si>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</si>
  <si>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</si>
  <si>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</si>
  <si>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</si>
  <si>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</si>
  <si>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</si>
  <si>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</si>
  <si>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</si>
  <si>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</si>
  <si>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</si>
  <si>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</si>
  <si>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</si>
  <si>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</si>
  <si>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</si>
  <si>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</si>
  <si>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</si>
  <si>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</si>
  <si>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</si>
  <si>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</si>
  <si>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</si>
  <si>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</si>
  <si>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</si>
  <si>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</si>
  <si>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</si>
  <si>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</si>
  <si>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</si>
  <si>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</si>
  <si>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</si>
  <si>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</si>
  <si>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</si>
  <si>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</si>
  <si>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</si>
  <si>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</si>
  <si>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</si>
  <si>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</si>
  <si>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</si>
  <si>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</si>
  <si>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</si>
  <si>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</si>
  <si>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</si>
  <si>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</si>
  <si>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</si>
  <si>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</si>
  <si>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</si>
  <si>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</si>
  <si>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</si>
  <si>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</si>
  <si>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</si>
  <si>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</si>
  <si>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</si>
  <si>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</si>
  <si>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</si>
  <si>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</si>
  <si>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</si>
  <si>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</si>
  <si>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</si>
  <si>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</si>
  <si>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</si>
  <si>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</si>
  <si>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</si>
  <si>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</si>
  <si>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</si>
  <si>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</si>
  <si>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</si>
  <si>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</si>
  <si>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</si>
  <si>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</si>
  <si>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</si>
  <si>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</si>
  <si>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</si>
  <si>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</si>
  <si>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</si>
  <si>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</si>
  <si>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</si>
  <si>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</si>
  <si>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</si>
  <si>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</si>
  <si>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</si>
  <si>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</si>
  <si>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</si>
  <si>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</si>
  <si>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</si>
  <si>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</si>
  <si>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</si>
  <si>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</si>
  <si>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</si>
  <si>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</si>
  <si>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</si>
  <si>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</si>
  <si>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</si>
  <si>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</si>
  <si>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</si>
  <si>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</si>
  <si>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</si>
  <si>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</si>
  <si>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</si>
  <si>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</si>
  <si>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</si>
  <si>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</si>
  <si>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</si>
  <si>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</si>
  <si>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</si>
  <si>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</si>
  <si>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</si>
  <si>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</si>
  <si>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</si>
  <si>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</si>
  <si>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</si>
  <si>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</si>
  <si>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</si>
  <si>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</si>
  <si>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</si>
  <si>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</si>
  <si>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</si>
  <si>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</si>
  <si>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</si>
  <si>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</si>
  <si>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</si>
  <si>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</si>
  <si>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</si>
  <si>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</si>
  <si>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</si>
  <si>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</si>
  <si>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</si>
  <si>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</si>
  <si>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</si>
  <si>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</si>
  <si>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</si>
  <si>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</si>
  <si>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</si>
  <si>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</si>
  <si>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</si>
  <si>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</si>
  <si>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</si>
  <si>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</si>
  <si>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</si>
  <si>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</si>
  <si>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</si>
  <si>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</si>
  <si>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</si>
  <si>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</si>
  <si>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</si>
  <si>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</si>
  <si>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</si>
  <si>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</si>
  <si>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</si>
  <si>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</si>
  <si>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</si>
  <si>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</si>
  <si>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</si>
  <si>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</si>
  <si>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</si>
  <si>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</si>
  <si>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</si>
  <si>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</si>
  <si>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</si>
  <si>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</si>
  <si>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</si>
  <si>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</si>
  <si>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</si>
  <si>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</si>
  <si>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</si>
  <si>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</si>
  <si>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</si>
  <si>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</si>
  <si>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</si>
  <si>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</si>
  <si>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</si>
  <si>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</si>
  <si>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</si>
  <si>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</si>
  <si>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</si>
  <si>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</si>
  <si>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</si>
  <si>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</si>
  <si>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</si>
  <si>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</si>
  <si>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</si>
  <si>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</si>
  <si>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</si>
  <si>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</si>
  <si>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</si>
  <si>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</si>
  <si>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</si>
  <si>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</si>
  <si>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</si>
  <si>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</si>
  <si>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</si>
  <si>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</si>
  <si>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</si>
  <si>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</si>
  <si>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</si>
  <si>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</si>
  <si>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</si>
  <si>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</si>
  <si>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</si>
  <si>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</si>
  <si>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</si>
  <si>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</si>
  <si>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</si>
  <si>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</si>
  <si>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</si>
  <si>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</si>
  <si>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</si>
  <si>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</si>
  <si>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</si>
  <si>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</si>
  <si>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</si>
  <si>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</si>
  <si>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</si>
  <si>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</si>
  <si>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</si>
  <si>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</si>
  <si>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</si>
  <si>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</si>
  <si>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</si>
  <si>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</si>
  <si>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</si>
  <si>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</si>
  <si>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</si>
  <si>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</si>
  <si>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</si>
  <si>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</si>
  <si>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</si>
  <si>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</si>
  <si>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</si>
  <si>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</si>
  <si>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</si>
  <si>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</si>
  <si>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</si>
  <si>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</si>
  <si>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</si>
  <si>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</si>
  <si>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</si>
  <si>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</si>
  <si>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</si>
  <si>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</si>
  <si>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</si>
  <si>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</si>
  <si>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</si>
  <si>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</si>
  <si>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</si>
  <si>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</si>
  <si>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</si>
  <si>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</si>
  <si>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</si>
  <si>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</si>
  <si>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</si>
  <si>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</si>
  <si>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</si>
  <si>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</si>
  <si>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</si>
  <si>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</si>
  <si>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</si>
  <si>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</si>
  <si>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</si>
  <si>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</si>
  <si>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</si>
  <si>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</si>
  <si>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</si>
  <si>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</si>
  <si>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</si>
  <si>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</si>
  <si>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</si>
  <si>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</si>
  <si>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</si>
  <si>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</si>
  <si>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</si>
  <si>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</si>
  <si>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</si>
  <si>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</si>
  <si>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</si>
  <si>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</si>
  <si>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</si>
  <si>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</si>
  <si>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</si>
  <si>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</si>
  <si>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</si>
  <si>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</si>
  <si>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</si>
  <si>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</si>
  <si>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</si>
  <si>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</si>
  <si>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</si>
  <si>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</si>
  <si>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</si>
  <si>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</si>
  <si>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</si>
  <si>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</si>
  <si>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</si>
  <si>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</si>
  <si>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</si>
  <si>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</si>
  <si>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</si>
  <si>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</si>
  <si>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</si>
  <si>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</si>
  <si>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</si>
  <si>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</si>
  <si>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</si>
  <si>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</si>
  <si>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</si>
  <si>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</si>
  <si>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</si>
  <si>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</si>
  <si>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</si>
  <si>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</si>
  <si>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</si>
  <si>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</si>
  <si>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</si>
  <si>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</si>
  <si>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</si>
  <si>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</si>
  <si>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</si>
  <si>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</si>
  <si>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</si>
  <si>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</si>
  <si>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</si>
  <si>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</si>
  <si>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</si>
  <si>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</si>
  <si>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</si>
  <si>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</si>
  <si>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</si>
  <si>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</si>
  <si>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</si>
  <si>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</si>
  <si>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</si>
  <si>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</si>
  <si>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</si>
  <si>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</si>
  <si>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</si>
  <si>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</si>
  <si>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</si>
  <si>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</si>
  <si>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</si>
  <si>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</si>
  <si>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</si>
  <si>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</si>
  <si>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</si>
  <si>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</si>
  <si>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</si>
  <si>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</si>
  <si>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</si>
  <si>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</si>
  <si>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</si>
  <si>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</si>
  <si>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</si>
  <si>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</si>
  <si>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</si>
  <si>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</si>
  <si>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</si>
  <si>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</si>
  <si>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</si>
  <si>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</si>
  <si>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</si>
  <si>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</si>
  <si>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</si>
  <si>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</si>
  <si>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</si>
  <si>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</si>
  <si>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</si>
  <si>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</si>
  <si>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</si>
  <si>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</si>
  <si>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</si>
  <si>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</si>
  <si>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</si>
  <si>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</si>
  <si>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</si>
  <si>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</si>
  <si>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</si>
  <si>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</si>
  <si>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</si>
  <si>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</si>
  <si>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</si>
  <si>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</si>
  <si>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</si>
  <si>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</si>
  <si>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</si>
  <si>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</si>
  <si>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</si>
  <si>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</si>
  <si>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</si>
  <si>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</si>
  <si>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</si>
  <si>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</si>
  <si>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</si>
  <si>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</si>
  <si>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</si>
  <si>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</si>
  <si>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</si>
  <si>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</si>
  <si>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</si>
  <si>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</si>
  <si>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</si>
  <si>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</si>
  <si>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</si>
  <si>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</si>
  <si>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</si>
  <si>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</si>
  <si>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</si>
  <si>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</si>
  <si>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</si>
  <si>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</si>
  <si>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</si>
  <si>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</si>
  <si>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</si>
  <si>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</si>
  <si>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</si>
  <si>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</si>
  <si>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</si>
  <si>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</si>
  <si>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</si>
  <si>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</si>
  <si>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</si>
  <si>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</si>
  <si>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</si>
  <si>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</si>
  <si>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</si>
  <si>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</si>
  <si>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</si>
  <si>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</si>
  <si>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</si>
  <si>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</si>
  <si>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</si>
  <si>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</si>
  <si>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</si>
  <si>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</si>
  <si>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</si>
  <si>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</si>
  <si>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</si>
  <si>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</si>
  <si>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</si>
  <si>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</si>
  <si>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</si>
  <si>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</si>
  <si>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</si>
  <si>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</si>
  <si>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</si>
  <si>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</si>
  <si>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</si>
  <si>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</si>
  <si>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</si>
  <si>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</si>
  <si>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</si>
  <si>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</si>
  <si>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</si>
  <si>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</si>
  <si>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</si>
  <si>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</si>
  <si>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</si>
  <si>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</si>
  <si>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</si>
  <si>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</si>
  <si>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</si>
  <si>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</si>
  <si>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</si>
  <si>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</si>
  <si>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</si>
  <si>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</si>
  <si>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</si>
  <si>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</si>
  <si>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</si>
  <si>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</si>
  <si>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</si>
  <si>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</si>
  <si>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</si>
  <si>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</si>
  <si>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</si>
  <si>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</si>
  <si>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</si>
  <si>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</si>
  <si>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</si>
  <si>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</si>
  <si>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</si>
  <si>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</si>
  <si>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</si>
  <si>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</si>
  <si>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</si>
  <si>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</si>
  <si>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</si>
  <si>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</si>
  <si>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</si>
  <si>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</si>
  <si>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</si>
  <si>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</si>
  <si>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</si>
  <si>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</si>
  <si>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</si>
  <si>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</si>
  <si>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</si>
  <si>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</si>
  <si>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</si>
  <si>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</si>
  <si>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</si>
  <si>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</si>
  <si>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</si>
  <si>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</si>
  <si>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</si>
  <si>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</si>
  <si>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</si>
  <si>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</si>
  <si>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</si>
  <si>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</si>
  <si>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</si>
  <si>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</si>
  <si>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</si>
  <si>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</si>
  <si>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</si>
  <si>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</si>
  <si>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</si>
  <si>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</si>
  <si>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</si>
  <si>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</si>
  <si>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</si>
  <si>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</si>
  <si>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</si>
  <si>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</si>
  <si>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</si>
  <si>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</si>
  <si>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</si>
  <si>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</si>
  <si>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</si>
  <si>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</si>
  <si>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</si>
  <si>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</si>
  <si>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</si>
  <si>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</si>
  <si>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</si>
  <si>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</si>
  <si>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</si>
  <si>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</si>
  <si>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</si>
  <si>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</si>
  <si>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</si>
  <si>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</si>
  <si>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</si>
  <si>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</si>
  <si>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</si>
  <si>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</si>
  <si>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</si>
  <si>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</si>
  <si>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</si>
  <si>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</si>
  <si>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</si>
  <si>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</si>
  <si>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</si>
  <si>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</si>
  <si>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</si>
  <si>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</si>
  <si>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</si>
  <si>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</si>
  <si>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</si>
  <si>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</si>
  <si>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</si>
  <si>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</si>
  <si>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</si>
  <si>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</si>
  <si>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</si>
  <si>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</si>
  <si>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</si>
  <si>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</si>
  <si>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</si>
  <si>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</si>
  <si>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</si>
  <si>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</si>
  <si>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</si>
  <si>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</si>
  <si>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</si>
  <si>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</si>
  <si>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</si>
  <si>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</si>
  <si>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</si>
  <si>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</si>
  <si>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</si>
  <si>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</si>
  <si>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</si>
  <si>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</si>
  <si>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</si>
  <si>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</si>
  <si>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</si>
  <si>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</si>
  <si>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</si>
  <si>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</si>
  <si>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</si>
  <si>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</si>
  <si>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</si>
  <si>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</si>
  <si>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</si>
  <si>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</si>
  <si>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</si>
  <si>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</si>
  <si>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</si>
  <si>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</si>
  <si>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</si>
  <si>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</si>
  <si>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</si>
  <si>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</si>
  <si>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</si>
  <si>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</si>
  <si>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</si>
  <si>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</si>
  <si>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</si>
  <si>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</si>
  <si>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</si>
  <si>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</si>
  <si>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</si>
  <si>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</si>
  <si>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</si>
  <si>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</si>
  <si>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</si>
  <si>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</si>
  <si>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</si>
  <si>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</si>
  <si>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</si>
  <si>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</si>
  <si>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</si>
  <si>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</si>
  <si>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</si>
  <si>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</si>
  <si>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</si>
  <si>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</si>
  <si>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</si>
  <si>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</si>
  <si>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</si>
  <si>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</si>
  <si>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</si>
  <si>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</si>
  <si>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</si>
  <si>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</si>
  <si>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</si>
  <si>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</si>
  <si>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</si>
  <si>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</si>
  <si>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</si>
  <si>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</si>
  <si>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</si>
  <si>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</si>
  <si>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</si>
  <si>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</si>
  <si>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</si>
  <si>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</si>
  <si>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</si>
  <si>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</si>
  <si>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</si>
  <si>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</si>
  <si>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</si>
  <si>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</si>
  <si>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</si>
  <si>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</si>
  <si>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</si>
  <si>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</si>
  <si>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</si>
  <si>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</si>
  <si>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</si>
  <si>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</si>
  <si>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</si>
  <si>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</si>
  <si>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</si>
  <si>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</si>
  <si>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</si>
  <si>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</si>
  <si>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</si>
  <si>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</si>
  <si>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</si>
  <si>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</si>
  <si>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</si>
  <si>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</si>
  <si>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</si>
  <si>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</si>
  <si>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</si>
  <si>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</si>
  <si>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</si>
  <si>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</si>
  <si>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</si>
  <si>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</si>
  <si>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</si>
  <si>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</si>
  <si>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</si>
  <si>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</si>
  <si>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</si>
  <si>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</si>
  <si>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</si>
  <si>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</si>
  <si>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</si>
  <si>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</si>
  <si>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</si>
  <si>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</si>
  <si>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</si>
  <si>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</si>
  <si>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</si>
  <si>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</si>
  <si>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</si>
  <si>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</si>
  <si>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</si>
  <si>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</si>
  <si>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</si>
  <si>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</si>
  <si>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</si>
  <si>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</si>
  <si>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</si>
  <si>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</si>
  <si>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</si>
  <si>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</si>
  <si>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</si>
  <si>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</si>
  <si>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</si>
  <si>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</si>
  <si>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</si>
  <si>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</si>
  <si>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</si>
  <si>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</si>
  <si>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</si>
  <si>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</si>
  <si>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</si>
  <si>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</si>
  <si>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</si>
  <si>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</si>
  <si>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</si>
  <si>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</si>
  <si>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</si>
  <si>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</si>
  <si>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</si>
  <si>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</si>
  <si>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</si>
  <si>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</si>
  <si>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</si>
  <si>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</si>
  <si>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</si>
  <si>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</si>
  <si>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</si>
  <si>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</si>
  <si>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</si>
  <si>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</si>
  <si>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</si>
  <si>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</si>
  <si>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</si>
  <si>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</si>
  <si>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</si>
  <si>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</si>
  <si>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</si>
  <si>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</si>
  <si>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</si>
  <si>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</si>
  <si>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</si>
  <si>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</si>
  <si>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</si>
  <si>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</si>
  <si>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</si>
  <si>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</si>
  <si>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</si>
  <si>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</si>
  <si>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</si>
  <si>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</si>
  <si>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</si>
  <si>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</si>
  <si>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</si>
  <si>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</si>
  <si>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</si>
  <si>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</si>
  <si>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</si>
  <si>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</si>
  <si>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</si>
  <si>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</si>
  <si>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</si>
  <si>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</si>
  <si>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</si>
  <si>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</si>
  <si>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</si>
  <si>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</si>
  <si>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</si>
  <si>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</si>
  <si>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</si>
  <si>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</si>
  <si>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</si>
  <si>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</si>
  <si>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</si>
  <si>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</si>
  <si>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</si>
  <si>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</si>
  <si>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</si>
  <si>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</si>
  <si>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</si>
  <si>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</si>
  <si>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</si>
  <si>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</si>
  <si>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</si>
  <si>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</si>
  <si>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</si>
  <si>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</si>
  <si>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</si>
  <si>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</si>
  <si>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</si>
  <si>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</si>
  <si>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</si>
  <si>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</si>
  <si>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</si>
  <si>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</si>
  <si>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</si>
  <si>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</si>
  <si>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</si>
  <si>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</si>
  <si>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</si>
  <si>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</si>
  <si>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</si>
  <si>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</si>
  <si>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</si>
  <si>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</si>
  <si>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</si>
  <si>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</si>
  <si>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</si>
  <si>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</si>
  <si>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</si>
  <si>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</si>
  <si>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</si>
  <si>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</si>
  <si>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</si>
  <si>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</si>
  <si>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</si>
  <si>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</si>
  <si>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</si>
  <si>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</si>
  <si>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</si>
  <si>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</si>
  <si>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</si>
  <si>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</si>
  <si>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</si>
  <si>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</si>
  <si>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</si>
  <si>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</si>
  <si>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</si>
  <si>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</si>
  <si>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</si>
  <si>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</si>
  <si>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</si>
  <si>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</si>
  <si>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</si>
  <si>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</si>
  <si>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</si>
  <si>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</si>
  <si>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</si>
  <si>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</si>
  <si>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</si>
  <si>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</si>
  <si>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</si>
  <si>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</si>
  <si>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</si>
  <si>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</si>
  <si>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</si>
  <si>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</si>
  <si>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</si>
  <si>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</si>
  <si>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</si>
  <si>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</si>
  <si>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</si>
  <si>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</si>
  <si>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</si>
  <si>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</si>
  <si>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</si>
  <si>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</si>
  <si>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</si>
  <si>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</si>
  <si>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</si>
  <si>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</si>
  <si>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</si>
  <si>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</si>
  <si>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</si>
  <si>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</si>
  <si>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</si>
  <si>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</si>
  <si>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</si>
  <si>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</si>
  <si>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</si>
  <si>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</si>
  <si>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</si>
  <si>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</si>
  <si>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</si>
  <si>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</si>
  <si>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</si>
  <si>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</si>
  <si>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</si>
  <si>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</si>
  <si>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</si>
  <si>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</si>
  <si>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</si>
  <si>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</si>
  <si>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</si>
  <si>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</si>
  <si>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</si>
  <si>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</si>
  <si>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</si>
  <si>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</si>
  <si>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</si>
  <si>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</si>
  <si>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</si>
  <si>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</si>
  <si>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</si>
  <si>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</si>
  <si>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</si>
  <si>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</si>
  <si>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</si>
  <si>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</si>
  <si>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</si>
  <si>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</si>
  <si>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</si>
  <si>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</si>
  <si>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</si>
  <si>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</si>
  <si>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</si>
  <si>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</si>
  <si>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</si>
  <si>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</si>
  <si>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</si>
  <si>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</si>
  <si>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</si>
  <si>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</si>
  <si>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</si>
  <si>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</si>
  <si>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</si>
  <si>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</si>
  <si>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</si>
  <si>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</si>
  <si>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</si>
  <si>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</si>
  <si>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</si>
  <si>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</si>
  <si>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</si>
  <si>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</si>
  <si>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</si>
  <si>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</si>
  <si>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</si>
  <si>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</si>
  <si>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</si>
  <si>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</si>
  <si>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</si>
  <si>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</si>
  <si>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</si>
  <si>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</si>
  <si>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</si>
  <si>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</si>
  <si>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</si>
  <si>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</si>
  <si>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</si>
  <si>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</si>
  <si>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</si>
  <si>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</si>
  <si>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</si>
  <si>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</si>
  <si>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</si>
  <si>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</si>
  <si>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</si>
  <si>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</si>
  <si>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</si>
  <si>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</si>
  <si>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</si>
  <si>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</si>
  <si>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</si>
  <si>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</si>
  <si>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</si>
  <si>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</si>
  <si>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</si>
  <si>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</si>
  <si>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</si>
  <si>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</si>
  <si>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</si>
  <si>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</si>
  <si>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</si>
  <si>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</si>
  <si>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</si>
  <si>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</si>
  <si>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</si>
  <si>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</si>
  <si>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</si>
  <si>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</si>
  <si>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</si>
  <si>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</si>
  <si>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</si>
  <si>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</si>
  <si>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</si>
  <si>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</si>
  <si>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</si>
  <si>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</si>
  <si>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</si>
  <si>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</si>
  <si>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</si>
  <si>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</si>
  <si>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</si>
  <si>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</si>
  <si>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</si>
  <si>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</si>
  <si>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</si>
  <si>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</si>
  <si>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</si>
  <si>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</si>
  <si>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</si>
  <si>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</si>
  <si>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</si>
  <si>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</si>
  <si>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</si>
  <si>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</si>
  <si>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</si>
  <si>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</si>
  <si>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</si>
  <si>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</si>
  <si>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</si>
  <si>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</si>
  <si>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</si>
  <si>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</si>
  <si>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</si>
  <si>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</si>
  <si>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</si>
  <si>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</si>
  <si>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</si>
  <si>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</si>
  <si>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</si>
  <si>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</si>
  <si>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</si>
  <si>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</si>
  <si>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</si>
  <si>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</si>
  <si>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</si>
  <si>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</si>
  <si>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</si>
  <si>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</si>
  <si>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</si>
  <si>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</si>
  <si>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</si>
  <si>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</si>
  <si>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</si>
  <si>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</si>
  <si>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</si>
  <si>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</si>
  <si>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</si>
  <si>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</si>
  <si>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</si>
  <si>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</si>
  <si>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</si>
  <si>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</si>
  <si>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</si>
  <si>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</si>
  <si>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</si>
  <si>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</si>
  <si>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</si>
  <si>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</si>
  <si>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</si>
  <si>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</si>
  <si>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</si>
  <si>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</si>
  <si>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</si>
  <si>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</si>
  <si>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</si>
  <si>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</si>
  <si>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</si>
  <si>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</si>
  <si>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</si>
  <si>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</si>
  <si>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</si>
  <si>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</si>
  <si>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</si>
  <si>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</si>
  <si>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</si>
  <si>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</si>
  <si>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</si>
  <si>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</si>
  <si>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</si>
  <si>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</si>
  <si>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</si>
  <si>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</si>
  <si>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</si>
  <si>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</si>
  <si>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</si>
  <si>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</si>
  <si>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</si>
  <si>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</si>
  <si>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</si>
  <si>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</si>
  <si>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</si>
  <si>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</si>
  <si>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</si>
  <si>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</si>
  <si>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</si>
  <si>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</si>
  <si>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</si>
  <si>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</si>
  <si>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</si>
  <si>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</si>
  <si>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</si>
  <si>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</si>
  <si>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</si>
  <si>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</si>
  <si>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</si>
  <si>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</si>
  <si>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</si>
  <si>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</si>
  <si>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</si>
  <si>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</si>
  <si>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</si>
  <si>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</si>
  <si>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</si>
  <si>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</si>
  <si>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</si>
  <si>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</si>
  <si>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</si>
  <si>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</si>
  <si>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</si>
  <si>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</si>
  <si>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</si>
  <si>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</si>
  <si>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</si>
  <si>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</si>
  <si>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</si>
  <si>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</si>
  <si>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</si>
  <si>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</si>
  <si>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</si>
  <si>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</si>
  <si>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</si>
  <si>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</si>
  <si>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</si>
  <si>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</si>
  <si>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</si>
  <si>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</si>
  <si>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</si>
  <si>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</si>
  <si>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</si>
  <si>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</si>
  <si>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</si>
  <si>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</si>
  <si>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</si>
  <si>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</si>
  <si>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</si>
  <si>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</si>
  <si>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</si>
  <si>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</si>
  <si>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</si>
  <si>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</si>
  <si>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</si>
  <si>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</si>
  <si>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</si>
  <si>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</si>
  <si>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</si>
  <si>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</si>
  <si>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</si>
  <si>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</si>
  <si>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</si>
  <si>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</si>
  <si>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</si>
  <si>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</si>
  <si>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</si>
  <si>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</si>
  <si>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</si>
  <si>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</si>
  <si>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</si>
  <si>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</si>
  <si>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</si>
  <si>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</si>
  <si>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</si>
  <si>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</si>
  <si>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</si>
  <si>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</si>
  <si>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</si>
  <si>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</si>
  <si>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</si>
  <si>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</si>
  <si>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</si>
  <si>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</si>
  <si>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</si>
  <si>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</si>
  <si>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</si>
  <si>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</si>
  <si>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</si>
  <si>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</si>
  <si>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</si>
  <si>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</si>
  <si>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</si>
  <si>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</si>
  <si>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</si>
  <si>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</si>
  <si>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</si>
  <si>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</si>
  <si>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</si>
  <si>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</si>
  <si>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</si>
  <si>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</si>
  <si>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</si>
  <si>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</si>
  <si>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</si>
  <si>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</si>
  <si>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</si>
  <si>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</si>
  <si>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</si>
  <si>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</si>
  <si>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</si>
  <si>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</si>
  <si>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</si>
  <si>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</si>
  <si>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</si>
  <si>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</si>
  <si>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</si>
  <si>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</si>
  <si>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</si>
  <si>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</si>
  <si>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</si>
  <si>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</si>
  <si>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</si>
  <si>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</si>
  <si>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</si>
  <si>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</si>
  <si>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</si>
  <si>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</si>
  <si>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</si>
  <si>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</si>
  <si>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</si>
  <si>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</si>
  <si>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</si>
  <si>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</si>
  <si>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</si>
  <si>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</si>
  <si>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</si>
  <si>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</si>
  <si>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</si>
  <si>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</si>
  <si>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</si>
  <si>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</si>
  <si>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</si>
  <si>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</si>
  <si>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</si>
  <si>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</si>
  <si>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</si>
  <si>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</si>
  <si>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</si>
  <si>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</si>
  <si>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</si>
  <si>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</si>
  <si>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</si>
  <si>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</si>
  <si>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</si>
  <si>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</si>
  <si>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</si>
  <si>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</si>
  <si>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</si>
  <si>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</si>
  <si>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</si>
  <si>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</si>
  <si>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</si>
  <si>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</si>
  <si>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</si>
  <si>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</si>
  <si>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</si>
  <si>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</si>
  <si>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</si>
  <si>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</si>
  <si>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</si>
  <si>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</si>
  <si>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</si>
  <si>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</si>
  <si>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</si>
  <si>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</si>
  <si>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</si>
  <si>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</si>
  <si>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</si>
  <si>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</si>
  <si>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</si>
  <si>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</si>
  <si>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</si>
  <si>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</si>
  <si>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</si>
  <si>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</si>
  <si>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</si>
  <si>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</si>
  <si>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</si>
  <si>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</si>
  <si>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</si>
  <si>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</si>
  <si>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</si>
  <si>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</si>
  <si>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</si>
  <si>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</si>
  <si>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</si>
  <si>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</si>
  <si>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</si>
  <si>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</si>
  <si>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</si>
  <si>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</si>
  <si>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</si>
  <si>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</si>
  <si>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</si>
  <si>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</si>
  <si>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</si>
  <si>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</si>
  <si>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</si>
  <si>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</si>
  <si>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</si>
  <si>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</si>
  <si>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</si>
  <si>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</si>
  <si>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</si>
  <si>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</si>
  <si>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</si>
  <si>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</si>
  <si>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</si>
  <si>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</si>
  <si>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</si>
  <si>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</si>
  <si>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</si>
  <si>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</si>
  <si>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</si>
  <si>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</si>
  <si>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</si>
  <si>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</si>
  <si>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</si>
  <si>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</si>
  <si>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</si>
  <si>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</si>
  <si>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</si>
  <si>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</si>
  <si>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</si>
  <si>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</si>
  <si>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</si>
  <si>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</si>
  <si>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</si>
  <si>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</si>
  <si>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</si>
  <si>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</si>
  <si>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</si>
  <si>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</si>
  <si>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</si>
  <si>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</si>
  <si>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</si>
  <si>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</si>
  <si>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</si>
  <si>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</si>
  <si>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</si>
  <si>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</si>
  <si>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</si>
  <si>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</si>
  <si>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</si>
  <si>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</si>
  <si>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</si>
  <si>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</si>
  <si>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</si>
  <si>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</si>
  <si>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</si>
  <si>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</si>
  <si>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</si>
  <si>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</si>
  <si>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</si>
  <si>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</si>
  <si>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</si>
  <si>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</si>
  <si>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</si>
  <si>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</si>
  <si>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</si>
  <si>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</si>
  <si>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</si>
  <si>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</si>
  <si>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</si>
  <si>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</si>
  <si>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</si>
  <si>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</si>
  <si>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</si>
  <si>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</si>
  <si>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</si>
  <si>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</si>
  <si>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</si>
  <si>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</si>
  <si>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</si>
  <si>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</si>
  <si>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</si>
  <si>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</si>
  <si>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</si>
  <si>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</si>
  <si>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</si>
  <si>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</si>
  <si>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</si>
  <si>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</si>
  <si>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</si>
  <si>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</si>
  <si>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</si>
  <si>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</si>
  <si>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</si>
  <si>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</si>
  <si>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</si>
  <si>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</si>
  <si>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</si>
  <si>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</si>
  <si>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</si>
  <si>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</si>
  <si>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</si>
  <si>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</si>
  <si>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</si>
  <si>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</si>
  <si>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</si>
  <si>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</si>
  <si>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</si>
  <si>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</si>
  <si>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</si>
  <si>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</si>
  <si>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</si>
  <si>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</si>
  <si>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</si>
  <si>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</si>
  <si>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</si>
  <si>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</si>
  <si>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</si>
  <si>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</si>
  <si>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</si>
  <si>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</si>
  <si>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</si>
  <si>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</si>
  <si>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</si>
  <si>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</si>
  <si>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</si>
  <si>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</si>
  <si>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</si>
  <si>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</si>
  <si>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</si>
  <si>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</si>
  <si>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</si>
  <si>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</si>
  <si>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</si>
  <si>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</si>
  <si>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</si>
  <si>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</si>
  <si>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</si>
  <si>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</si>
  <si>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</si>
  <si>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</si>
  <si>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</si>
  <si>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</si>
  <si>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</si>
  <si>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</si>
  <si>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</si>
  <si>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</si>
  <si>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</si>
  <si>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</si>
  <si>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</si>
  <si>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</si>
  <si>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</si>
  <si>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</si>
  <si>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</si>
  <si>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</si>
  <si>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</si>
  <si>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</si>
  <si>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</si>
  <si>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</si>
  <si>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</si>
  <si>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</si>
  <si>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</si>
  <si>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</si>
  <si>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</si>
  <si>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</si>
  <si>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</si>
  <si>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</si>
  <si>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</si>
  <si>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</si>
  <si>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</si>
  <si>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</si>
  <si>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</si>
  <si>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</si>
  <si>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</si>
  <si>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</si>
  <si>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</si>
  <si>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</si>
  <si>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</si>
  <si>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</si>
  <si>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</si>
  <si>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</si>
  <si>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</si>
  <si>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</si>
  <si>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</si>
  <si>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</si>
  <si>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</si>
  <si>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</si>
  <si>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</si>
  <si>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</si>
  <si>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</si>
  <si>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</si>
  <si>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</si>
  <si>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</si>
  <si>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</si>
  <si>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</si>
  <si>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</si>
  <si>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</si>
  <si>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</si>
  <si>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</si>
  <si>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</si>
  <si>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</si>
  <si>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</si>
  <si>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</si>
  <si>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</si>
  <si>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</si>
  <si>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</si>
  <si>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</si>
  <si>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</si>
  <si>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</si>
  <si>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</si>
  <si>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</si>
  <si>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</si>
  <si>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</si>
  <si>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</si>
  <si>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</si>
  <si>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</si>
  <si>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</si>
  <si>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</si>
  <si>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</si>
  <si>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</si>
  <si>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</si>
  <si>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</si>
  <si>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</si>
  <si>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</si>
  <si>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</si>
  <si>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</si>
  <si>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</si>
  <si>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</si>
  <si>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</si>
  <si>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</si>
  <si>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</si>
  <si>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</si>
  <si>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</si>
  <si>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</si>
  <si>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</si>
  <si>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</si>
  <si>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</si>
  <si>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</si>
  <si>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</si>
  <si>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</si>
  <si>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</si>
  <si>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</si>
  <si>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</si>
  <si>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</si>
  <si>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</si>
  <si>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</si>
  <si>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</si>
  <si>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</si>
  <si>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</si>
  <si>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</si>
  <si>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</si>
  <si>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</si>
  <si>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</si>
  <si>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</si>
  <si>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</si>
  <si>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</si>
  <si>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</si>
  <si>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</si>
  <si>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</si>
  <si>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</si>
  <si>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</si>
  <si>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</si>
  <si>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</si>
  <si>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</si>
  <si>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</si>
  <si>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</si>
  <si>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</si>
  <si>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</si>
  <si>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</si>
  <si>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</si>
  <si>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</si>
  <si>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</si>
  <si>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</si>
  <si>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</si>
  <si>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</si>
  <si>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</si>
  <si>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</si>
  <si>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</si>
  <si>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</si>
  <si>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</si>
  <si>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</si>
  <si>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</si>
  <si>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</si>
  <si>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</si>
  <si>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</si>
  <si>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</si>
  <si>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</si>
  <si>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</si>
  <si>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</si>
  <si>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</si>
  <si>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</si>
  <si>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</si>
  <si>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</si>
  <si>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</si>
  <si>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</si>
  <si>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</si>
  <si>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</si>
  <si>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</si>
  <si>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</si>
  <si>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</si>
  <si>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</si>
  <si>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</si>
  <si>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</si>
  <si>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</si>
  <si>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</si>
  <si>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</si>
  <si>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</si>
  <si>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</si>
  <si>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</si>
  <si>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</si>
  <si>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</si>
  <si>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</si>
  <si>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</si>
  <si>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</si>
  <si>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</si>
  <si>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</si>
  <si>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</si>
  <si>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</si>
  <si>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</si>
  <si>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</si>
  <si>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</si>
  <si>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</si>
  <si>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</si>
  <si>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</si>
  <si>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</si>
  <si>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</si>
  <si>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</si>
  <si>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</si>
  <si>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</si>
  <si>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</si>
  <si>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</si>
  <si>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</si>
  <si>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</si>
  <si>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</si>
  <si>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</si>
  <si>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</si>
  <si>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</si>
  <si>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</si>
  <si>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</si>
  <si>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</si>
  <si>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</si>
  <si>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</si>
  <si>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</si>
  <si>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</si>
  <si>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</si>
  <si>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</si>
  <si>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</si>
  <si>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</si>
  <si>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</si>
  <si>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</si>
  <si>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</si>
  <si>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</si>
  <si>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</si>
  <si>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</si>
  <si>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</si>
  <si>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</si>
  <si>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</si>
  <si>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</si>
  <si>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</si>
  <si>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</si>
  <si>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</si>
  <si>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</si>
  <si>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</si>
  <si>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</si>
  <si>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</si>
  <si>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</si>
  <si>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</si>
  <si>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</si>
  <si>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</si>
  <si>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</si>
  <si>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</si>
  <si>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</si>
  <si>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</si>
  <si>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</si>
  <si>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</si>
  <si>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</si>
  <si>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</si>
  <si>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</si>
  <si>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</si>
  <si>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</si>
  <si>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</si>
  <si>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</si>
  <si>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</si>
  <si>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</si>
  <si>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</si>
  <si>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</si>
  <si>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</si>
  <si>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</si>
  <si>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</si>
  <si>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</si>
  <si>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</si>
  <si>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</si>
  <si>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</si>
  <si>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</si>
  <si>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</si>
  <si>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</si>
  <si>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</si>
  <si>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</si>
  <si>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</si>
  <si>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</si>
  <si>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</si>
  <si>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</si>
  <si>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</si>
  <si>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</si>
  <si>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</si>
  <si>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</si>
  <si>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</si>
  <si>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</si>
  <si>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</si>
  <si>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</si>
  <si>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</si>
  <si>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</si>
  <si>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</si>
  <si>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</si>
  <si>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</si>
  <si>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</si>
  <si>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</si>
  <si>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</si>
  <si>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</si>
  <si>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</si>
  <si>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</si>
  <si>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</si>
  <si>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</si>
  <si>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</si>
  <si>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</si>
  <si>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</si>
  <si>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</si>
  <si>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</si>
  <si>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</si>
  <si>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</si>
  <si>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</si>
  <si>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</si>
  <si>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</si>
  <si>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</si>
  <si>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</si>
  <si>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</si>
  <si>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</si>
  <si>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</si>
  <si>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</si>
  <si>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</si>
  <si>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</si>
  <si>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</si>
  <si>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</si>
  <si>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</si>
  <si>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</si>
  <si>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</si>
  <si>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</si>
  <si>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</si>
  <si>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</si>
  <si>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</si>
  <si>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</si>
  <si>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</si>
  <si>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</si>
  <si>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</si>
  <si>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</si>
  <si>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</si>
  <si>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</si>
  <si>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</si>
  <si>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</si>
  <si>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</si>
  <si>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</si>
  <si>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</si>
  <si>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</si>
  <si>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</si>
  <si>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</si>
  <si>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</si>
  <si>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</si>
  <si>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</si>
  <si>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</si>
  <si>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</si>
  <si>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</si>
  <si>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</si>
  <si>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</si>
  <si>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</si>
  <si>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</si>
  <si>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</si>
  <si>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</si>
  <si>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</si>
  <si>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</si>
  <si>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</si>
  <si>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</si>
  <si>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</si>
  <si>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</si>
  <si>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</si>
  <si>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</si>
  <si>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</si>
  <si>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</si>
  <si>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</si>
  <si>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</si>
  <si>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</si>
  <si>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</si>
  <si>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</si>
  <si>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</si>
  <si>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</si>
  <si>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</si>
  <si>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</si>
  <si>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</si>
  <si>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</si>
  <si>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</si>
  <si>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</si>
  <si>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</si>
  <si>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</si>
  <si>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</si>
  <si>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</si>
  <si>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</si>
  <si>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</si>
  <si>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</si>
  <si>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</si>
  <si>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</si>
  <si>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</si>
  <si>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</si>
  <si>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</si>
  <si>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</si>
  <si>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</si>
  <si>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</si>
  <si>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</si>
  <si>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</si>
  <si>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</si>
  <si>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</si>
  <si>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</si>
  <si>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</si>
  <si>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</si>
  <si>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</si>
  <si>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</si>
  <si>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</si>
  <si>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</si>
  <si>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</si>
  <si>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</si>
  <si>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</si>
  <si>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</si>
  <si>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</si>
  <si>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</si>
  <si>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</si>
  <si>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</si>
  <si>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</si>
  <si>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</si>
  <si>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</si>
  <si>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</si>
  <si>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</si>
  <si>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</si>
  <si>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</si>
  <si>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</si>
  <si>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</si>
  <si>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</si>
  <si>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</si>
  <si>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</si>
  <si>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</si>
  <si>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</si>
  <si>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</si>
  <si>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</si>
  <si>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</si>
  <si>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</si>
  <si>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</si>
  <si>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</si>
  <si>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</si>
  <si>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</si>
  <si>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</si>
  <si>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</si>
  <si>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</si>
  <si>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</si>
  <si>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</si>
  <si>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</si>
  <si>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</si>
  <si>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</si>
  <si>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</si>
  <si>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</si>
  <si>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</si>
  <si>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</si>
  <si>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</si>
  <si>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</si>
  <si>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</si>
  <si>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</si>
  <si>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</si>
  <si>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</si>
  <si>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</si>
  <si>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</si>
  <si>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</si>
  <si>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</si>
  <si>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</si>
  <si>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</si>
  <si>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</si>
  <si>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</si>
  <si>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</si>
  <si>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</si>
  <si>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</si>
  <si>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</si>
  <si>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</si>
  <si>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</si>
  <si>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</si>
  <si>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</si>
  <si>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</si>
  <si>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</si>
  <si>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</si>
  <si>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</si>
  <si>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</si>
  <si>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</si>
  <si>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</si>
  <si>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</si>
  <si>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</si>
  <si>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</si>
  <si>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</si>
  <si>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</si>
  <si>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</si>
  <si>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</si>
  <si>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</si>
  <si>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</si>
  <si>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</si>
  <si>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</si>
  <si>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</si>
  <si>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</si>
  <si>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</si>
  <si>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</si>
  <si>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</si>
  <si>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</si>
  <si>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</si>
  <si>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</si>
  <si>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</si>
  <si>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</si>
  <si>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</si>
  <si>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</si>
  <si>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</si>
  <si>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</si>
  <si>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</si>
  <si>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</si>
  <si>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</si>
  <si>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</si>
  <si>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</si>
  <si>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</si>
  <si>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</si>
  <si>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</si>
  <si>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</si>
  <si>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</si>
  <si>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</si>
  <si>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</si>
  <si>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</si>
  <si>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</si>
  <si>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</si>
  <si>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</si>
  <si>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</si>
  <si>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</si>
  <si>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</si>
  <si>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</si>
  <si>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</si>
  <si>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</si>
  <si>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</si>
  <si>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</si>
  <si>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</si>
  <si>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</si>
  <si>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</si>
  <si>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</si>
  <si>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</si>
  <si>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</si>
  <si>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</si>
  <si>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</si>
  <si>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</si>
  <si>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</si>
  <si>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</si>
  <si>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</si>
  <si>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</si>
  <si>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</si>
  <si>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</si>
  <si>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</si>
  <si>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</si>
  <si>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</si>
  <si>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</si>
  <si>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</si>
  <si>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</si>
  <si>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</si>
  <si>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</si>
  <si>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</si>
  <si>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</si>
  <si>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</si>
  <si>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</si>
  <si>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</si>
  <si>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</si>
  <si>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</si>
  <si>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</si>
  <si>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</si>
  <si>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</si>
  <si>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</si>
  <si>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</si>
  <si>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</si>
  <si>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</si>
  <si>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</si>
  <si>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</si>
  <si>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</si>
  <si>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</si>
  <si>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</si>
  <si>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</si>
  <si>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</si>
  <si>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</si>
  <si>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</si>
  <si>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</si>
  <si>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</si>
  <si>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</si>
  <si>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</si>
  <si>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</si>
  <si>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</si>
  <si>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</si>
  <si>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</si>
  <si>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</si>
  <si>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</si>
  <si>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</si>
  <si>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</si>
  <si>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</si>
  <si>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</si>
  <si>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</si>
  <si>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</si>
  <si>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</si>
  <si>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</si>
  <si>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</si>
  <si>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</si>
  <si>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</si>
  <si>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</si>
  <si>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</si>
  <si>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</si>
  <si>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</si>
  <si>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</si>
  <si>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</si>
  <si>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</si>
  <si>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</si>
  <si>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</si>
  <si>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</si>
  <si>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</si>
  <si>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</si>
  <si>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</si>
  <si>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</si>
  <si>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</si>
  <si>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</si>
  <si>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</si>
  <si>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</si>
  <si>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</si>
  <si>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</si>
  <si>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</si>
  <si>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</si>
  <si>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</si>
  <si>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</si>
  <si>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</si>
  <si>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</si>
  <si>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</si>
  <si>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</si>
  <si>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</si>
  <si>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</si>
  <si>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</si>
  <si>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</si>
  <si>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</si>
  <si>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</si>
  <si>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</si>
  <si>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</si>
  <si>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</si>
  <si>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</si>
  <si>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</si>
  <si>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</si>
  <si>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</si>
  <si>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</si>
  <si>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</si>
  <si>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</si>
  <si>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</si>
  <si>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</si>
  <si>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</si>
  <si>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</si>
  <si>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</si>
  <si>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</si>
  <si>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</si>
  <si>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</si>
  <si>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</si>
  <si>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</si>
  <si>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</si>
  <si>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</si>
  <si>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</si>
  <si>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</si>
  <si>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</si>
  <si>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</si>
  <si>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</si>
  <si>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</si>
  <si>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</si>
  <si>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</si>
  <si>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</si>
  <si>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</si>
  <si>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</si>
  <si>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</si>
  <si>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</si>
  <si>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</si>
  <si>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</si>
  <si>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</si>
  <si>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</si>
  <si>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</si>
  <si>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</si>
  <si>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</si>
  <si>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</si>
  <si>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</si>
  <si>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</si>
  <si>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</si>
  <si>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</si>
  <si>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</si>
  <si>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</si>
  <si>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</si>
  <si>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</si>
  <si>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</si>
  <si>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</si>
  <si>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</si>
  <si>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</si>
  <si>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</si>
  <si>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</si>
  <si>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</si>
  <si>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</si>
  <si>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</si>
  <si>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</si>
  <si>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</si>
  <si>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</si>
  <si>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</si>
  <si>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</si>
  <si>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</si>
  <si>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</si>
  <si>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</si>
  <si>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</si>
  <si>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</si>
  <si>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</si>
  <si>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</si>
  <si>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</si>
  <si>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</si>
  <si>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</si>
  <si>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</si>
  <si>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</si>
  <si>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</si>
  <si>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</si>
  <si>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</si>
  <si>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</si>
  <si>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</si>
  <si>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</si>
  <si>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</si>
  <si>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</si>
  <si>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</si>
  <si>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</si>
  <si>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</si>
  <si>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</si>
  <si>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</si>
  <si>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</si>
  <si>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</si>
  <si>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</si>
  <si>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</si>
  <si>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</si>
  <si>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</si>
  <si>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</si>
  <si>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</si>
  <si>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</si>
  <si>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</si>
  <si>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</si>
  <si>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</si>
  <si>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</si>
  <si>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</si>
  <si>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</si>
  <si>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</si>
  <si>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</si>
  <si>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</si>
  <si>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</si>
  <si>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</si>
  <si>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</si>
  <si>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</si>
  <si>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</si>
  <si>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</si>
  <si>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</si>
  <si>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</si>
  <si>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</si>
  <si>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</si>
  <si>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</si>
  <si>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</si>
  <si>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</si>
  <si>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</si>
  <si>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</si>
  <si>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</si>
  <si>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</si>
  <si>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</si>
  <si>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</si>
  <si>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</si>
  <si>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</si>
  <si>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</si>
  <si>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</si>
  <si>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</si>
  <si>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</si>
  <si>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</si>
  <si>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</si>
  <si>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</si>
  <si>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</si>
  <si>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</si>
  <si>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</si>
  <si>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</si>
  <si>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</si>
  <si>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</si>
  <si>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</si>
  <si>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</si>
  <si>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</si>
  <si>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</si>
  <si>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</si>
  <si>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</si>
  <si>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</si>
  <si>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</si>
  <si>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</si>
  <si>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</si>
  <si>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</si>
  <si>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</si>
  <si>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</si>
  <si>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</si>
  <si>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</si>
  <si>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</si>
  <si>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</si>
  <si>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</si>
  <si>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</si>
  <si>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</si>
  <si>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</si>
  <si>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</si>
  <si>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</si>
  <si>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</si>
  <si>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</si>
  <si>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</si>
  <si>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</si>
  <si>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</si>
  <si>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</si>
  <si>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</si>
  <si>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</si>
  <si>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</si>
  <si>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</si>
  <si>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</si>
  <si>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</si>
  <si>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</si>
  <si>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</si>
  <si>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</si>
  <si>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</si>
  <si>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</si>
  <si>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</si>
  <si>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</si>
  <si>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</si>
  <si>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</si>
  <si>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</si>
  <si>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</si>
  <si>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</si>
  <si>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</si>
  <si>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</si>
  <si>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</si>
  <si>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</si>
  <si>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</si>
  <si>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</si>
  <si>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</si>
  <si>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</si>
  <si>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</si>
  <si>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</si>
  <si>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</si>
  <si>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</si>
  <si>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</si>
  <si>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</si>
  <si>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</si>
  <si>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</si>
  <si>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</si>
  <si>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</si>
  <si>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</si>
  <si>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</si>
  <si>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</si>
  <si>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</si>
  <si>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</si>
  <si>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</si>
  <si>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</si>
  <si>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</si>
  <si>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</si>
  <si>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</si>
  <si>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</si>
  <si>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</si>
  <si>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</si>
  <si>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</si>
  <si>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</si>
  <si>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</si>
  <si>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</si>
  <si>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</si>
  <si>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</si>
  <si>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</si>
  <si>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</si>
  <si>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</si>
  <si>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</si>
  <si>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</si>
  <si>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</si>
  <si>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</si>
  <si>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</si>
  <si>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</si>
  <si>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</si>
  <si>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</si>
  <si>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</si>
  <si>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</si>
  <si>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</si>
  <si>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</si>
  <si>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</si>
  <si>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</si>
  <si>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</si>
  <si>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</si>
  <si>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</si>
  <si>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</si>
  <si>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</si>
  <si>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</si>
  <si>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</si>
  <si>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</si>
  <si>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</si>
  <si>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</si>
  <si>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</si>
  <si>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</si>
  <si>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</si>
  <si>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</si>
  <si>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</si>
  <si>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</si>
  <si>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</si>
  <si>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</si>
  <si>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</si>
  <si>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</si>
  <si>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</si>
  <si>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</si>
  <si>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</si>
  <si>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</si>
  <si>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</si>
  <si>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</si>
  <si>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</si>
  <si>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</si>
  <si>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</si>
  <si>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</si>
  <si>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</si>
  <si>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</si>
  <si>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</si>
  <si>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</si>
  <si>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</si>
  <si>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</si>
  <si>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</si>
  <si>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</si>
  <si>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</si>
  <si>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</si>
  <si>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</si>
  <si>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</si>
  <si>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</si>
  <si>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</si>
  <si>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</si>
  <si>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</si>
  <si>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</si>
  <si>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</si>
  <si>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</si>
  <si>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</si>
  <si>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</si>
  <si>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</si>
  <si>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</si>
  <si>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</si>
  <si>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</si>
  <si>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</si>
  <si>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</si>
  <si>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</si>
  <si>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</si>
  <si>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</si>
  <si>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</si>
  <si>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</si>
  <si>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</si>
  <si>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</si>
  <si>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</si>
  <si>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</si>
  <si>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</si>
  <si>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</si>
  <si>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</si>
  <si>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</si>
  <si>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</si>
  <si>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</si>
  <si>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</si>
  <si>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</si>
  <si>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</si>
  <si>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</si>
  <si>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</si>
  <si>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</si>
  <si>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</si>
  <si>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</si>
  <si>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</si>
  <si>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</si>
  <si>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</si>
  <si>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</si>
  <si>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</si>
  <si>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</si>
  <si>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</si>
  <si>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</si>
  <si>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</si>
  <si>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</si>
  <si>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</si>
  <si>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</si>
  <si>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</si>
  <si>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</si>
  <si>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</si>
  <si>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</si>
  <si>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</si>
  <si>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</si>
  <si>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</si>
  <si>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</si>
  <si>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</si>
  <si>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</si>
  <si>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</si>
  <si>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</si>
  <si>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</si>
  <si>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</si>
  <si>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</si>
  <si>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</si>
  <si>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</si>
  <si>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</si>
  <si>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</si>
  <si>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</si>
  <si>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</si>
  <si>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</si>
  <si>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</si>
  <si>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</si>
  <si>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</si>
  <si>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</si>
  <si>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</si>
  <si>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</si>
  <si>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</si>
  <si>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</si>
  <si>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</si>
  <si>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</si>
  <si>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</si>
  <si>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</si>
  <si>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</si>
  <si>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</si>
  <si>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</si>
  <si>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</si>
  <si>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</si>
  <si>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</si>
  <si>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</si>
  <si>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</si>
  <si>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</si>
  <si>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</si>
  <si>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</si>
  <si>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</si>
  <si>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</si>
  <si>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</si>
  <si>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</si>
  <si>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</si>
  <si>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</si>
  <si>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</si>
  <si>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</si>
  <si>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</si>
  <si>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</si>
  <si>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</si>
  <si>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</si>
  <si>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</si>
  <si>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</si>
  <si>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</si>
  <si>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</si>
  <si>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</si>
  <si>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</si>
  <si>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</si>
  <si>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</si>
  <si>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</si>
  <si>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</si>
  <si>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</si>
  <si>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</si>
  <si>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</si>
  <si>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</si>
  <si>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</si>
  <si>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</si>
  <si>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</si>
  <si>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</si>
  <si>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</si>
  <si>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</si>
  <si>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</si>
  <si>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</si>
  <si>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</si>
  <si>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</si>
  <si>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</si>
  <si>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</si>
  <si>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</si>
  <si>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</si>
  <si>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</si>
  <si>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</si>
  <si>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</si>
  <si>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</si>
  <si>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</si>
  <si>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</si>
  <si>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</si>
  <si>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</si>
  <si>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</si>
  <si>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</si>
  <si>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</si>
  <si>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</si>
  <si>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</si>
  <si>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</si>
  <si>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</si>
  <si>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</si>
  <si>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</si>
  <si>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</si>
  <si>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</si>
  <si>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</si>
  <si>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</si>
  <si>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</si>
  <si>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</si>
  <si>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</si>
  <si>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</si>
  <si>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</si>
  <si>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</si>
  <si>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</si>
  <si>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</si>
  <si>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</si>
  <si>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</si>
  <si>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</si>
  <si>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</si>
  <si>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</si>
  <si>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</si>
  <si>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</si>
  <si>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</si>
  <si>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</si>
  <si>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</si>
  <si>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</si>
  <si>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</si>
  <si>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</si>
  <si>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</si>
  <si>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</si>
  <si>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</si>
  <si>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</si>
  <si>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</si>
  <si>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</si>
  <si>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</si>
  <si>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</si>
  <si>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</si>
  <si>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</si>
  <si>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</si>
  <si>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</si>
  <si>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</si>
  <si>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</si>
  <si>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</si>
  <si>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</si>
  <si>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</si>
  <si>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</si>
  <si>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</si>
  <si>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</si>
  <si>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</si>
  <si>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</si>
  <si>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</si>
  <si>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</si>
  <si>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</si>
  <si>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</si>
  <si>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</si>
  <si>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</si>
  <si>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</si>
  <si>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</si>
  <si>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</si>
  <si>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</si>
  <si>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</si>
  <si>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</si>
  <si>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</si>
  <si>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</si>
  <si>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</si>
  <si>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</si>
  <si>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</si>
  <si>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</si>
  <si>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</si>
  <si>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</si>
  <si>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</si>
  <si>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</si>
  <si>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</si>
  <si>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</si>
  <si>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</si>
  <si>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</si>
  <si>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</si>
  <si>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</si>
  <si>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</si>
  <si>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</si>
  <si>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</si>
  <si>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</si>
  <si>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</si>
  <si>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</si>
  <si>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</si>
  <si>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</si>
  <si>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</si>
  <si>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</si>
  <si>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</si>
  <si>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</si>
  <si>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</si>
  <si>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</si>
  <si>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</si>
  <si>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</si>
  <si>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</si>
  <si>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</si>
  <si>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</si>
  <si>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</si>
  <si>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</si>
  <si>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</si>
  <si>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</si>
  <si>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</si>
  <si>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</si>
  <si>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</si>
  <si>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</si>
  <si>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</si>
  <si>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</si>
  <si>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</si>
  <si>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</si>
  <si>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</si>
  <si>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</si>
  <si>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</si>
  <si>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</si>
  <si>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</si>
  <si>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</si>
  <si>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</si>
  <si>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</si>
  <si>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</si>
  <si>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</si>
  <si>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</si>
  <si>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</si>
  <si>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</si>
  <si>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</si>
  <si>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</si>
  <si>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</si>
  <si>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</si>
  <si>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</si>
  <si>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</si>
  <si>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</si>
  <si>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</si>
  <si>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</si>
  <si>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</si>
  <si>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</si>
  <si>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</si>
  <si>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</si>
  <si>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</si>
  <si>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</si>
  <si>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</si>
  <si>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</si>
  <si>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</si>
  <si>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</si>
  <si>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</si>
  <si>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</si>
  <si>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</si>
  <si>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</si>
  <si>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</si>
  <si>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</si>
  <si>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</si>
  <si>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</si>
  <si>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</si>
  <si>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</si>
  <si>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</si>
  <si>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</si>
  <si>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</si>
  <si>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</si>
  <si>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</si>
  <si>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</si>
  <si>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</si>
  <si>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</si>
  <si>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</si>
  <si>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</si>
  <si>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</si>
  <si>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</si>
  <si>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</si>
  <si>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</si>
  <si>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</si>
  <si>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</si>
  <si>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</si>
  <si>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</si>
  <si>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</si>
  <si>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</si>
  <si>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</si>
  <si>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</si>
  <si>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</si>
  <si>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</si>
  <si>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</si>
  <si>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</si>
  <si>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</si>
  <si>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</si>
  <si>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</si>
  <si>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</si>
  <si>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</si>
  <si>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</si>
  <si>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</si>
  <si>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</si>
  <si>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</si>
  <si>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</si>
  <si>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</si>
  <si>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</si>
  <si>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</si>
  <si>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</si>
  <si>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</si>
  <si>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</si>
  <si>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</si>
  <si>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</si>
  <si>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</si>
  <si>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</si>
  <si>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</si>
  <si>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</si>
  <si>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</si>
  <si>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</si>
  <si>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</si>
  <si>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</si>
  <si>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</si>
  <si>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</si>
  <si>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</si>
  <si>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</si>
  <si>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</si>
  <si>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</si>
  <si>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</si>
  <si>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</si>
  <si>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</si>
  <si>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</si>
  <si>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</si>
  <si>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</si>
  <si>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</si>
  <si>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</si>
  <si>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</si>
  <si>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</si>
  <si>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</si>
  <si>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</si>
  <si>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</si>
  <si>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</si>
  <si>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</si>
  <si>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</si>
  <si>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</si>
  <si>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</si>
  <si>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</si>
  <si>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</si>
  <si>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</si>
  <si>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</si>
  <si>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</si>
  <si>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</si>
  <si>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</si>
  <si>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</si>
  <si>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</si>
  <si>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</si>
  <si>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</si>
  <si>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</si>
  <si>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</si>
  <si>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</si>
  <si>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</si>
  <si>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</si>
  <si>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</si>
  <si>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</si>
  <si>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</si>
  <si>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</si>
  <si>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</si>
  <si>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</si>
  <si>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</si>
  <si>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</si>
  <si>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</si>
  <si>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</si>
  <si>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</si>
  <si>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</si>
  <si>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</si>
  <si>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</si>
  <si>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</si>
  <si>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</si>
  <si>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</si>
  <si>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</si>
  <si>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</si>
  <si>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</si>
  <si>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</si>
  <si>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</si>
  <si>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</si>
  <si>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</si>
  <si>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</si>
  <si>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</si>
  <si>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</si>
  <si>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</si>
  <si>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</si>
  <si>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</si>
  <si>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</si>
  <si>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</si>
  <si>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</si>
  <si>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</si>
  <si>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</si>
  <si>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</si>
  <si>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</si>
  <si>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</si>
  <si>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</si>
  <si>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</si>
  <si>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</si>
  <si>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</si>
  <si>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</si>
  <si>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</si>
  <si>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</si>
  <si>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</si>
  <si>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</si>
  <si>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</si>
  <si>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</si>
  <si>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</si>
  <si>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</si>
  <si>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</si>
  <si>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</si>
  <si>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</si>
  <si>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</si>
  <si>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</si>
  <si>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</si>
  <si>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</si>
  <si>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</si>
  <si>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</si>
  <si>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</si>
  <si>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</si>
  <si>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</si>
  <si>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</si>
  <si>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</si>
  <si>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</si>
  <si>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</si>
  <si>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</si>
  <si>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</si>
  <si>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</si>
  <si>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</si>
  <si>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</si>
  <si>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</si>
  <si>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</si>
  <si>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</si>
  <si>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</si>
  <si>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</si>
  <si>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</si>
  <si>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</si>
  <si>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</si>
  <si>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</si>
  <si>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</si>
  <si>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</si>
  <si>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</si>
  <si>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</si>
  <si>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</si>
  <si>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</si>
  <si>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</si>
  <si>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</si>
  <si>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</si>
  <si>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</si>
  <si>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</si>
  <si>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</si>
  <si>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</si>
  <si>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</si>
  <si>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</si>
  <si>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</si>
  <si>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</si>
  <si>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</si>
  <si>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</si>
  <si>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</si>
  <si>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</si>
  <si>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</si>
  <si>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</si>
  <si>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</si>
  <si>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</si>
  <si>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</si>
  <si>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</si>
  <si>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</si>
  <si>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</si>
  <si>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</si>
  <si>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</si>
  <si>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</si>
  <si>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</si>
  <si>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</si>
  <si>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</si>
  <si>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</si>
  <si>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</si>
  <si>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</si>
  <si>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</si>
  <si>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</si>
  <si>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</si>
  <si>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</si>
  <si>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</si>
  <si>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</si>
  <si>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</si>
  <si>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</si>
  <si>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</si>
  <si>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</si>
  <si>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</si>
  <si>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</si>
  <si>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</si>
  <si>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</si>
  <si>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</si>
  <si>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</si>
  <si>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</si>
  <si>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</si>
  <si>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</si>
  <si>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</si>
  <si>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</si>
  <si>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</si>
  <si>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</si>
  <si>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</si>
  <si>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</si>
  <si>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</si>
  <si>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</si>
  <si>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</si>
  <si>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</si>
  <si>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</si>
  <si>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</si>
  <si>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</si>
  <si>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</si>
  <si>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</si>
  <si>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</si>
  <si>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</si>
  <si>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</si>
  <si>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</si>
  <si>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</si>
  <si>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</si>
  <si>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</si>
  <si>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</si>
  <si>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</si>
  <si>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</si>
  <si>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</si>
  <si>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</si>
  <si>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</si>
  <si>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</si>
  <si>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</si>
  <si>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</si>
  <si>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</si>
  <si>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</si>
  <si>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</si>
  <si>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</si>
  <si>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</si>
  <si>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</si>
  <si>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</si>
  <si>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</si>
  <si>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</si>
  <si>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</si>
  <si>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</si>
  <si>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</si>
  <si>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</si>
  <si>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</si>
  <si>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</si>
  <si>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</si>
  <si>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</si>
  <si>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</si>
  <si>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</si>
  <si>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</si>
  <si>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</si>
  <si>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</si>
  <si>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</si>
  <si>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</si>
  <si>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</si>
  <si>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</si>
  <si>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</si>
  <si>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</si>
  <si>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</si>
  <si>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</si>
  <si>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</si>
  <si>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</si>
  <si>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</si>
  <si>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</si>
  <si>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</si>
  <si>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</si>
  <si>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</si>
  <si>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</si>
  <si>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</si>
  <si>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</si>
  <si>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</si>
  <si>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</si>
  <si>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</si>
  <si>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</si>
  <si>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</si>
  <si>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</si>
  <si>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</si>
  <si>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</si>
  <si>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</si>
  <si>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</si>
  <si>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</si>
  <si>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</si>
  <si>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</si>
  <si>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</si>
  <si>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</si>
  <si>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</si>
  <si>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</si>
  <si>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</si>
  <si>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</si>
  <si>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</si>
  <si>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</si>
  <si>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</si>
  <si>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</si>
  <si>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</si>
  <si>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</si>
  <si>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</si>
  <si>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</si>
  <si>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</si>
  <si>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</si>
  <si>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</si>
  <si>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</si>
  <si>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</si>
  <si>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</si>
  <si>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</si>
  <si>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</si>
  <si>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</si>
  <si>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</si>
  <si>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</si>
  <si>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</si>
  <si>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</si>
  <si>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</si>
  <si>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</si>
  <si>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</si>
  <si>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</si>
  <si>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</si>
  <si>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</si>
  <si>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</si>
  <si>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</si>
  <si>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</si>
  <si>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</si>
  <si>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</si>
  <si>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</si>
  <si>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</si>
  <si>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</si>
  <si>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</si>
  <si>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</si>
  <si>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</si>
  <si>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</si>
  <si>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</si>
  <si>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</si>
  <si>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</si>
  <si>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</si>
  <si>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</si>
  <si>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</si>
  <si>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</si>
  <si>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</si>
  <si>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</si>
  <si>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</si>
  <si>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</si>
  <si>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</si>
  <si>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</si>
  <si>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</si>
  <si>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</si>
  <si>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</si>
  <si>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</si>
  <si>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</si>
  <si>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</si>
  <si>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</si>
  <si>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</si>
  <si>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</si>
  <si>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</si>
  <si>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</si>
  <si>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</si>
  <si>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</si>
  <si>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</si>
  <si>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</si>
  <si>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</si>
  <si>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</si>
  <si>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</si>
  <si>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</si>
  <si>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</si>
  <si>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</si>
  <si>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</si>
  <si>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</si>
  <si>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</si>
  <si>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</si>
  <si>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</si>
  <si>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</si>
  <si>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</si>
  <si>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</si>
  <si>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</si>
  <si>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</si>
  <si>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</si>
  <si>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</si>
  <si>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</si>
  <si>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</si>
  <si>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</si>
  <si>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</si>
  <si>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</si>
  <si>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</si>
  <si>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</si>
  <si>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</si>
  <si>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</si>
  <si>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</si>
  <si>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</si>
  <si>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</si>
  <si>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</si>
  <si>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</si>
  <si>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</si>
  <si>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</si>
  <si>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</si>
  <si>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</si>
  <si>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</si>
  <si>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</si>
  <si>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</si>
  <si>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</si>
  <si>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</si>
  <si>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</si>
  <si>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</si>
  <si>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</si>
  <si>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</si>
  <si>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</si>
  <si>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</si>
  <si>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</si>
  <si>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</si>
  <si>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</si>
  <si>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</si>
  <si>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</si>
  <si>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</si>
  <si>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</si>
  <si>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</si>
  <si>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</si>
  <si>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</si>
  <si>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</si>
  <si>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</si>
  <si>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</si>
  <si>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</si>
  <si>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</si>
  <si>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</si>
  <si>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</si>
  <si>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</si>
  <si>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</si>
  <si>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</si>
  <si>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</si>
  <si>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</si>
  <si>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</si>
  <si>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</si>
  <si>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</si>
  <si>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</si>
  <si>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</si>
  <si>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</si>
  <si>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</si>
  <si>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</si>
  <si>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</si>
  <si>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</si>
  <si>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</si>
  <si>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</si>
  <si>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</si>
  <si>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</si>
  <si>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</si>
  <si>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</si>
  <si>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</si>
  <si>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</si>
  <si>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</si>
  <si>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</si>
  <si>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</si>
  <si>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</si>
  <si>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</si>
  <si>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</si>
  <si>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</si>
  <si>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</si>
  <si>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</si>
  <si>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</si>
  <si>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</si>
  <si>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</si>
  <si>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</si>
  <si>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</si>
  <si>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</si>
  <si>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</si>
  <si>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</si>
  <si>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</si>
  <si>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</si>
  <si>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</si>
  <si>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</si>
  <si>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</si>
  <si>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</si>
  <si>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</si>
  <si>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</si>
  <si>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</si>
  <si>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</si>
  <si>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</si>
  <si>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</si>
  <si>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</si>
  <si>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</si>
  <si>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</si>
  <si>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</si>
  <si>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</si>
  <si>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</si>
  <si>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</si>
  <si>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</si>
  <si>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</si>
  <si>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</si>
  <si>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</si>
  <si>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</si>
  <si>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</si>
  <si>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</si>
  <si>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</si>
  <si>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</si>
  <si>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</si>
  <si>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</si>
  <si>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</si>
  <si>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</si>
  <si>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</si>
  <si>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</si>
  <si>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</si>
  <si>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</si>
  <si>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</si>
  <si>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</si>
  <si>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</si>
  <si>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</si>
  <si>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</si>
  <si>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</si>
  <si>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</si>
  <si>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</si>
  <si>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</si>
  <si>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</si>
  <si>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</si>
  <si>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</si>
  <si>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</si>
  <si>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</si>
  <si>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</si>
  <si>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</si>
  <si>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</si>
  <si>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</si>
  <si>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</si>
  <si>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</si>
  <si>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</si>
  <si>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</si>
  <si>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</si>
  <si>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</si>
  <si>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</si>
  <si>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</si>
  <si>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</si>
  <si>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</si>
  <si>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</si>
  <si>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</si>
  <si>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</si>
  <si>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</si>
  <si>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</si>
  <si>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</si>
  <si>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</si>
  <si>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</si>
  <si>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</si>
  <si>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</si>
  <si>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</si>
  <si>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</si>
  <si>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</si>
  <si>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</si>
  <si>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</si>
  <si>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</si>
  <si>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</si>
  <si>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</si>
  <si>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</si>
  <si>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</si>
  <si>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</si>
  <si>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</si>
  <si>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</si>
  <si>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</si>
  <si>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</si>
  <si>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</si>
  <si>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</si>
  <si>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</si>
  <si>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</si>
  <si>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</si>
  <si>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</si>
  <si>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</si>
  <si>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</si>
  <si>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</si>
  <si>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</si>
  <si>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</si>
  <si>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</si>
  <si>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</si>
  <si>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</si>
  <si>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</si>
  <si>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</si>
  <si>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</si>
  <si>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</si>
  <si>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</si>
  <si>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</si>
  <si>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</si>
  <si>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</si>
  <si>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</si>
  <si>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</si>
  <si>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</si>
  <si>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</si>
  <si>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</si>
  <si>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</si>
  <si>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</si>
  <si>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</si>
  <si>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</si>
  <si>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</si>
  <si>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</si>
  <si>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</si>
  <si>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</si>
  <si>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</si>
  <si>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</si>
  <si>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</si>
  <si>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</si>
  <si>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</si>
  <si>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</si>
  <si>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</si>
  <si>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</si>
  <si>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</si>
  <si>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</si>
  <si>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</si>
  <si>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</si>
  <si>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</si>
  <si>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</si>
  <si>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</si>
  <si>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</si>
  <si>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</si>
  <si>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</si>
  <si>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</si>
  <si>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</si>
  <si>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</si>
  <si>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</si>
  <si>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</si>
  <si>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</si>
  <si>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</si>
  <si>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</si>
  <si>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</si>
  <si>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</si>
  <si>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</si>
  <si>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</si>
  <si>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</si>
  <si>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</si>
  <si>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</si>
  <si>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</si>
  <si>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</si>
  <si>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</si>
  <si>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</si>
  <si>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</si>
  <si>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</si>
  <si>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</si>
  <si>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</si>
  <si>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</si>
  <si>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</si>
  <si>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</si>
  <si>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</si>
  <si>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</si>
  <si>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</si>
  <si>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</si>
  <si>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</si>
  <si>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</si>
  <si>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</si>
  <si>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</si>
  <si>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</si>
  <si>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</si>
  <si>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</si>
  <si>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</si>
  <si>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</si>
  <si>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</si>
  <si>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</si>
  <si>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</si>
  <si>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</si>
  <si>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</si>
  <si>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</si>
  <si>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</si>
  <si>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</si>
  <si>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</si>
  <si>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</si>
  <si>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</si>
  <si>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</si>
  <si>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</si>
  <si>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</si>
  <si>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</si>
  <si>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</si>
  <si>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</si>
  <si>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</si>
  <si>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</si>
  <si>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</si>
  <si>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</si>
  <si>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</si>
  <si>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</si>
  <si>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</si>
  <si>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</si>
  <si>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</si>
  <si>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</si>
  <si>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</si>
  <si>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</si>
  <si>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</si>
  <si>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</si>
  <si>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</si>
  <si>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</si>
  <si>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</si>
  <si>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</si>
  <si>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</si>
  <si>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</si>
  <si>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</si>
  <si>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</si>
  <si>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</si>
  <si>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</si>
  <si>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</si>
  <si>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</si>
  <si>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</si>
  <si>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</si>
  <si>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</si>
  <si>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</si>
  <si>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</si>
  <si>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</si>
  <si>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</si>
  <si>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</si>
  <si>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</si>
  <si>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</si>
  <si>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</si>
  <si>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</si>
  <si>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</si>
  <si>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</si>
  <si>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</si>
  <si>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</si>
  <si>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</si>
  <si>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</si>
  <si>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</si>
  <si>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</si>
  <si>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</si>
  <si>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</si>
  <si>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</si>
  <si>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</si>
  <si>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</si>
  <si>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</si>
  <si>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</si>
  <si>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</si>
  <si>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</si>
  <si>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</si>
  <si>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</si>
  <si>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</si>
  <si>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</si>
  <si>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</si>
  <si>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</si>
  <si>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</si>
  <si>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</si>
  <si>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</si>
  <si>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</si>
  <si>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</si>
  <si>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</si>
  <si>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</si>
  <si>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</si>
  <si>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</si>
  <si>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</si>
  <si>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</si>
  <si>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</si>
  <si>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</si>
  <si>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</si>
  <si>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</si>
  <si>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</si>
  <si>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</si>
  <si>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</si>
  <si>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</si>
  <si>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</si>
  <si>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</si>
  <si>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</si>
  <si>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</si>
  <si>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</si>
  <si>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</si>
  <si>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</si>
  <si>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</si>
  <si>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</si>
  <si>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</si>
  <si>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</si>
  <si>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</si>
  <si>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</si>
  <si>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</si>
  <si>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</si>
  <si>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</si>
  <si>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</si>
  <si>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</si>
  <si>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</si>
  <si>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</si>
  <si>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</si>
  <si>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</si>
  <si>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</si>
  <si>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</si>
  <si>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</si>
  <si>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</si>
  <si>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</si>
  <si>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</si>
  <si>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</si>
  <si>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</si>
  <si>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</si>
  <si>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</si>
  <si>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</si>
  <si>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</si>
  <si>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</si>
  <si>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</si>
  <si>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</si>
  <si>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</si>
  <si>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</si>
  <si>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</si>
  <si>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</si>
  <si>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</si>
  <si>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</si>
  <si>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</si>
  <si>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</si>
  <si>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</si>
  <si>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</si>
  <si>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</si>
  <si>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</si>
  <si>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</si>
  <si>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</si>
  <si>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</si>
  <si>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</si>
  <si>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</si>
  <si>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</si>
  <si>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</si>
  <si>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</si>
  <si>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</si>
  <si>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</si>
  <si>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</si>
  <si>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</si>
  <si>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</si>
  <si>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</si>
  <si>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</si>
  <si>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</si>
  <si>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</si>
  <si>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</si>
  <si>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</si>
  <si>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</si>
  <si>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</si>
  <si>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</si>
  <si>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</si>
  <si>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</si>
  <si>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</si>
  <si>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</si>
  <si>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</si>
  <si>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</si>
  <si>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</si>
  <si>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</si>
  <si>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</si>
  <si>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</si>
  <si>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</si>
  <si>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</si>
  <si>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</si>
  <si>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</si>
  <si>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</si>
  <si>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</si>
  <si>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</si>
  <si>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</si>
  <si>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</si>
  <si>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</si>
  <si>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</si>
  <si>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</si>
  <si>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</si>
  <si>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</si>
  <si>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</si>
  <si>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</si>
  <si>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</si>
  <si>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</si>
  <si>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</si>
  <si>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</si>
  <si>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</si>
  <si>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</si>
  <si>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</si>
  <si>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</si>
  <si>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</si>
  <si>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</si>
  <si>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</si>
  <si>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</si>
  <si>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</si>
  <si>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</si>
  <si>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</si>
  <si>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</si>
  <si>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</si>
  <si>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</si>
  <si>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</si>
  <si>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</si>
  <si>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</si>
  <si>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</si>
  <si>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</si>
  <si>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</si>
  <si>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</si>
  <si>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</si>
  <si>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</si>
  <si>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</si>
  <si>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</si>
  <si>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</si>
  <si>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</si>
  <si>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</si>
  <si>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</si>
  <si>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</si>
  <si>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</si>
  <si>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</si>
  <si>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</si>
  <si>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</si>
  <si>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</si>
  <si>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</si>
  <si>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</si>
  <si>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</si>
  <si>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</si>
  <si>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</si>
  <si>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</si>
  <si>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</si>
  <si>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</si>
  <si>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</si>
  <si>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</si>
  <si>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</si>
  <si>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</si>
  <si>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</si>
  <si>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</si>
  <si>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</si>
  <si>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</si>
  <si>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</si>
  <si>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</si>
  <si>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</si>
  <si>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</si>
  <si>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</si>
  <si>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</si>
  <si>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</si>
  <si>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</si>
  <si>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</si>
  <si>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</si>
  <si>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</si>
  <si>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</si>
  <si>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</si>
  <si>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</si>
  <si>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</si>
  <si>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</si>
  <si>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</si>
  <si>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</si>
  <si>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</si>
  <si>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</si>
  <si>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</si>
  <si>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</si>
  <si>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</si>
  <si>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</si>
  <si>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</si>
  <si>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</si>
  <si>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</si>
  <si>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</si>
  <si>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</si>
  <si>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</si>
  <si>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</si>
  <si>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</si>
  <si>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</si>
  <si>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</si>
  <si>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</si>
  <si>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</si>
  <si>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</si>
  <si>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</si>
  <si>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</si>
  <si>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</si>
  <si>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</si>
  <si>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</si>
  <si>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</si>
  <si>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</si>
  <si>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</si>
  <si>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</si>
  <si>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</si>
  <si>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</si>
  <si>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</si>
  <si>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</si>
  <si>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</si>
  <si>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</si>
  <si>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</si>
  <si>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</si>
  <si>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</si>
  <si>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</si>
  <si>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</si>
  <si>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</si>
  <si>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</si>
  <si>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</si>
  <si>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</si>
  <si>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</si>
  <si>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</si>
  <si>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</si>
  <si>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</si>
  <si>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</si>
  <si>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</si>
  <si>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</si>
  <si>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</si>
  <si>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</si>
  <si>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</si>
  <si>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</si>
  <si>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</si>
  <si>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</si>
  <si>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</si>
  <si>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</si>
  <si>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</si>
  <si>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</si>
  <si>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</si>
  <si>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</si>
  <si>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</si>
  <si>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</si>
  <si>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</si>
  <si>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</si>
  <si>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</si>
  <si>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</si>
  <si>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</si>
  <si>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</si>
  <si>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</si>
  <si>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</si>
  <si>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</si>
  <si>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</si>
  <si>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</si>
  <si>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</si>
  <si>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</si>
  <si>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</si>
  <si>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</si>
  <si>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</si>
  <si>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</si>
  <si>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</si>
  <si>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</si>
  <si>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</si>
  <si>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</si>
  <si>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</si>
  <si>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</si>
  <si>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</si>
  <si>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</si>
  <si>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</si>
  <si>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</si>
  <si>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</si>
  <si>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</si>
  <si>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</si>
  <si>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</si>
  <si>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</si>
  <si>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</si>
  <si>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</si>
  <si>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</si>
  <si>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</si>
  <si>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</si>
  <si>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</si>
  <si>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</si>
  <si>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</si>
  <si>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</si>
  <si>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</si>
  <si>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</si>
  <si>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</si>
  <si>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</si>
  <si>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</si>
  <si>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</si>
  <si>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</si>
  <si>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</si>
  <si>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</si>
  <si>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</si>
  <si>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</si>
  <si>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</si>
  <si>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</si>
  <si>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</si>
  <si>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</si>
  <si>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</si>
  <si>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</si>
  <si>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</si>
  <si>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</si>
  <si>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</si>
  <si>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</si>
  <si>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</si>
  <si>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</si>
  <si>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</si>
  <si>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</si>
  <si>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</si>
  <si>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</si>
  <si>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</si>
  <si>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</si>
  <si>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</si>
  <si>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</si>
  <si>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</si>
  <si>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</si>
  <si>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</si>
  <si>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</si>
  <si>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</si>
  <si>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</si>
  <si>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</si>
  <si>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</si>
  <si>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</si>
  <si>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</si>
  <si>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</si>
  <si>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</si>
  <si>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</si>
  <si>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</si>
  <si>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</si>
  <si>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</si>
  <si>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</si>
  <si>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</si>
  <si>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</si>
  <si>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</si>
  <si>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</si>
  <si>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</si>
  <si>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</si>
  <si>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</si>
  <si>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</si>
  <si>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</si>
  <si>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</si>
  <si>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</si>
  <si>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</si>
  <si>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</si>
  <si>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</si>
  <si>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</si>
  <si>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</si>
  <si>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</si>
  <si>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</si>
  <si>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</si>
  <si>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</si>
  <si>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</si>
  <si>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</si>
  <si>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</si>
  <si>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</si>
  <si>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</si>
  <si>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</si>
  <si>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</si>
  <si>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</si>
  <si>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</si>
  <si>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</si>
  <si>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</si>
  <si>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</si>
  <si>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</si>
  <si>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</si>
  <si>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</si>
  <si>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</si>
  <si>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</si>
  <si>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</si>
  <si>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</si>
  <si>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</si>
  <si>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</si>
  <si>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</si>
  <si>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</si>
  <si>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</si>
  <si>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</si>
  <si>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</si>
  <si>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</si>
  <si>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</si>
  <si>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</si>
  <si>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</si>
  <si>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</si>
  <si>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</si>
  <si>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</si>
  <si>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</si>
  <si>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</si>
  <si>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</si>
  <si>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</si>
  <si>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</si>
  <si>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</si>
  <si>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</si>
  <si>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</si>
  <si>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</si>
  <si>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</si>
  <si>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</si>
  <si>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</si>
  <si>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</si>
  <si>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</si>
  <si>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</si>
  <si>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</si>
  <si>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</si>
  <si>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</si>
  <si>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</si>
  <si>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</si>
  <si>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</si>
  <si>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</si>
  <si>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</si>
  <si>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</si>
  <si>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</si>
  <si>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</si>
  <si>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</si>
  <si>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</si>
  <si>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</si>
  <si>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</si>
  <si>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</si>
  <si>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</si>
  <si>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</si>
  <si>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</si>
  <si>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</si>
  <si>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</si>
  <si>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</si>
  <si>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</si>
  <si>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</si>
  <si>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</si>
  <si>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</si>
  <si>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</si>
  <si>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</si>
  <si>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</si>
  <si>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</si>
  <si>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</si>
  <si>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</si>
  <si>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</si>
  <si>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</si>
  <si>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</si>
  <si>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</si>
  <si>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</si>
  <si>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</si>
  <si>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</si>
  <si>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</si>
  <si>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</si>
  <si>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</si>
  <si>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</si>
  <si>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</si>
  <si>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</si>
  <si>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</si>
  <si>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</si>
  <si>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</si>
  <si>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</si>
  <si>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</si>
  <si>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</si>
  <si>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</si>
  <si>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</si>
  <si>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</si>
  <si>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</si>
  <si>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</si>
  <si>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</si>
  <si>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</si>
  <si>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</si>
  <si>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</si>
  <si>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</si>
  <si>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</si>
  <si>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</si>
  <si>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</si>
  <si>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</si>
  <si>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</si>
  <si>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</si>
  <si>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</si>
  <si>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</si>
  <si>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</si>
  <si>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</si>
  <si>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</si>
  <si>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</si>
  <si>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</si>
  <si>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</si>
  <si>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</si>
  <si>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</si>
  <si>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</si>
  <si>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</si>
  <si>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</si>
  <si>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</si>
  <si>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</si>
  <si>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</si>
  <si>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</si>
  <si>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</si>
  <si>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</si>
  <si>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</si>
  <si>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</si>
  <si>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</si>
  <si>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</si>
  <si>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</si>
  <si>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</si>
  <si>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</si>
  <si>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</si>
  <si>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</si>
  <si>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</si>
  <si>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</si>
  <si>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</si>
  <si>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</si>
  <si>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</si>
  <si>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</si>
  <si>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</si>
  <si>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</si>
  <si>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</si>
  <si>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</si>
  <si>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</si>
  <si>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</si>
  <si>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</si>
  <si>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</si>
  <si>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</si>
  <si>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</si>
  <si>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</si>
  <si>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</si>
  <si>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</si>
  <si>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</si>
  <si>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</si>
  <si>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</si>
  <si>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</si>
  <si>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</si>
  <si>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</si>
  <si>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</si>
  <si>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</si>
  <si>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</si>
  <si>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</si>
  <si>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</si>
  <si>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</si>
  <si>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</si>
  <si>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</si>
  <si>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</si>
  <si>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</si>
  <si>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</si>
  <si>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</si>
  <si>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</si>
  <si>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</si>
  <si>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</si>
  <si>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</si>
  <si>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</si>
  <si>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</si>
  <si>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</si>
  <si>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</si>
  <si>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</si>
  <si>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</si>
  <si>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</si>
  <si>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</si>
  <si>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</si>
  <si>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</si>
  <si>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</si>
  <si>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</si>
  <si>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</si>
  <si>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</si>
  <si>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</si>
  <si>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</si>
  <si>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</si>
  <si>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</si>
  <si>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</si>
  <si>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</si>
  <si>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</si>
  <si>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</si>
  <si>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</si>
  <si>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</si>
  <si>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</si>
  <si>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</si>
  <si>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</si>
  <si>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</si>
  <si>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</si>
  <si>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</si>
  <si>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</si>
  <si>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</si>
  <si>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</si>
  <si>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</si>
  <si>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</si>
  <si>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</si>
  <si>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</si>
  <si>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</si>
  <si>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</si>
  <si>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</si>
  <si>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</si>
  <si>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</si>
  <si>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</si>
  <si>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</si>
  <si>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</si>
  <si>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</si>
  <si>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</si>
  <si>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</si>
  <si>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</si>
  <si>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</si>
  <si>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</si>
  <si>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</si>
  <si>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</si>
  <si>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</si>
  <si>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</si>
  <si>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</si>
  <si>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</si>
  <si>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</si>
  <si>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</si>
  <si>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</si>
  <si>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</si>
  <si>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</si>
  <si>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</si>
  <si>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</si>
  <si>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</si>
  <si>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</si>
  <si>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</si>
  <si>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</si>
  <si>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</si>
  <si>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</si>
  <si>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</si>
  <si>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</si>
  <si>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</si>
  <si>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</si>
  <si>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</si>
  <si>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</si>
  <si>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</si>
  <si>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</si>
  <si>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</si>
  <si>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</si>
  <si>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</si>
  <si>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</si>
  <si>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</si>
  <si>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</si>
  <si>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</si>
  <si>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</si>
  <si>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</si>
  <si>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</si>
  <si>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</si>
  <si>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</si>
  <si>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</si>
  <si>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</si>
  <si>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</si>
  <si>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</si>
  <si>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</si>
  <si>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</si>
  <si>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</si>
  <si>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</si>
  <si>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</si>
  <si>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</si>
  <si>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</si>
  <si>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</si>
  <si>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</si>
  <si>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</si>
  <si>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</si>
  <si>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</si>
  <si>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</si>
  <si>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</si>
  <si>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</si>
  <si>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</si>
  <si>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</si>
  <si>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</si>
  <si>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</si>
  <si>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</si>
  <si>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</si>
  <si>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</si>
  <si>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</si>
  <si>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</si>
  <si>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</si>
  <si>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</si>
  <si>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</si>
  <si>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</si>
  <si>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</si>
  <si>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</si>
  <si>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</si>
  <si>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</si>
  <si>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</si>
  <si>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</si>
  <si>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</si>
  <si>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</si>
  <si>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</si>
  <si>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</si>
  <si>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</si>
  <si>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</si>
  <si>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</si>
  <si>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</si>
  <si>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</si>
  <si>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</si>
  <si>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</si>
  <si>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</si>
  <si>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</si>
  <si>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</si>
  <si>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</si>
  <si>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</si>
  <si>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</si>
  <si>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</si>
  <si>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</si>
  <si>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</si>
  <si>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</si>
  <si>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</si>
  <si>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</si>
  <si>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</si>
  <si>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</si>
  <si>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</si>
  <si>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</si>
  <si>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</si>
  <si>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</si>
  <si>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</si>
  <si>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</si>
  <si>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</si>
  <si>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</si>
  <si>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</si>
  <si>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</si>
  <si>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</si>
  <si>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</si>
  <si>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</si>
  <si>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</si>
  <si>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</si>
  <si>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</si>
  <si>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</si>
  <si>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</si>
  <si>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</si>
  <si>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</si>
  <si>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</si>
  <si>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</si>
  <si>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</si>
  <si>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</si>
  <si>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</si>
  <si>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</si>
  <si>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</si>
  <si>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</si>
  <si>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</si>
  <si>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</si>
  <si>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</si>
  <si>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</si>
  <si>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</si>
  <si>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</si>
  <si>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</si>
  <si>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</si>
  <si>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</si>
  <si>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</si>
  <si>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</si>
  <si>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</si>
  <si>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</si>
  <si>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</si>
  <si>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</si>
  <si>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</si>
  <si>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</si>
  <si>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</si>
  <si>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</si>
  <si>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</si>
  <si>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</si>
  <si>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</si>
  <si>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</si>
  <si>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</si>
  <si>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</si>
  <si>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</si>
  <si>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</si>
  <si>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</si>
  <si>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</si>
  <si>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</si>
  <si>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</si>
  <si>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</si>
  <si>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</si>
  <si>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</si>
  <si>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</si>
  <si>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</si>
  <si>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</si>
  <si>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</si>
  <si>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</si>
  <si>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</si>
  <si>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</si>
  <si>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</si>
  <si>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</si>
  <si>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</si>
  <si>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</si>
  <si>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</si>
  <si>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</si>
  <si>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</si>
  <si>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</si>
  <si>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</si>
  <si>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</si>
  <si>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</si>
  <si>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</si>
  <si>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</si>
  <si>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</si>
  <si>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</si>
  <si>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</si>
  <si>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</si>
  <si>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</si>
  <si>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</si>
  <si>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</si>
  <si>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</si>
  <si>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</si>
  <si>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</si>
  <si>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</si>
  <si>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</si>
  <si>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</si>
  <si>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</si>
  <si>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</si>
  <si>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</si>
  <si>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</si>
  <si>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</si>
  <si>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</si>
  <si>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</si>
  <si>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</si>
  <si>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</si>
  <si>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</si>
  <si>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</si>
  <si>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</si>
  <si>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</si>
  <si>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</si>
  <si>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</si>
  <si>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</si>
  <si>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</si>
  <si>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</si>
  <si>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</si>
  <si>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</si>
  <si>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</si>
  <si>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</si>
  <si>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</si>
  <si>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</si>
  <si>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</si>
  <si>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</si>
  <si>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</si>
  <si>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</si>
  <si>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</si>
  <si>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</si>
  <si>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</si>
  <si>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</si>
  <si>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</si>
  <si>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</si>
  <si>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</si>
  <si>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</si>
  <si>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</si>
  <si>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</si>
  <si>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</si>
  <si>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</si>
  <si>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</si>
  <si>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</si>
  <si>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</si>
  <si>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</si>
  <si>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</si>
  <si>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</si>
  <si>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</si>
  <si>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</si>
  <si>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</si>
  <si>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</si>
  <si>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</si>
  <si>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</si>
  <si>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</si>
  <si>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</si>
  <si>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</si>
  <si>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</si>
  <si>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</si>
  <si>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</si>
  <si>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</si>
  <si>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</si>
  <si>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</si>
  <si>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</si>
  <si>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</si>
  <si>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</si>
  <si>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</si>
  <si>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</si>
  <si>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</si>
  <si>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</si>
  <si>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</si>
  <si>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</si>
  <si>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</si>
  <si>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</si>
  <si>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</si>
  <si>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</si>
  <si>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</si>
  <si>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</si>
  <si>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</si>
  <si>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</si>
  <si>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</si>
  <si>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</si>
  <si>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</si>
  <si>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</si>
  <si>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</si>
  <si>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</si>
  <si>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</si>
  <si>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</si>
  <si>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</si>
  <si>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</si>
  <si>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</si>
  <si>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</si>
  <si>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</si>
  <si>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</si>
  <si>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</si>
  <si>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</si>
  <si>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</si>
  <si>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</si>
  <si>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</si>
  <si>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</si>
  <si>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</si>
  <si>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</si>
  <si>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</si>
  <si>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</si>
  <si>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</si>
  <si>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</si>
  <si>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</si>
  <si>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</si>
  <si>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</si>
  <si>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</si>
  <si>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</si>
  <si>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</si>
  <si>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</si>
  <si>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</si>
  <si>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</si>
  <si>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</si>
  <si>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</si>
  <si>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</si>
  <si>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</si>
  <si>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</si>
  <si>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</si>
  <si>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</si>
  <si>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</si>
  <si>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</si>
  <si>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</si>
  <si>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</si>
  <si>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</si>
  <si>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</si>
  <si>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</si>
  <si>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</si>
  <si>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</si>
  <si>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</si>
  <si>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</si>
  <si>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</si>
  <si>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</si>
  <si>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</si>
  <si>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</si>
  <si>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</si>
  <si>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</si>
  <si>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</si>
  <si>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</si>
  <si>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</si>
  <si>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</si>
  <si>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</si>
  <si>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</si>
  <si>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</si>
  <si>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</si>
  <si>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</si>
  <si>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</si>
  <si>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</si>
  <si>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</si>
  <si>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</si>
  <si>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</si>
  <si>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</si>
  <si>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</si>
  <si>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</si>
  <si>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</si>
  <si>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</si>
  <si>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</si>
  <si>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</si>
  <si>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</si>
  <si>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</si>
  <si>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</si>
  <si>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</si>
  <si>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</si>
  <si>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</si>
  <si>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</si>
  <si>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</si>
  <si>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</si>
  <si>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</si>
  <si>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</si>
  <si>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</si>
  <si>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</si>
  <si>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</si>
  <si>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</si>
  <si>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</si>
  <si>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</si>
  <si>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</si>
  <si>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</si>
  <si>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</si>
  <si>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</si>
  <si>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</si>
  <si>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</si>
  <si>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</si>
  <si>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</si>
  <si>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</si>
  <si>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</si>
  <si>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</si>
  <si>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</si>
  <si>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</si>
  <si>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</si>
  <si>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</si>
  <si>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</si>
  <si>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</si>
  <si>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</si>
  <si>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</si>
  <si>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</si>
  <si>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</si>
  <si>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</si>
  <si>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</si>
  <si>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</si>
  <si>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</si>
  <si>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</si>
  <si>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</si>
  <si>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</si>
  <si>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</si>
  <si>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</si>
  <si>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</si>
  <si>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</si>
  <si>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</si>
  <si>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</si>
  <si>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</si>
  <si>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</si>
  <si>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</si>
  <si>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</si>
  <si>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</si>
  <si>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</si>
  <si>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</si>
  <si>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</si>
  <si>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</si>
  <si>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</si>
  <si>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</si>
  <si>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</si>
  <si>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</si>
  <si>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</si>
  <si>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</si>
  <si>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</si>
  <si>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</si>
  <si>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</si>
  <si>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</si>
  <si>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</si>
  <si>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</si>
  <si>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</si>
  <si>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</si>
  <si>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</si>
  <si>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</si>
  <si>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</si>
  <si>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</si>
  <si>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</si>
  <si>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</si>
  <si>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</si>
  <si>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</si>
  <si>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</si>
  <si>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</si>
  <si>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</si>
  <si>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</si>
  <si>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</si>
  <si>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</si>
  <si>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</si>
  <si>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</si>
  <si>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</si>
  <si>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</si>
  <si>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</si>
  <si>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</si>
  <si>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</si>
  <si>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</si>
  <si>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</si>
  <si>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</si>
  <si>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</si>
  <si>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</si>
  <si>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</si>
  <si>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</si>
  <si>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</si>
  <si>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</si>
  <si>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</si>
  <si>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</si>
  <si>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</si>
  <si>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</si>
  <si>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</si>
  <si>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</si>
  <si>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</si>
  <si>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</si>
  <si>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</si>
  <si>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</si>
  <si>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</si>
  <si>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</si>
  <si>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</si>
  <si>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</si>
  <si>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</si>
  <si>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</si>
  <si>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</si>
  <si>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</si>
  <si>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</si>
  <si>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</si>
  <si>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</si>
  <si>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</si>
  <si>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</si>
  <si>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</si>
  <si>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</si>
  <si>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</si>
  <si>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</si>
  <si>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</si>
  <si>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</si>
  <si>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</si>
  <si>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</si>
  <si>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</si>
  <si>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</si>
  <si>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</si>
  <si>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</si>
  <si>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</si>
  <si>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</si>
  <si>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</si>
  <si>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</si>
  <si>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</si>
  <si>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</si>
  <si>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</si>
  <si>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</si>
  <si>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</si>
  <si>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</si>
  <si>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</si>
  <si>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</si>
  <si>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</si>
  <si>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</si>
  <si>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</si>
  <si>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</si>
  <si>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</si>
  <si>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</si>
  <si>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</si>
  <si>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</si>
  <si>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</si>
  <si>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</si>
  <si>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</si>
  <si>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</si>
  <si>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</si>
  <si>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</si>
  <si>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</si>
  <si>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</si>
  <si>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</si>
  <si>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</si>
  <si>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</si>
  <si>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</si>
  <si>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</si>
  <si>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</si>
  <si>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</si>
  <si>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</si>
  <si>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</si>
  <si>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</si>
  <si>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</si>
  <si>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</si>
  <si>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</si>
  <si>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</si>
  <si>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</si>
  <si>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</si>
  <si>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</si>
  <si>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</si>
  <si>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</si>
  <si>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</si>
  <si>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</si>
  <si>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</si>
  <si>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</si>
  <si>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</si>
  <si>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</si>
  <si>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</si>
  <si>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</si>
  <si>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</si>
  <si>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</si>
  <si>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</si>
  <si>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</si>
  <si>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</si>
  <si>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</si>
  <si>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</si>
  <si>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</si>
  <si>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</si>
  <si>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</si>
  <si>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</si>
  <si>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</si>
  <si>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</si>
  <si>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</si>
  <si>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</si>
  <si>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</si>
  <si>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</si>
  <si>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</si>
  <si>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</si>
  <si>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</si>
  <si>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</si>
  <si>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</si>
  <si>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</si>
  <si>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</si>
  <si>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</si>
  <si>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</si>
  <si>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</si>
  <si>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</si>
  <si>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</si>
  <si>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</si>
  <si>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</si>
  <si>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</si>
  <si>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</si>
  <si>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</si>
  <si>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</si>
  <si>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</si>
  <si>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</si>
  <si>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</si>
  <si>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</si>
  <si>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</si>
  <si>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</si>
  <si>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</si>
  <si>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</si>
  <si>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</si>
  <si>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</si>
  <si>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</si>
  <si>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</si>
  <si>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</si>
  <si>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</si>
  <si>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</si>
  <si>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</si>
  <si>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</si>
  <si>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</si>
  <si>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</si>
  <si>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</si>
  <si>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</si>
  <si>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</si>
  <si>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</si>
  <si>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</si>
  <si>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</si>
  <si>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</si>
  <si>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</si>
  <si>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</si>
  <si>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</si>
  <si>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</si>
  <si>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</si>
  <si>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</si>
  <si>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</si>
  <si>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</si>
  <si>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</si>
  <si>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</si>
  <si>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</si>
  <si>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</si>
  <si>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</si>
  <si>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</si>
  <si>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</si>
  <si>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</si>
  <si>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</si>
  <si>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</si>
  <si>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</si>
  <si>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</si>
  <si>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</si>
  <si>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</si>
  <si>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</si>
  <si>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</si>
  <si>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</si>
  <si>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</si>
  <si>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</si>
  <si>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</si>
  <si>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</si>
  <si>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</si>
  <si>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</si>
  <si>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</si>
  <si>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</si>
  <si>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</si>
  <si>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</si>
  <si>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</si>
  <si>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</si>
  <si>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</si>
  <si>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</si>
  <si>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</si>
  <si>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</si>
  <si>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</si>
  <si>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</si>
  <si>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</si>
  <si>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</si>
  <si>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</si>
  <si>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</si>
  <si>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</si>
  <si>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</si>
  <si>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</si>
  <si>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</si>
  <si>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</si>
  <si>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</si>
  <si>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</si>
  <si>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</si>
  <si>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</si>
  <si>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</si>
  <si>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</si>
  <si>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</si>
  <si>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</si>
  <si>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</si>
  <si>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</si>
  <si>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</si>
  <si>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</si>
  <si>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</si>
  <si>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</si>
  <si>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</si>
  <si>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</si>
  <si>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</si>
  <si>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</si>
  <si>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</si>
  <si>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</si>
  <si>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</si>
  <si>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</si>
  <si>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</si>
  <si>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</si>
  <si>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</si>
  <si>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</si>
  <si>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</si>
  <si>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</si>
  <si>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</si>
  <si>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</si>
  <si>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</si>
  <si>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</si>
  <si>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</si>
  <si>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</si>
  <si>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</si>
  <si>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</si>
  <si>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</si>
  <si>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</si>
  <si>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</si>
  <si>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</si>
  <si>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</si>
  <si>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</si>
  <si>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</si>
  <si>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</si>
  <si>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</si>
  <si>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</si>
  <si>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</si>
  <si>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</si>
  <si>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</si>
  <si>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</si>
  <si>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</si>
  <si>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</si>
  <si>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</si>
  <si>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</si>
  <si>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</si>
  <si>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</si>
  <si>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</si>
  <si>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</si>
  <si>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</si>
  <si>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</si>
  <si>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</si>
  <si>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</si>
  <si>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</si>
  <si>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</si>
  <si>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</si>
  <si>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</si>
  <si>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</si>
  <si>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</si>
  <si>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</si>
  <si>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</si>
  <si>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</si>
  <si>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</si>
  <si>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</si>
  <si>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</si>
  <si>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</si>
  <si>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</si>
  <si>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</si>
  <si>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</si>
  <si>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</si>
  <si>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</si>
  <si>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</si>
  <si>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</si>
  <si>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</si>
  <si>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</si>
  <si>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</si>
  <si>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</si>
  <si>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</si>
  <si>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</si>
  <si>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</si>
  <si>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</si>
  <si>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</si>
  <si>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</si>
  <si>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</si>
  <si>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</si>
  <si>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</si>
  <si>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</si>
  <si>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</si>
  <si>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</si>
  <si>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</si>
  <si>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</si>
  <si>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</si>
  <si>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</si>
  <si>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</si>
  <si>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</si>
  <si>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</si>
  <si>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</si>
  <si>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</si>
  <si>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</si>
  <si>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</si>
  <si>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</si>
  <si>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</si>
  <si>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</si>
  <si>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</si>
  <si>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</si>
  <si>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</si>
  <si>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</si>
  <si>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</si>
  <si>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</si>
  <si>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</si>
  <si>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</si>
  <si>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</si>
  <si>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</si>
  <si>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</si>
  <si>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</si>
  <si>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</si>
  <si>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</si>
  <si>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</si>
  <si>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</si>
  <si>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</si>
  <si>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</si>
  <si>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</si>
  <si>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</si>
  <si>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</si>
  <si>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</si>
  <si>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</si>
  <si>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</si>
  <si>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</si>
  <si>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</si>
  <si>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</si>
  <si>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</si>
  <si>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</si>
  <si>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</si>
  <si>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</si>
  <si>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</si>
  <si>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</si>
  <si>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</si>
  <si>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</si>
  <si>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</si>
  <si>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</si>
  <si>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</si>
  <si>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</si>
  <si>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</si>
  <si>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</si>
  <si>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</si>
  <si>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</si>
  <si>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</si>
  <si>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</si>
  <si>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</si>
  <si>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</si>
  <si>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</si>
  <si>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</si>
  <si>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</si>
  <si>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</si>
  <si>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</si>
  <si>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</si>
  <si>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</si>
  <si>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</si>
  <si>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</si>
  <si>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</si>
  <si>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</si>
  <si>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</si>
  <si>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</si>
  <si>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</si>
  <si>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</si>
  <si>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</si>
  <si>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</si>
  <si>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</si>
  <si>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</si>
  <si>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</si>
  <si>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</si>
  <si>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</si>
  <si>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</si>
  <si>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</si>
  <si>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</si>
  <si>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</si>
  <si>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</si>
  <si>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</si>
  <si>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</si>
  <si>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</si>
  <si>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</si>
  <si>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</si>
  <si>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</si>
  <si>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</si>
  <si>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</si>
  <si>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</si>
  <si>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</si>
  <si>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</si>
  <si>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</si>
  <si>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</si>
  <si>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</si>
  <si>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</si>
  <si>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</si>
  <si>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</si>
  <si>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</si>
  <si>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</si>
  <si>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</si>
  <si>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</si>
  <si>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</si>
  <si>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</si>
  <si>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</si>
  <si>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</si>
  <si>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</si>
  <si>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</si>
  <si>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</si>
  <si>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</si>
  <si>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</si>
  <si>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</si>
  <si>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</si>
  <si>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</si>
  <si>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</si>
  <si>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</si>
  <si>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</si>
  <si>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</si>
  <si>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</si>
  <si>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</si>
  <si>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</si>
  <si>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</si>
  <si>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</si>
  <si>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</si>
  <si>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</si>
  <si>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</si>
  <si>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</si>
  <si>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</si>
  <si>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</si>
  <si>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</si>
  <si>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</si>
  <si>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</si>
  <si>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</si>
  <si>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</si>
  <si>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</si>
  <si>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</si>
  <si>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</si>
  <si>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</si>
  <si>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</si>
  <si>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</si>
  <si>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</si>
  <si>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</si>
  <si>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</si>
  <si>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</si>
  <si>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</si>
  <si>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</si>
  <si>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</si>
  <si>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</si>
  <si>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</si>
  <si>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</si>
  <si>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</si>
  <si>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</si>
  <si>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</si>
  <si>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</si>
  <si>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</si>
  <si>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</si>
  <si>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</si>
  <si>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</si>
  <si>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</si>
  <si>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</si>
  <si>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</si>
  <si>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</si>
  <si>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</si>
  <si>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</si>
  <si>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</si>
  <si>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</si>
  <si>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</si>
  <si>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</si>
  <si>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</si>
  <si>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</si>
  <si>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</si>
  <si>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</si>
  <si>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</si>
  <si>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</si>
  <si>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</si>
  <si>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</si>
  <si>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</si>
  <si>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</si>
  <si>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</si>
  <si>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</si>
  <si>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</si>
  <si>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</si>
  <si>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</si>
  <si>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</si>
  <si>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</si>
  <si>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</si>
  <si>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</si>
  <si>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</si>
  <si>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</si>
  <si>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</si>
  <si>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</si>
  <si>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</si>
  <si>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</si>
  <si>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</si>
  <si>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</si>
  <si>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</si>
  <si>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</si>
  <si>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</si>
  <si>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</si>
  <si>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</si>
  <si>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</si>
  <si>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</si>
  <si>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</si>
  <si>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</si>
  <si>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</si>
  <si>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</si>
  <si>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</si>
  <si>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</si>
  <si>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</si>
  <si>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</si>
  <si>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</si>
  <si>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</si>
  <si>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</si>
  <si>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</si>
  <si>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</si>
  <si>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</si>
  <si>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</si>
  <si>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</si>
  <si>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</si>
  <si>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</si>
  <si>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</si>
  <si>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</si>
  <si>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</si>
  <si>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</si>
  <si>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</si>
  <si>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</si>
  <si>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</si>
  <si>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</si>
  <si>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</si>
  <si>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</si>
  <si>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</si>
  <si>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</si>
  <si>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</si>
  <si>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</si>
  <si>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</si>
  <si>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</si>
  <si>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</si>
  <si>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</si>
  <si>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</si>
  <si>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</si>
  <si>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</si>
  <si>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</si>
  <si>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</si>
  <si>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</si>
  <si>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</si>
  <si>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</si>
  <si>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</si>
  <si>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</si>
  <si>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</si>
  <si>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</si>
  <si>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</si>
  <si>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</si>
  <si>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</si>
  <si>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</si>
  <si>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</si>
  <si>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</si>
  <si>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</si>
  <si>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</si>
  <si>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</si>
  <si>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</si>
  <si>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</si>
  <si>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</si>
  <si>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</si>
  <si>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</si>
  <si>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</si>
  <si>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</si>
  <si>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</si>
  <si>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</si>
  <si>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</si>
  <si>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</si>
  <si>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</si>
  <si>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</si>
  <si>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</si>
  <si>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</si>
  <si>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</si>
  <si>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</si>
  <si>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</si>
  <si>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</si>
  <si>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</si>
  <si>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</si>
  <si>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</si>
  <si>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</si>
  <si>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</si>
  <si>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</si>
  <si>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</si>
  <si>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</si>
  <si>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</si>
  <si>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</si>
  <si>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</si>
  <si>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</si>
  <si>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</si>
  <si>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</si>
  <si>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</si>
  <si>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</si>
  <si>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</si>
  <si>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</si>
  <si>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</si>
  <si>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</si>
  <si>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</si>
  <si>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</si>
  <si>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</si>
  <si>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</si>
  <si>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</si>
  <si>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</si>
  <si>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</si>
  <si>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</si>
  <si>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</si>
  <si>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</si>
  <si>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</si>
  <si>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</si>
  <si>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</si>
  <si>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</si>
  <si>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</si>
  <si>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</si>
  <si>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</si>
  <si>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</si>
  <si>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</si>
  <si>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</si>
  <si>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</si>
  <si>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</si>
  <si>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</si>
  <si>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</si>
  <si>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</si>
  <si>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</si>
  <si>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</si>
  <si>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</si>
  <si>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</si>
  <si>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</si>
  <si>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</si>
  <si>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</si>
  <si>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</si>
  <si>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</si>
  <si>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</si>
  <si>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</si>
  <si>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</si>
  <si>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</si>
  <si>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</si>
  <si>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</si>
  <si>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</si>
  <si>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</si>
  <si>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</si>
  <si>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</si>
  <si>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</si>
  <si>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</si>
  <si>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</si>
  <si>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</si>
  <si>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</si>
  <si>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</si>
  <si>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</si>
  <si>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</si>
  <si>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</si>
  <si>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</si>
  <si>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</si>
  <si>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</si>
  <si>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</si>
  <si>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</si>
  <si>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</si>
  <si>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</si>
  <si>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</si>
  <si>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</si>
  <si>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</si>
  <si>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</si>
  <si>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</si>
  <si>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</si>
  <si>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</si>
  <si>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</si>
  <si>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</si>
  <si>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</si>
  <si>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</si>
  <si>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</si>
  <si>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</si>
  <si>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</si>
  <si>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</si>
  <si>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</si>
  <si>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</si>
  <si>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</si>
  <si>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</si>
  <si>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</si>
  <si>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</si>
  <si>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</si>
  <si>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</si>
  <si>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</si>
  <si>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</si>
  <si>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</si>
  <si>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</si>
  <si>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</si>
  <si>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</si>
  <si>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</si>
  <si>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</si>
  <si>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</si>
  <si>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</si>
  <si>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</si>
  <si>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</si>
  <si>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</si>
  <si>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</si>
  <si>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</si>
  <si>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</si>
  <si>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</si>
  <si>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</si>
  <si>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</si>
  <si>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</si>
  <si>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</si>
  <si>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</si>
  <si>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</si>
  <si>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</si>
  <si>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</si>
  <si>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</si>
  <si>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</si>
  <si>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</si>
  <si>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</si>
  <si>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</si>
  <si>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</si>
  <si>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</si>
  <si>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</si>
  <si>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</si>
  <si>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</si>
  <si>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</si>
  <si>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</si>
  <si>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</si>
  <si>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</si>
  <si>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</si>
  <si>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</si>
  <si>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</si>
  <si>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</si>
  <si>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</si>
  <si>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</si>
  <si>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</si>
  <si>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</si>
  <si>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</si>
  <si>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</si>
  <si>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</si>
  <si>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</si>
  <si>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</si>
  <si>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</si>
  <si>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</si>
  <si>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</si>
  <si>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</si>
  <si>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</si>
  <si>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</si>
  <si>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</si>
  <si>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</si>
  <si>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</si>
  <si>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</si>
  <si>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</si>
  <si>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</si>
  <si>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</si>
  <si>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</si>
  <si>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</si>
  <si>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</si>
  <si>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</si>
  <si>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</si>
  <si>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</si>
  <si>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</si>
  <si>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</si>
  <si>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</si>
  <si>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</si>
  <si>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</si>
  <si>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</si>
  <si>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</si>
  <si>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</si>
  <si>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</si>
  <si>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</si>
  <si>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</si>
  <si>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</si>
  <si>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</si>
  <si>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</si>
  <si>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</si>
  <si>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</si>
  <si>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</si>
  <si>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</si>
  <si>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</si>
  <si>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</si>
  <si>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</si>
  <si>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</si>
  <si>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</si>
  <si>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</si>
  <si>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</si>
  <si>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</si>
  <si>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</si>
  <si>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</si>
  <si>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</si>
  <si>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</si>
  <si>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</si>
  <si>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</si>
  <si>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</si>
  <si>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</si>
  <si>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</si>
  <si>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</si>
  <si>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</si>
  <si>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</si>
  <si>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</si>
  <si>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</si>
  <si>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</si>
  <si>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</si>
  <si>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</si>
  <si>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</si>
  <si>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</si>
  <si>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</si>
  <si>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</si>
  <si>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</si>
  <si>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</si>
  <si>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</si>
  <si>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</si>
  <si>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</si>
  <si>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</si>
  <si>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</si>
  <si>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</si>
  <si>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</si>
  <si>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</si>
  <si>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</si>
  <si>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</si>
  <si>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</si>
  <si>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</si>
  <si>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</si>
  <si>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</si>
  <si>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</si>
  <si>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</si>
  <si>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</si>
  <si>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</si>
  <si>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</si>
  <si>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</si>
  <si>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</si>
  <si>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</si>
  <si>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</si>
  <si>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</si>
  <si>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</si>
  <si>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</si>
  <si>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</si>
  <si>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</si>
  <si>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</si>
  <si>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</si>
  <si>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</si>
  <si>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</si>
  <si>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</si>
  <si>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</si>
  <si>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</si>
  <si>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</si>
  <si>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</si>
  <si>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</si>
  <si>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</si>
  <si>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</si>
  <si>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</si>
  <si>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</si>
  <si>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</si>
  <si>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</si>
  <si>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</si>
  <si>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</si>
  <si>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</si>
  <si>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</si>
  <si>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</si>
  <si>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</si>
  <si>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</si>
  <si>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</si>
  <si>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</si>
  <si>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</si>
  <si>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</si>
  <si>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</si>
  <si>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</si>
  <si>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</si>
  <si>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</si>
  <si>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</si>
  <si>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</si>
  <si>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</si>
  <si>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</si>
  <si>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</si>
  <si>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</si>
  <si>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</si>
  <si>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</si>
  <si>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</si>
  <si>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</si>
  <si>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</si>
  <si>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</si>
  <si>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</si>
  <si>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</si>
  <si>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</si>
  <si>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</si>
  <si>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</si>
  <si>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</si>
  <si>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</si>
  <si>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</si>
  <si>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</si>
  <si>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</si>
  <si>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</si>
  <si>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</si>
  <si>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</si>
  <si>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</si>
  <si>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</si>
  <si>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</si>
  <si>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</si>
  <si>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</si>
  <si>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</si>
  <si>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</si>
  <si>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</si>
  <si>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</si>
  <si>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</si>
  <si>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</si>
  <si>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</si>
  <si>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</si>
  <si>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</si>
  <si>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</si>
  <si>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</si>
  <si>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</si>
  <si>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</si>
  <si>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</si>
  <si>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</si>
  <si>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</si>
  <si>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</si>
  <si>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</si>
  <si>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</si>
  <si>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</si>
  <si>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</si>
  <si>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</si>
  <si>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</si>
  <si>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</si>
  <si>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</si>
  <si>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</si>
  <si>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</si>
  <si>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</si>
  <si>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</si>
  <si>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</si>
  <si>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</si>
  <si>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</si>
  <si>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</si>
  <si>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</si>
  <si>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</si>
  <si>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</si>
  <si>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</si>
  <si>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</si>
  <si>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</si>
  <si>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</si>
  <si>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</si>
  <si>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</si>
  <si>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</si>
  <si>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</si>
  <si>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</si>
  <si>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</si>
  <si>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</si>
  <si>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</si>
  <si>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</si>
  <si>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</si>
  <si>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</si>
  <si>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</si>
  <si>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</si>
  <si>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</si>
  <si>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</si>
  <si>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</si>
  <si>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</si>
  <si>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</si>
  <si>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</si>
  <si>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</si>
  <si>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</si>
  <si>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</si>
  <si>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</si>
  <si>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</si>
  <si>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</si>
  <si>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</si>
  <si>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</si>
  <si>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</si>
  <si>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</si>
  <si>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</si>
  <si>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</si>
  <si>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</si>
  <si>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</si>
  <si>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</si>
  <si>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</si>
  <si>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</si>
  <si>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</si>
  <si>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</si>
  <si>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</si>
  <si>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</si>
  <si>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</si>
  <si>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</si>
  <si>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</si>
  <si>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</si>
  <si>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</si>
  <si>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</si>
  <si>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</si>
  <si>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</si>
  <si>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</si>
  <si>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</si>
  <si>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</si>
  <si>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</si>
  <si>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</si>
  <si>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</si>
  <si>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</si>
  <si>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</si>
  <si>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</si>
  <si>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</si>
  <si>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</si>
  <si>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</si>
  <si>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</si>
  <si>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</si>
  <si>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</si>
  <si>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</si>
  <si>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</si>
  <si>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</si>
  <si>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</si>
  <si>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</si>
  <si>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</si>
  <si>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</si>
  <si>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</si>
  <si>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</si>
  <si>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</si>
  <si>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</si>
  <si>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</si>
  <si>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</si>
  <si>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</si>
  <si>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</si>
  <si>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</si>
  <si>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</si>
  <si>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</si>
  <si>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</si>
  <si>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</si>
  <si>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</si>
  <si>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</si>
  <si>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</si>
  <si>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</si>
  <si>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</si>
  <si>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</si>
  <si>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</si>
  <si>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</si>
  <si>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</si>
  <si>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</si>
  <si>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</si>
  <si>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</si>
  <si>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</si>
  <si>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</si>
  <si>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</si>
  <si>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</si>
  <si>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</si>
  <si>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</si>
  <si>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</si>
  <si>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</si>
  <si>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</si>
  <si>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</si>
  <si>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</si>
  <si>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</si>
  <si>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</si>
  <si>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</si>
  <si>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</si>
  <si>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</si>
  <si>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</si>
  <si>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</si>
  <si>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</si>
  <si>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</si>
  <si>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</si>
  <si>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</si>
  <si>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</si>
  <si>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</si>
  <si>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</si>
  <si>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</si>
  <si>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</si>
  <si>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</si>
  <si>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</si>
  <si>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</si>
  <si>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</si>
  <si>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</si>
  <si>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</si>
  <si>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</si>
  <si>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</si>
  <si>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</si>
  <si>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</si>
  <si>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</si>
  <si>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</si>
  <si>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</si>
  <si>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</si>
  <si>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</si>
  <si>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</si>
  <si>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</si>
  <si>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</si>
  <si>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</si>
  <si>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</si>
  <si>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</si>
  <si>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</si>
  <si>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</si>
  <si>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</si>
  <si>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</si>
  <si>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</si>
  <si>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</si>
  <si>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</si>
  <si>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</si>
  <si>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</si>
  <si>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</si>
  <si>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</si>
  <si>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</si>
  <si>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</si>
  <si>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</si>
  <si>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</si>
  <si>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</si>
  <si>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</si>
  <si>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</si>
  <si>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</si>
  <si>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</si>
  <si>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</si>
  <si>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</si>
  <si>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</si>
  <si>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</si>
  <si>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</si>
  <si>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</si>
  <si>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</si>
  <si>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</si>
  <si>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</si>
  <si>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</si>
  <si>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</si>
  <si>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</si>
  <si>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</si>
  <si>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</si>
  <si>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</si>
  <si>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</si>
  <si>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</si>
  <si>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</si>
  <si>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</si>
  <si>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</si>
  <si>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</si>
  <si>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</si>
  <si>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</si>
  <si>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</si>
  <si>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</si>
  <si>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</si>
  <si>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</si>
  <si>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</si>
  <si>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</si>
  <si>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</si>
  <si>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</si>
  <si>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</si>
  <si>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</si>
  <si>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</si>
  <si>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</si>
  <si>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</si>
  <si>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</si>
  <si>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</si>
  <si>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</si>
  <si>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</si>
  <si>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</si>
  <si>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</si>
  <si>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</si>
  <si>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</si>
  <si>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</si>
  <si>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</si>
  <si>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</si>
  <si>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</si>
  <si>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</si>
  <si>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</si>
  <si>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</si>
  <si>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</si>
  <si>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</si>
  <si>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</si>
  <si>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</si>
  <si>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</si>
  <si>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</si>
  <si>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</si>
  <si>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</si>
  <si>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</si>
  <si>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</si>
  <si>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</si>
  <si>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</si>
  <si>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</si>
  <si>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</si>
  <si>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</si>
  <si>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</si>
  <si>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</si>
  <si>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</si>
  <si>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</si>
  <si>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</si>
  <si>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</si>
  <si>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</si>
  <si>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</si>
  <si>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</si>
  <si>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</si>
  <si>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</si>
  <si>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</si>
  <si>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</si>
  <si>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</si>
  <si>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</si>
  <si>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</si>
  <si>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</si>
  <si>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</si>
  <si>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</si>
  <si>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</si>
  <si>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</si>
  <si>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</si>
  <si>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</si>
  <si>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</si>
  <si>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</si>
  <si>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</si>
  <si>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</si>
  <si>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</si>
  <si>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</si>
  <si>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</si>
  <si>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</si>
  <si>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</si>
  <si>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</si>
  <si>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</si>
  <si>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</si>
  <si>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</si>
  <si>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</si>
  <si>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</si>
  <si>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</si>
  <si>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</si>
  <si>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</si>
  <si>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</si>
  <si>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</si>
  <si>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</si>
  <si>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</si>
  <si>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</si>
  <si>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</si>
  <si>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</si>
  <si>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</si>
  <si>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</si>
  <si>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</si>
  <si>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</si>
  <si>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</si>
  <si>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</si>
  <si>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</si>
  <si>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</si>
  <si>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</si>
  <si>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</si>
  <si>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</si>
  <si>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</si>
  <si>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</si>
  <si>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</si>
  <si>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</si>
  <si>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</si>
  <si>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</si>
  <si>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</si>
  <si>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</si>
  <si>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</si>
  <si>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</si>
  <si>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</si>
  <si>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</si>
  <si>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</si>
  <si>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</si>
  <si>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</si>
  <si>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</si>
  <si>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</si>
  <si>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</si>
  <si>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</si>
  <si>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</si>
  <si>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</si>
  <si>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</si>
  <si>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</si>
  <si>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</si>
  <si>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</si>
  <si>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</si>
  <si>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</si>
  <si>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</si>
  <si>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</si>
  <si>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</si>
  <si>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</si>
  <si>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</si>
  <si>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</si>
  <si>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</si>
  <si>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</si>
  <si>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</si>
  <si>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</si>
  <si>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</si>
  <si>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</si>
  <si>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</si>
  <si>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</si>
  <si>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</si>
  <si>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</si>
  <si>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</si>
  <si>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</si>
  <si>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</si>
  <si>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</si>
  <si>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</si>
  <si>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</si>
  <si>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</si>
  <si>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</si>
  <si>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</si>
  <si>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</si>
  <si>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</si>
  <si>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</si>
  <si>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</si>
  <si>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</si>
  <si>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</si>
  <si>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</si>
  <si>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</si>
  <si>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</si>
  <si>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</si>
  <si>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</si>
  <si>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</si>
  <si>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</si>
  <si>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</si>
  <si>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</si>
  <si>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</si>
  <si>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</si>
  <si>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</si>
  <si>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</si>
  <si>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</si>
  <si>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</si>
  <si>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</si>
  <si>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</si>
  <si>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</si>
  <si>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</si>
  <si>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</si>
  <si>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</si>
  <si>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</si>
  <si>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</si>
  <si>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</si>
  <si>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</si>
  <si>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</si>
  <si>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</si>
  <si>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</si>
  <si>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</si>
  <si>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</si>
  <si>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</si>
  <si>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</si>
  <si>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</si>
  <si>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</si>
  <si>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</si>
  <si>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</si>
  <si>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</si>
  <si>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</si>
  <si>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</si>
  <si>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</si>
  <si>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</si>
  <si>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</si>
  <si>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</si>
  <si>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</si>
  <si>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</si>
  <si>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</si>
  <si>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</si>
  <si>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</si>
  <si>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</si>
  <si>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</si>
  <si>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</si>
  <si>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</si>
  <si>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</si>
  <si>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</si>
  <si>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</si>
  <si>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</si>
  <si>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</si>
  <si>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</si>
  <si>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</si>
  <si>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</si>
  <si>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</si>
  <si>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</si>
  <si>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</si>
  <si>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</si>
  <si>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</si>
  <si>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</si>
  <si>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</si>
  <si>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</si>
  <si>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</si>
  <si>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</si>
  <si>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</si>
  <si>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</si>
  <si>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</si>
  <si>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</si>
  <si>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</si>
  <si>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</si>
  <si>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</si>
  <si>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</si>
  <si>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</si>
  <si>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</si>
  <si>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</si>
  <si>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</si>
  <si>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</si>
  <si>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</si>
  <si>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</si>
  <si>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</si>
  <si>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</si>
  <si>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</si>
  <si>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</si>
  <si>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</si>
  <si>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</si>
  <si>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</si>
  <si>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</si>
  <si>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</si>
  <si>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</si>
  <si>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</si>
  <si>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</si>
  <si>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</si>
  <si>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</si>
  <si>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</si>
  <si>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</si>
  <si>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</si>
  <si>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</si>
  <si>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</si>
  <si>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</si>
  <si>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</si>
  <si>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</si>
  <si>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</si>
  <si>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</si>
  <si>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</si>
  <si>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</si>
  <si>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</si>
  <si>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</si>
  <si>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</si>
  <si>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</si>
  <si>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</si>
  <si>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</si>
  <si>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</si>
  <si>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</si>
  <si>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</si>
  <si>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</si>
  <si>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</si>
  <si>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</si>
  <si>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</si>
  <si>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</si>
  <si>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</si>
  <si>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</si>
  <si>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</si>
  <si>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</si>
  <si>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</si>
  <si>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</si>
  <si>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</si>
  <si>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</si>
  <si>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</si>
  <si>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</si>
  <si>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</si>
  <si>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</si>
  <si>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</si>
  <si>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</si>
  <si>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</si>
  <si>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</si>
  <si>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</si>
  <si>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</si>
  <si>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</si>
  <si>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</si>
  <si>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</si>
  <si>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</si>
  <si>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</si>
  <si>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</si>
  <si>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</si>
  <si>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</si>
  <si>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</si>
  <si>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</si>
  <si>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</si>
  <si>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</si>
  <si>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</si>
  <si>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</si>
  <si>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</si>
  <si>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</si>
  <si>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</si>
  <si>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</si>
  <si>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</si>
  <si>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</si>
  <si>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</si>
  <si>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</si>
  <si>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</si>
  <si>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</si>
  <si>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</si>
  <si>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</si>
  <si>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</si>
  <si>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</si>
  <si>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</si>
  <si>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</si>
  <si>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</si>
  <si>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</si>
  <si>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</si>
  <si>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</si>
  <si>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</si>
  <si>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</si>
  <si>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</si>
  <si>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</si>
  <si>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</si>
  <si>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</si>
  <si>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</si>
  <si>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</si>
  <si>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</si>
  <si>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</si>
  <si>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</si>
  <si>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</si>
  <si>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</si>
  <si>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</si>
  <si>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</si>
  <si>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</si>
  <si>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</si>
  <si>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</si>
  <si>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</si>
  <si>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</si>
  <si>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</si>
  <si>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</si>
  <si>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</si>
  <si>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</si>
  <si>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</si>
  <si>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</si>
  <si>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</si>
  <si>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</si>
  <si>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</si>
  <si>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</si>
  <si>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</si>
  <si>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</si>
  <si>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</si>
  <si>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</si>
  <si>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</si>
  <si>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</si>
  <si>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</si>
  <si>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</si>
  <si>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</si>
  <si>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</si>
  <si>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</si>
  <si>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</si>
  <si>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</si>
  <si>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</si>
  <si>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</si>
  <si>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</si>
  <si>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</si>
  <si>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</si>
  <si>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</si>
  <si>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</si>
  <si>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</si>
  <si>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</si>
  <si>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</si>
  <si>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</si>
  <si>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</si>
  <si>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</si>
  <si>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</si>
  <si>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</si>
  <si>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</si>
  <si>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</si>
  <si>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</si>
  <si>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</si>
  <si>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</si>
  <si>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</si>
  <si>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</si>
  <si>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</si>
  <si>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</si>
  <si>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</si>
  <si>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</si>
  <si>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</si>
  <si>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</si>
  <si>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</si>
  <si>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</si>
  <si>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</si>
  <si>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</si>
  <si>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</si>
  <si>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</si>
  <si>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</si>
  <si>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</si>
  <si>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</si>
  <si>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</si>
  <si>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</si>
  <si>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</si>
  <si>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</si>
  <si>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</si>
  <si>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</si>
  <si>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</si>
  <si>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</si>
  <si>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</si>
  <si>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</si>
  <si>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</si>
  <si>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</si>
  <si>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</si>
  <si>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</si>
  <si>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</si>
  <si>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</si>
  <si>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</si>
  <si>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</si>
  <si>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</si>
  <si>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</si>
  <si>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</si>
  <si>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</si>
  <si>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</si>
  <si>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</si>
  <si>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</si>
  <si>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</si>
  <si>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</si>
  <si>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</si>
  <si>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</si>
  <si>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</si>
  <si>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</si>
  <si>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</si>
  <si>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</si>
  <si>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</si>
  <si>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</si>
  <si>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</si>
  <si>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</si>
  <si>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</si>
  <si>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</si>
  <si>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</si>
  <si>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</si>
  <si>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</si>
  <si>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</si>
  <si>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</si>
  <si>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</si>
  <si>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</si>
  <si>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</si>
  <si>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</si>
  <si>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</si>
  <si>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</si>
  <si>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</si>
  <si>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</si>
  <si>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</si>
  <si>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</si>
  <si>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</si>
  <si>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</si>
  <si>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</si>
  <si>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</si>
  <si>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</si>
  <si>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</si>
  <si>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</si>
  <si>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</si>
  <si>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</si>
  <si>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</si>
  <si>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</si>
  <si>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</si>
  <si>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</si>
  <si>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</si>
  <si>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</si>
  <si>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</si>
  <si>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</si>
  <si>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</si>
  <si>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</si>
  <si>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</si>
  <si>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</si>
  <si>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</si>
  <si>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</si>
  <si>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</si>
  <si>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</si>
  <si>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</si>
  <si>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</si>
  <si>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</si>
  <si>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</si>
  <si>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</si>
  <si>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</si>
  <si>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</si>
  <si>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</si>
  <si>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</si>
  <si>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</si>
  <si>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</si>
  <si>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</si>
  <si>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</si>
  <si>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</si>
  <si>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</si>
  <si>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</si>
  <si>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</si>
  <si>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</si>
  <si>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</si>
  <si>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</si>
  <si>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</si>
  <si>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</si>
  <si>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</si>
  <si>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</si>
  <si>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</si>
  <si>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</si>
  <si>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</si>
  <si>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</si>
  <si>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</si>
  <si>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</si>
  <si>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</si>
  <si>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</si>
  <si>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</si>
  <si>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</si>
  <si>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</si>
  <si>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</si>
  <si>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</si>
  <si>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</si>
  <si>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</si>
  <si>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</si>
  <si>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</si>
  <si>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</si>
  <si>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</si>
  <si>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</si>
  <si>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</si>
  <si>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</si>
  <si>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</si>
  <si>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</si>
  <si>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</si>
  <si>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</si>
  <si>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</si>
  <si>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</si>
  <si>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</si>
  <si>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</si>
  <si>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</si>
  <si>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</si>
  <si>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</si>
  <si>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</si>
  <si>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</si>
  <si>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</si>
  <si>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</si>
  <si>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</si>
  <si>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</si>
  <si>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</si>
  <si>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</si>
  <si>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</si>
  <si>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</si>
  <si>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</si>
  <si>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</si>
  <si>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</si>
  <si>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</si>
  <si>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</si>
  <si>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</si>
  <si>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</si>
  <si>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</si>
  <si>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</si>
  <si>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</si>
  <si>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</si>
  <si>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</si>
  <si>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</si>
  <si>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</si>
  <si>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</si>
  <si>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</si>
  <si>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</si>
  <si>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</si>
  <si>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</si>
  <si>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</si>
  <si>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</si>
  <si>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</si>
  <si>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</si>
  <si>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</si>
  <si>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</si>
  <si>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</si>
  <si>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</si>
  <si>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</si>
  <si>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</si>
  <si>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</si>
  <si>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</si>
  <si>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</si>
  <si>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</si>
  <si>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</si>
  <si>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</si>
  <si>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</si>
  <si>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</si>
  <si>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</si>
  <si>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</si>
  <si>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</si>
  <si>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</si>
  <si>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</si>
  <si>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</si>
  <si>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</si>
  <si>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</si>
  <si>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</si>
  <si>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</si>
  <si>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</si>
  <si>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</si>
  <si>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</si>
  <si>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</si>
  <si>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</si>
  <si>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</si>
  <si>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</si>
  <si>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</si>
  <si>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</si>
  <si>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</si>
  <si>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</si>
  <si>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</si>
  <si>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</si>
  <si>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</si>
  <si>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</si>
  <si>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</si>
  <si>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</si>
  <si>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</si>
  <si>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</si>
  <si>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</si>
  <si>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</si>
  <si>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</si>
  <si>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</si>
  <si>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</si>
  <si>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</si>
  <si>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</si>
  <si>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</si>
  <si>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</si>
  <si>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</si>
  <si>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</si>
  <si>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</si>
  <si>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</si>
  <si>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</si>
  <si>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</si>
  <si>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</si>
  <si>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</si>
  <si>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</si>
  <si>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</si>
  <si>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</si>
  <si>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</si>
  <si>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</si>
  <si>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</si>
  <si>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</si>
  <si>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</si>
  <si>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</si>
  <si>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</si>
  <si>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</si>
  <si>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</si>
  <si>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</si>
  <si>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</si>
  <si>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</si>
  <si>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</si>
  <si>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</si>
  <si>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</si>
  <si>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</si>
  <si>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</si>
  <si>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</si>
  <si>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</si>
  <si>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</si>
  <si>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</si>
  <si>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</si>
  <si>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</si>
  <si>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</si>
  <si>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</si>
  <si>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</si>
  <si>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</si>
  <si>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</si>
  <si>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</si>
  <si>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</si>
  <si>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</si>
  <si>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</si>
  <si>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</si>
  <si>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</si>
  <si>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</si>
  <si>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</si>
  <si>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</si>
  <si>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</si>
  <si>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</si>
  <si>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</si>
  <si>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</si>
  <si>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</si>
  <si>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</si>
  <si>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</si>
  <si>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</si>
  <si>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</si>
  <si>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</si>
  <si>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</si>
  <si>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</si>
  <si>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</si>
  <si>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</si>
  <si>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</si>
  <si>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</si>
  <si>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</si>
  <si>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</si>
  <si>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</si>
  <si>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</si>
  <si>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</si>
  <si>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</si>
  <si>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</si>
  <si>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</si>
  <si>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</si>
  <si>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</si>
  <si>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</si>
  <si>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</si>
  <si>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</si>
  <si>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</si>
  <si>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</si>
  <si>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</si>
  <si>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</si>
  <si>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</si>
  <si>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</si>
  <si>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</si>
  <si>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</si>
  <si>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</si>
  <si>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</si>
  <si>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</si>
  <si>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</si>
  <si>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</si>
  <si>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</si>
  <si>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</si>
  <si>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</si>
  <si>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</si>
  <si>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</si>
  <si>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</si>
  <si>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</si>
  <si>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</si>
  <si>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</si>
  <si>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</si>
  <si>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</si>
  <si>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</si>
  <si>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</si>
  <si>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</si>
  <si>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</si>
  <si>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</si>
  <si>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</si>
  <si>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</si>
  <si>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</si>
  <si>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</si>
  <si>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</si>
  <si>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</si>
  <si>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</si>
  <si>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</si>
  <si>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</si>
  <si>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</si>
  <si>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</si>
  <si>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</si>
  <si>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</si>
  <si>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</si>
  <si>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</si>
  <si>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</si>
  <si>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</si>
  <si>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</si>
  <si>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</si>
  <si>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</si>
  <si>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</si>
  <si>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</si>
  <si>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</si>
  <si>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</si>
  <si>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</si>
  <si>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</si>
  <si>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</si>
  <si>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</si>
  <si>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</si>
  <si>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</si>
  <si>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</si>
  <si>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</si>
  <si>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</si>
  <si>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</si>
  <si>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</si>
  <si>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</si>
  <si>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</si>
  <si>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</si>
  <si>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</si>
  <si>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</si>
  <si>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</si>
  <si>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</si>
  <si>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</si>
  <si>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</si>
  <si>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</si>
  <si>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</si>
  <si>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</si>
  <si>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</si>
  <si>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</si>
  <si>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</si>
  <si>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</si>
  <si>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</si>
  <si>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</si>
  <si>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</si>
  <si>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</si>
  <si>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</si>
  <si>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</si>
  <si>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</si>
  <si>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</si>
  <si>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</si>
  <si>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</si>
  <si>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</si>
  <si>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</si>
  <si>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</si>
  <si>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</si>
  <si>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</si>
  <si>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</si>
  <si>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</si>
  <si>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</si>
  <si>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</si>
  <si>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</si>
  <si>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</si>
  <si>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</si>
  <si>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</si>
  <si>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</si>
  <si>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</si>
  <si>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</si>
  <si>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</si>
  <si>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</si>
  <si>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</si>
  <si>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</si>
  <si>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</si>
  <si>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</si>
  <si>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</si>
  <si>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</si>
  <si>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</si>
  <si>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</si>
  <si>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</si>
  <si>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</si>
  <si>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</si>
  <si>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</si>
  <si>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</si>
  <si>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</si>
  <si>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</si>
  <si>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</si>
  <si>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</si>
  <si>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</si>
  <si>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</si>
  <si>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</si>
  <si>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</si>
  <si>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</si>
  <si>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</si>
  <si>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</si>
  <si>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</si>
  <si>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</si>
  <si>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</si>
  <si>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</si>
  <si>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</si>
  <si>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</si>
  <si>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</si>
  <si>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</si>
  <si>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</si>
  <si>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</si>
  <si>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</si>
  <si>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</si>
  <si>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</si>
  <si>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</si>
  <si>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</si>
  <si>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</si>
  <si>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</si>
  <si>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</si>
  <si>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</si>
  <si>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</si>
  <si>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</si>
  <si>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</si>
  <si>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</si>
  <si>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</si>
  <si>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</si>
  <si>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</si>
  <si>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</si>
  <si>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</si>
  <si>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</si>
  <si>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</si>
  <si>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</si>
  <si>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</si>
  <si>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</si>
  <si>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</si>
  <si>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</si>
  <si>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</si>
  <si>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</si>
  <si>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</si>
  <si>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</si>
  <si>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</si>
  <si>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</si>
  <si>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</si>
  <si>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</si>
  <si>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</si>
  <si>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</si>
  <si>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</si>
  <si>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</si>
  <si>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</si>
  <si>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</si>
  <si>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</si>
  <si>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</si>
  <si>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</si>
  <si>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</si>
  <si>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</si>
  <si>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</si>
  <si>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</si>
  <si>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</si>
  <si>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</si>
  <si>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</si>
  <si>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</si>
  <si>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</si>
  <si>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</si>
  <si>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</si>
  <si>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</si>
  <si>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</si>
  <si>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</si>
  <si>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</si>
  <si>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</si>
  <si>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</si>
  <si>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</si>
  <si>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</si>
  <si>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</si>
  <si>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</si>
  <si>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</si>
  <si>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</si>
  <si>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</si>
  <si>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</si>
  <si>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</si>
  <si>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</si>
  <si>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</si>
  <si>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</si>
  <si>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</si>
  <si>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</si>
  <si>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</si>
  <si>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</si>
  <si>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</si>
  <si>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</si>
  <si>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</si>
  <si>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</si>
  <si>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</si>
  <si>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</si>
  <si>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</si>
  <si>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</si>
  <si>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</si>
  <si>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</si>
  <si>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</si>
  <si>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</si>
  <si>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</si>
  <si>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</si>
  <si>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</si>
  <si>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</si>
  <si>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</si>
  <si>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</si>
  <si>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</si>
  <si>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</si>
  <si>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</si>
  <si>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</si>
  <si>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</si>
  <si>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</si>
  <si>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</si>
  <si>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</si>
  <si>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</si>
  <si>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</si>
  <si>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</si>
  <si>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</si>
  <si>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</si>
  <si>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</si>
  <si>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</si>
  <si>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</si>
  <si>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</si>
  <si>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</si>
  <si>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</si>
  <si>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</si>
  <si>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</si>
  <si>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</si>
  <si>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</si>
  <si>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</si>
  <si>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</si>
  <si>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</si>
  <si>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</si>
  <si>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</si>
  <si>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</si>
  <si>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</si>
  <si>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</si>
  <si>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</si>
  <si>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</si>
  <si>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</si>
  <si>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</si>
  <si>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</si>
  <si>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</si>
  <si>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</si>
  <si>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</si>
  <si>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</si>
  <si>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</si>
  <si>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</si>
  <si>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</si>
  <si>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</si>
  <si>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</si>
  <si>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</si>
  <si>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</si>
  <si>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</si>
  <si>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</si>
  <si>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</si>
  <si>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</si>
  <si>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</si>
  <si>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</si>
  <si>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</si>
  <si>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</si>
  <si>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</si>
  <si>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</si>
  <si>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</si>
  <si>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</si>
  <si>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</si>
  <si>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</si>
  <si>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</si>
  <si>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</si>
  <si>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</si>
  <si>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</si>
  <si>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</si>
  <si>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</si>
  <si>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</si>
  <si>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</si>
  <si>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</si>
  <si>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</si>
  <si>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</si>
  <si>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</si>
  <si>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</si>
  <si>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</si>
  <si>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</si>
  <si>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</si>
  <si>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</si>
  <si>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</si>
  <si>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</si>
  <si>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</si>
  <si>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</si>
  <si>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</si>
  <si>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</si>
  <si>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</si>
  <si>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</si>
  <si>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</si>
  <si>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</si>
  <si>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</si>
  <si>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</si>
  <si>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</si>
  <si>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</si>
  <si>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</si>
  <si>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</si>
  <si>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</si>
  <si>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</si>
  <si>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</si>
  <si>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</si>
  <si>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</si>
  <si>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</si>
  <si>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</si>
  <si>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</si>
  <si>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</si>
  <si>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</si>
  <si>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</si>
  <si>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</si>
  <si>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</si>
  <si>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</si>
  <si>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</si>
  <si>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</si>
  <si>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</si>
  <si>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</si>
  <si>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</si>
  <si>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</si>
  <si>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</si>
  <si>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</si>
  <si>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</si>
  <si>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</si>
  <si>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</si>
  <si>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</si>
  <si>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</si>
  <si>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</si>
  <si>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</si>
  <si>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</si>
  <si>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</si>
  <si>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</si>
  <si>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</si>
  <si>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</si>
  <si>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</si>
  <si>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</si>
  <si>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</si>
  <si>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</si>
  <si>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</si>
  <si>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</si>
  <si>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</si>
  <si>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</si>
  <si>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</si>
  <si>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</si>
  <si>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</si>
  <si>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</si>
  <si>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</si>
  <si>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</si>
  <si>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</si>
  <si>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</si>
  <si>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</si>
  <si>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</si>
  <si>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</si>
  <si>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</si>
  <si>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</si>
  <si>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</si>
  <si>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</si>
  <si>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</si>
  <si>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</si>
  <si>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</si>
  <si>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</si>
  <si>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</si>
  <si>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</si>
  <si>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</si>
  <si>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</si>
  <si>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</si>
  <si>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</si>
  <si>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</si>
  <si>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</si>
  <si>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</si>
  <si>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</si>
  <si>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</si>
  <si>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</si>
  <si>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</si>
  <si>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</si>
  <si>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</si>
  <si>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</si>
  <si>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</si>
  <si>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</si>
  <si>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</si>
  <si>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</si>
  <si>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</si>
  <si>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</si>
  <si>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</si>
  <si>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</si>
  <si>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</si>
  <si>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</si>
  <si>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</si>
  <si>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</si>
  <si>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</si>
  <si>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</si>
  <si>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</si>
  <si>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</si>
  <si>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</si>
  <si>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</si>
  <si>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</si>
  <si>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</si>
  <si>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</si>
  <si>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</si>
  <si>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</si>
  <si>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</si>
  <si>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</si>
  <si>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</si>
  <si>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</si>
  <si>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</si>
  <si>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</si>
  <si>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</si>
  <si>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</si>
  <si>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</si>
  <si>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</si>
  <si>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</si>
  <si>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</si>
  <si>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</si>
  <si>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</si>
  <si>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</si>
  <si>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</si>
  <si>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</si>
  <si>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</si>
  <si>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</si>
  <si>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</si>
  <si>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</si>
  <si>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</si>
  <si>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</si>
  <si>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</si>
  <si>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</si>
  <si>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</si>
  <si>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</si>
  <si>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</si>
  <si>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</si>
  <si>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</si>
  <si>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</si>
  <si>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</si>
  <si>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</si>
  <si>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</si>
  <si>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</si>
  <si>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</si>
  <si>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</si>
  <si>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</si>
  <si>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</si>
  <si>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</si>
  <si>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</si>
  <si>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</si>
  <si>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</si>
  <si>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</si>
  <si>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</si>
  <si>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</si>
  <si>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</si>
  <si>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</si>
  <si>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</si>
  <si>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</si>
  <si>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</si>
  <si>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</si>
  <si>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</si>
  <si>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</si>
  <si>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</si>
  <si>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</si>
  <si>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</si>
  <si>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</si>
  <si>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</si>
  <si>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</si>
  <si>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</si>
  <si>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</si>
  <si>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</si>
  <si>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</si>
  <si>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</si>
  <si>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</si>
  <si>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</si>
  <si>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</si>
  <si>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</si>
  <si>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</si>
  <si>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</si>
  <si>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</si>
  <si>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</si>
  <si>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</si>
  <si>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</si>
  <si>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</si>
  <si>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</si>
  <si>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</si>
  <si>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</si>
  <si>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</si>
  <si>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</si>
  <si>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</si>
  <si>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</si>
  <si>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</si>
  <si>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</si>
  <si>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</si>
  <si>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</si>
  <si>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</si>
  <si>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</si>
  <si>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</si>
  <si>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</si>
  <si>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</si>
  <si>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</si>
  <si>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</si>
  <si>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</si>
  <si>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</si>
  <si>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</si>
  <si>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</si>
  <si>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</si>
  <si>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</si>
  <si>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</si>
  <si>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</si>
  <si>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</si>
  <si>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</si>
  <si>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</si>
  <si>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</si>
  <si>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</si>
  <si>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</si>
  <si>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</si>
  <si>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</si>
  <si>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</si>
  <si>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</si>
  <si>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</si>
  <si>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</si>
  <si>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</si>
  <si>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</si>
  <si>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</si>
  <si>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</si>
  <si>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</si>
  <si>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</si>
  <si>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</si>
  <si>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</si>
  <si>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</si>
  <si>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</si>
  <si>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</si>
  <si>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</si>
  <si>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</si>
  <si>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</si>
  <si>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</si>
  <si>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</si>
  <si>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</si>
  <si>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</si>
  <si>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</si>
  <si>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</si>
  <si>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</si>
  <si>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</si>
  <si>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</si>
  <si>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</si>
  <si>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</si>
  <si>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</si>
  <si>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</si>
  <si>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</si>
  <si>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</si>
  <si>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</si>
  <si>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</si>
  <si>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</si>
  <si>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</si>
  <si>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</si>
  <si>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</si>
  <si>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</si>
  <si>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</si>
  <si>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</si>
  <si>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</si>
  <si>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</si>
  <si>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</si>
  <si>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</si>
  <si>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</si>
  <si>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</si>
  <si>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</si>
  <si>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</si>
  <si>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</si>
  <si>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</si>
  <si>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</si>
  <si>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</si>
  <si>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</si>
  <si>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</si>
  <si>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</si>
  <si>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</si>
  <si>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</si>
  <si>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</si>
  <si>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</si>
  <si>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</si>
  <si>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</si>
  <si>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</si>
  <si>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</si>
  <si>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</si>
  <si>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</si>
  <si>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</si>
  <si>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</si>
  <si>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</si>
  <si>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</si>
  <si>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</si>
  <si>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</si>
  <si>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</si>
  <si>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</si>
  <si>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</si>
  <si>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</si>
  <si>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</si>
  <si>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</si>
  <si>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</si>
  <si>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</si>
  <si>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</si>
  <si>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</si>
  <si>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</si>
  <si>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</si>
  <si>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</si>
  <si>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</si>
  <si>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</si>
  <si>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</si>
  <si>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</si>
  <si>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</si>
  <si>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</si>
  <si>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</si>
  <si>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</si>
  <si>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</si>
  <si>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</si>
  <si>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</si>
  <si>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</si>
  <si>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</si>
  <si>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</si>
  <si>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</si>
  <si>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</si>
  <si>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</si>
  <si>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</si>
  <si>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</si>
  <si>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</si>
  <si>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</si>
  <si>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</si>
  <si>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</si>
  <si>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</si>
  <si>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</si>
  <si>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</si>
  <si>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</si>
  <si>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</si>
  <si>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</si>
  <si>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</si>
  <si>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</si>
  <si>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</si>
  <si>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</si>
  <si>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</si>
  <si>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</si>
  <si>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</si>
  <si>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</si>
  <si>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</si>
  <si>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</si>
  <si>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</si>
  <si>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</si>
  <si>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</si>
  <si>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</si>
  <si>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</si>
  <si>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</si>
  <si>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</si>
  <si>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</si>
  <si>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</si>
  <si>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</si>
  <si>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</si>
  <si>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</si>
  <si>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</si>
  <si>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</si>
  <si>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</si>
  <si>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</si>
  <si>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</si>
  <si>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</si>
  <si>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</si>
  <si>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</si>
  <si>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</si>
  <si>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</si>
  <si>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</si>
  <si>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</si>
  <si>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</si>
  <si>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</si>
  <si>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</si>
  <si>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</si>
  <si>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</si>
  <si>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</si>
  <si>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</si>
  <si>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</si>
  <si>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</si>
  <si>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</si>
  <si>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</si>
  <si>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</si>
  <si>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</si>
  <si>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</si>
  <si>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</si>
  <si>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</si>
  <si>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</si>
  <si>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</si>
  <si>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</si>
  <si>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</si>
  <si>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</si>
  <si>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</si>
  <si>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</si>
  <si>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</si>
  <si>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</si>
  <si>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</si>
  <si>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</si>
  <si>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</si>
  <si>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</si>
  <si>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</si>
  <si>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</si>
  <si>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</si>
  <si>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</si>
  <si>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</si>
  <si>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</si>
  <si>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</si>
  <si>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</si>
  <si>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</si>
  <si>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</si>
  <si>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</si>
  <si>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</si>
  <si>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</si>
  <si>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</si>
  <si>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</si>
  <si>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</si>
  <si>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</si>
  <si>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</si>
  <si>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</si>
  <si>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</si>
  <si>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</si>
  <si>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</si>
  <si>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</si>
  <si>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</si>
  <si>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</si>
  <si>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</si>
  <si>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</si>
  <si>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</si>
  <si>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</si>
  <si>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</si>
  <si>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</si>
  <si>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</si>
  <si>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</si>
  <si>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</si>
  <si>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</si>
  <si>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</si>
  <si>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</si>
  <si>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</si>
  <si>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</si>
  <si>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</si>
  <si>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</si>
  <si>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</si>
  <si>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</si>
  <si>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</si>
  <si>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</si>
  <si>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</si>
  <si>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</si>
  <si>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</si>
  <si>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</si>
  <si>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</si>
  <si>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</si>
  <si>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</si>
  <si>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</si>
  <si>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</si>
  <si>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</si>
  <si>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</si>
  <si>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</si>
  <si>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</si>
  <si>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</si>
  <si>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</si>
  <si>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</si>
  <si>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</si>
  <si>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</si>
  <si>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</si>
  <si>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</si>
  <si>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</si>
  <si>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</si>
  <si>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</si>
  <si>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</si>
  <si>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</si>
  <si>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</si>
  <si>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</si>
  <si>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</si>
  <si>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</si>
  <si>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</si>
  <si>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</si>
  <si>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</si>
  <si>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</si>
  <si>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</si>
  <si>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</si>
  <si>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</si>
  <si>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</si>
  <si>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</si>
  <si>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</si>
  <si>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</si>
  <si>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</si>
  <si>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</si>
  <si>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</si>
  <si>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</si>
  <si>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</si>
  <si>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</si>
  <si>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</si>
  <si>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</si>
  <si>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</si>
  <si>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</si>
  <si>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</si>
  <si>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</si>
  <si>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</si>
  <si>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</si>
  <si>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</si>
  <si>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</si>
  <si>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</si>
  <si>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</si>
  <si>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</si>
  <si>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</si>
  <si>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</si>
  <si>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</si>
  <si>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</si>
  <si>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</si>
  <si>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</si>
  <si>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</si>
  <si>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</si>
  <si>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</si>
  <si>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</si>
  <si>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</si>
  <si>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</si>
  <si>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</si>
  <si>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</si>
  <si>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</si>
  <si>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</si>
  <si>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</si>
  <si>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</si>
  <si>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</si>
  <si>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</si>
  <si>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</si>
  <si>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</si>
  <si>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</si>
  <si>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</si>
  <si>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</si>
  <si>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</si>
  <si>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</si>
  <si>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</si>
  <si>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</si>
  <si>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</si>
  <si>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</si>
  <si>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</si>
  <si>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</si>
  <si>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</si>
  <si>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</si>
  <si>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</si>
  <si>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</si>
  <si>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</si>
  <si>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</si>
  <si>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</si>
  <si>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</si>
  <si>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</si>
  <si>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</si>
  <si>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</si>
  <si>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</si>
  <si>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</si>
  <si>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</si>
  <si>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</si>
  <si>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</si>
  <si>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</si>
  <si>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</si>
  <si>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</si>
  <si>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</si>
  <si>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</si>
  <si>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</si>
  <si>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</si>
  <si>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</si>
  <si>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</si>
  <si>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</si>
  <si>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</si>
  <si>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</si>
  <si>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</si>
  <si>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</si>
  <si>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</si>
  <si>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</si>
  <si>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</si>
  <si>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</si>
  <si>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</si>
  <si>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</si>
  <si>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</si>
  <si>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</si>
  <si>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</si>
  <si>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</si>
  <si>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</si>
  <si>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</si>
  <si>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</si>
  <si>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</si>
  <si>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</si>
  <si>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</si>
  <si>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</si>
  <si>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</si>
  <si>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</si>
  <si>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</si>
  <si>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</si>
  <si>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</si>
  <si>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</si>
  <si>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</si>
  <si>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</si>
  <si>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</si>
  <si>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</si>
  <si>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</si>
  <si>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</si>
  <si>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</si>
  <si>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</si>
  <si>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</si>
  <si>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</si>
  <si>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</si>
  <si>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</si>
  <si>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</si>
  <si>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</si>
  <si>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</si>
  <si>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</si>
  <si>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</si>
  <si>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</si>
  <si>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</si>
  <si>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</si>
  <si>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</si>
  <si>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</si>
  <si>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</si>
  <si>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</si>
  <si>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</si>
  <si>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</si>
  <si>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</si>
  <si>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</si>
  <si>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</si>
  <si>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</si>
  <si>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</si>
  <si>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</si>
  <si>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</si>
  <si>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</si>
  <si>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</si>
  <si>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</si>
  <si>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</si>
  <si>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</si>
  <si>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</si>
  <si>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</si>
  <si>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</si>
  <si>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</si>
  <si>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</si>
  <si>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</si>
  <si>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</si>
  <si>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</si>
  <si>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</si>
  <si>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</si>
  <si>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</si>
  <si>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</si>
  <si>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</si>
  <si>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</si>
  <si>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</si>
  <si>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</si>
  <si>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</si>
  <si>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</si>
  <si>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</si>
  <si>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</si>
  <si>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</si>
  <si>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</si>
  <si>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</si>
  <si>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</si>
  <si>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</si>
  <si>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</si>
  <si>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</si>
  <si>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</si>
  <si>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</si>
  <si>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</si>
  <si>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</si>
  <si>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</si>
  <si>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</si>
  <si>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</si>
  <si>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</si>
  <si>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</si>
  <si>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</si>
  <si>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</si>
  <si>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</si>
  <si>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</si>
  <si>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</si>
  <si>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</si>
  <si>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</si>
  <si>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</si>
  <si>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</si>
  <si>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</si>
  <si>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</si>
  <si>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</si>
  <si>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</si>
  <si>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</si>
  <si>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</si>
  <si>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</si>
  <si>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</si>
  <si>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</si>
  <si>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</si>
  <si>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</si>
  <si>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</si>
  <si>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</si>
  <si>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</si>
  <si>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</si>
  <si>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</si>
  <si>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</si>
  <si>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</si>
  <si>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</si>
  <si>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</si>
  <si>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</si>
  <si>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</si>
  <si>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</si>
  <si>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</si>
  <si>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</si>
  <si>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</si>
  <si>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</si>
  <si>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</si>
  <si>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</si>
  <si>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</si>
  <si>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</si>
  <si>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</si>
  <si>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</si>
  <si>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</si>
  <si>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</si>
  <si>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</si>
  <si>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</si>
  <si>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</si>
  <si>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</si>
  <si>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</si>
  <si>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</si>
  <si>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</si>
  <si>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</si>
  <si>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</si>
  <si>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</si>
  <si>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</si>
  <si>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</si>
  <si>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</si>
  <si>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</si>
  <si>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</si>
  <si>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</si>
  <si>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</si>
  <si>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</si>
  <si>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</si>
  <si>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</si>
  <si>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</si>
  <si>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</si>
  <si>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</si>
  <si>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</si>
  <si>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</si>
  <si>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</si>
  <si>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</si>
  <si>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</si>
  <si>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</si>
  <si>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</si>
  <si>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</si>
  <si>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</si>
  <si>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</si>
  <si>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</si>
  <si>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</si>
  <si>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</si>
  <si>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</si>
  <si>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</si>
  <si>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</si>
  <si>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</si>
  <si>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</si>
  <si>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</si>
  <si>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</si>
  <si>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</si>
  <si>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</si>
  <si>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</si>
  <si>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</si>
  <si>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</si>
  <si>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</si>
  <si>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</si>
  <si>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</si>
  <si>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</si>
  <si>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</si>
  <si>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</si>
  <si>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</si>
  <si>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</si>
  <si>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</si>
  <si>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</si>
  <si>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</si>
  <si>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</si>
  <si>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</si>
  <si>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</si>
  <si>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</si>
  <si>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</si>
  <si>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</si>
  <si>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</si>
  <si>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</si>
  <si>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</si>
  <si>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</si>
  <si>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</si>
  <si>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</si>
  <si>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</si>
  <si>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</si>
  <si>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</si>
  <si>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</si>
  <si>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</si>
  <si>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</si>
  <si>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</si>
  <si>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</si>
  <si>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</si>
  <si>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</si>
  <si>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</si>
  <si>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</si>
  <si>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</si>
  <si>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</si>
  <si>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</si>
  <si>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</si>
  <si>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</si>
  <si>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</si>
  <si>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</si>
  <si>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</si>
  <si>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</si>
  <si>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</si>
  <si>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</si>
  <si>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</si>
  <si>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</si>
  <si>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</si>
  <si>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</si>
  <si>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</si>
  <si>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</si>
  <si>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</si>
  <si>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</si>
  <si>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</si>
  <si>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</si>
  <si>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</si>
  <si>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</si>
  <si>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</si>
  <si>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</si>
  <si>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</si>
  <si>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</si>
  <si>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</si>
  <si>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</si>
  <si>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</si>
  <si>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</si>
  <si>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</si>
  <si>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</si>
  <si>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</si>
  <si>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</si>
  <si>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</si>
  <si>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</si>
  <si>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</si>
  <si>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</si>
  <si>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</si>
  <si>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</si>
  <si>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</si>
  <si>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</si>
  <si>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</si>
  <si>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</si>
  <si>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</si>
  <si>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</si>
  <si>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</si>
  <si>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</si>
  <si>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</si>
  <si>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</si>
  <si>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</si>
  <si>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</si>
  <si>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</si>
  <si>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</si>
  <si>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</si>
  <si>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</si>
  <si>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</si>
  <si>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</si>
  <si>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</si>
  <si>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</si>
  <si>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</si>
  <si>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</si>
  <si>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</si>
  <si>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</si>
  <si>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</si>
  <si>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</si>
  <si>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</si>
  <si>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</si>
  <si>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</si>
  <si>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</si>
  <si>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</si>
  <si>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</si>
  <si>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</si>
  <si>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</si>
  <si>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</si>
  <si>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</si>
  <si>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</si>
  <si>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</si>
  <si>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</si>
  <si>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</si>
  <si>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</si>
  <si>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</si>
  <si>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</si>
  <si>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</si>
  <si>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</si>
  <si>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</si>
  <si>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</si>
  <si>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</si>
  <si>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</si>
  <si>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</si>
  <si>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</si>
  <si>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</si>
  <si>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</si>
  <si>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</si>
  <si>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</si>
  <si>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</si>
  <si>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</si>
  <si>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</si>
  <si>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</si>
  <si>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</si>
  <si>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</si>
  <si>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</si>
  <si>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</si>
  <si>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</si>
  <si>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</si>
  <si>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</si>
  <si>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</si>
  <si>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</si>
  <si>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</si>
  <si>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</si>
  <si>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</si>
  <si>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</si>
  <si>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</si>
  <si>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</si>
  <si>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</si>
  <si>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</si>
  <si>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</si>
  <si>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</si>
  <si>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</si>
  <si>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</si>
  <si>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</si>
  <si>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</si>
  <si>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</si>
  <si>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</si>
  <si>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</si>
  <si>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</si>
  <si>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</si>
  <si>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</si>
  <si>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</si>
  <si>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</si>
  <si>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</si>
  <si>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</si>
  <si>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</si>
  <si>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</si>
  <si>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</si>
  <si>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</si>
  <si>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</si>
  <si>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</si>
  <si>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</si>
  <si>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</si>
  <si>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</si>
  <si>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</si>
  <si>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</si>
  <si>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</si>
  <si>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</si>
  <si>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</si>
  <si>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</si>
  <si>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</si>
  <si>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</si>
  <si>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</si>
  <si>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</si>
  <si>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</si>
  <si>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</si>
  <si>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</si>
  <si>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</si>
  <si>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</si>
  <si>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</si>
  <si>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</si>
  <si>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</si>
  <si>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</si>
  <si>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</si>
  <si>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</si>
  <si>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</si>
  <si>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</si>
  <si>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</si>
  <si>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</si>
  <si>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</si>
  <si>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</si>
  <si>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</si>
  <si>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</si>
  <si>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</si>
  <si>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</si>
  <si>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</si>
  <si>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</si>
  <si>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</si>
  <si>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</si>
  <si>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</si>
  <si>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</si>
  <si>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</si>
  <si>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</si>
  <si>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</si>
  <si>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</si>
  <si>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</si>
  <si>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</si>
  <si>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</si>
  <si>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</si>
  <si>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</si>
  <si>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</si>
  <si>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</si>
  <si>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</si>
  <si>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</si>
  <si>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</si>
  <si>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</si>
  <si>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</si>
  <si>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</si>
  <si>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</si>
  <si>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</si>
  <si>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</si>
  <si>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</si>
  <si>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</si>
  <si>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</si>
  <si>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</si>
  <si>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</si>
  <si>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</si>
  <si>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</si>
  <si>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</si>
  <si>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</si>
  <si>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</si>
  <si>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</si>
  <si>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</si>
  <si>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</si>
  <si>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</si>
  <si>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</si>
  <si>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</si>
  <si>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</si>
  <si>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</si>
  <si>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</si>
  <si>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</si>
  <si>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</si>
  <si>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</si>
  <si>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</si>
  <si>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</si>
  <si>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</si>
  <si>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</si>
  <si>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</si>
  <si>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</si>
  <si>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</si>
  <si>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</si>
  <si>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</si>
  <si>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</si>
  <si>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</si>
  <si>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</si>
  <si>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</si>
  <si>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</si>
  <si>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</si>
  <si>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</si>
  <si>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</si>
  <si>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</si>
  <si>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</si>
  <si>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</si>
  <si>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</si>
  <si>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</si>
  <si>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</si>
  <si>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</si>
  <si>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</si>
  <si>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</si>
  <si>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</si>
  <si>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</si>
  <si>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</si>
  <si>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</si>
  <si>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</si>
  <si>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</si>
  <si>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</si>
  <si>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</si>
  <si>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</si>
  <si>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</si>
  <si>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</si>
  <si>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</si>
  <si>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</si>
  <si>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</si>
  <si>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</si>
  <si>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</si>
  <si>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</si>
  <si>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</si>
  <si>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</si>
  <si>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</si>
  <si>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</si>
  <si>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</si>
  <si>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</si>
  <si>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</si>
  <si>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</si>
  <si>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</si>
  <si>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</si>
  <si>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</si>
  <si>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</si>
  <si>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</si>
  <si>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</si>
  <si>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</si>
  <si>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</si>
  <si>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</si>
  <si>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</si>
  <si>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</si>
  <si>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</si>
  <si>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</si>
  <si>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</si>
  <si>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</si>
  <si>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</si>
  <si>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</si>
  <si>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</si>
  <si>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</si>
  <si>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</si>
  <si>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</si>
  <si>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</si>
  <si>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</si>
  <si>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</si>
  <si>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</si>
  <si>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</si>
  <si>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</si>
  <si>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</si>
  <si>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</si>
  <si>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</si>
  <si>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</si>
  <si>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</si>
  <si>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</si>
  <si>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</si>
  <si>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</si>
  <si>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</si>
  <si>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</si>
  <si>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</si>
  <si>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</si>
  <si>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</si>
  <si>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</si>
  <si>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</si>
  <si>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</si>
  <si>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</si>
  <si>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</si>
  <si>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</si>
  <si>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</si>
  <si>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</si>
  <si>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</si>
  <si>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</si>
  <si>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</si>
  <si>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</si>
  <si>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</si>
  <si>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</si>
  <si>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</si>
  <si>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</si>
  <si>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</si>
  <si>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</si>
  <si>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</si>
  <si>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</si>
  <si>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</si>
  <si>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</si>
  <si>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</si>
  <si>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</si>
  <si>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</si>
  <si>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</si>
  <si>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</si>
  <si>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</si>
  <si>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</si>
  <si>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</si>
  <si>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</si>
  <si>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</si>
  <si>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</si>
  <si>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</si>
  <si>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</si>
  <si>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</si>
  <si>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</si>
  <si>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</si>
  <si>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</si>
  <si>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</si>
  <si>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</si>
  <si>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</si>
  <si>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</si>
  <si>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</si>
  <si>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</si>
  <si>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</si>
  <si>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</si>
  <si>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</si>
  <si>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</si>
  <si>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</si>
  <si>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</si>
  <si>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</si>
  <si>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</si>
  <si>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</si>
  <si>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</si>
  <si>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</si>
  <si>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</si>
  <si>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</si>
  <si>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</si>
  <si>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</si>
  <si>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</si>
  <si>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</si>
  <si>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</si>
  <si>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</si>
  <si>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</si>
  <si>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</si>
  <si>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</si>
  <si>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</si>
  <si>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</si>
  <si>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</si>
  <si>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</si>
  <si>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</si>
  <si>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</si>
  <si>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</si>
  <si>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</si>
  <si>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</si>
  <si>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</si>
  <si>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</si>
  <si>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</si>
  <si>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</si>
  <si>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</si>
  <si>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</si>
  <si>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</si>
  <si>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</si>
  <si>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</si>
  <si>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</si>
  <si>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</si>
  <si>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</si>
  <si>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</si>
  <si>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</si>
  <si>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</si>
  <si>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</si>
  <si>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</si>
  <si>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</si>
  <si>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</si>
  <si>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</si>
  <si>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</si>
  <si>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</si>
  <si>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</si>
  <si>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</si>
  <si>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</si>
  <si>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</si>
  <si>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</si>
  <si>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</si>
  <si>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</si>
  <si>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</si>
  <si>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</si>
  <si>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</si>
  <si>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</si>
  <si>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</si>
  <si>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</si>
  <si>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</si>
  <si>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</si>
  <si>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</si>
  <si>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</si>
  <si>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</si>
  <si>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</si>
  <si>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</si>
  <si>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</si>
  <si>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</si>
  <si>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</si>
  <si>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</si>
  <si>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</si>
  <si>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</si>
  <si>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</si>
  <si>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</si>
  <si>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</si>
  <si>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</si>
  <si>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</si>
  <si>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</si>
  <si>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</si>
  <si>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</si>
  <si>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</si>
  <si>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</si>
  <si>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</si>
  <si>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</si>
  <si>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</si>
  <si>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</si>
  <si>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</si>
  <si>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</si>
  <si>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</si>
  <si>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</si>
  <si>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</si>
  <si>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</si>
  <si>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</si>
  <si>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</si>
  <si>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</si>
  <si>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</si>
  <si>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</si>
  <si>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</si>
  <si>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</si>
  <si>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</si>
  <si>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</si>
  <si>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</si>
  <si>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</si>
  <si>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</si>
  <si>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</si>
  <si>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</si>
  <si>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</si>
  <si>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</si>
  <si>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</si>
  <si>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</si>
  <si>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</si>
  <si>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</si>
  <si>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</si>
  <si>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</si>
  <si>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</si>
  <si>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</si>
  <si>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</si>
  <si>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</si>
  <si>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</si>
  <si>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</si>
  <si>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</si>
  <si>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</si>
  <si>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</si>
  <si>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</si>
  <si>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</si>
  <si>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</si>
  <si>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</si>
  <si>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</si>
  <si>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</si>
  <si>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</si>
  <si>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</si>
  <si>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</si>
  <si>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</si>
  <si>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</si>
  <si>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</si>
  <si>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</si>
  <si>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</si>
  <si>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</si>
  <si>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</si>
  <si>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</si>
  <si>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</si>
  <si>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</si>
  <si>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</si>
  <si>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</si>
  <si>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</si>
  <si>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</si>
  <si>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</si>
  <si>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</si>
  <si>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</si>
  <si>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</si>
  <si>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</si>
  <si>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</si>
  <si>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</si>
  <si>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</si>
  <si>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</si>
  <si>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</si>
  <si>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</si>
  <si>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</si>
  <si>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</si>
  <si>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</si>
  <si>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</si>
  <si>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</si>
  <si>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</si>
  <si>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</si>
  <si>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</si>
  <si>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</si>
  <si>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</si>
  <si>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</si>
  <si>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</si>
  <si>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</si>
  <si>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</si>
  <si>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</si>
  <si>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</si>
  <si>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</si>
  <si>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</si>
  <si>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</si>
  <si>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</si>
  <si>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</si>
  <si>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</si>
  <si>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</si>
  <si>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</si>
  <si>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</si>
  <si>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</si>
  <si>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</si>
  <si>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</si>
  <si>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</si>
  <si>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</si>
  <si>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</si>
  <si>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</si>
  <si>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</si>
  <si>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</si>
  <si>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</si>
  <si>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</si>
  <si>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</si>
  <si>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</si>
  <si>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</si>
  <si>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</si>
  <si>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</si>
  <si>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</si>
  <si>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</si>
  <si>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</si>
  <si>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</si>
  <si>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</si>
  <si>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</si>
  <si>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</si>
  <si>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</si>
  <si>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</si>
  <si>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</si>
  <si>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</si>
  <si>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</si>
  <si>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</si>
  <si>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</si>
  <si>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</si>
  <si>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</si>
  <si>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</si>
  <si>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</si>
  <si>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</si>
  <si>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</si>
  <si>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</si>
  <si>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</si>
  <si>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</si>
  <si>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</si>
  <si>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</si>
  <si>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</si>
  <si>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</si>
  <si>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</si>
  <si>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</si>
  <si>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</si>
  <si>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</si>
  <si>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</si>
  <si>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</si>
  <si>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</si>
  <si>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</si>
  <si>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</si>
  <si>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</si>
  <si>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</si>
  <si>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</si>
  <si>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</si>
  <si>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</si>
  <si>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</si>
  <si>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</si>
  <si>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</si>
  <si>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</si>
  <si>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</si>
  <si>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</si>
  <si>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</si>
  <si>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</si>
  <si>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</si>
  <si>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</si>
  <si>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</si>
  <si>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</si>
  <si>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</si>
  <si>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</si>
  <si>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</si>
  <si>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</si>
  <si>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</si>
  <si>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</si>
  <si>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</si>
  <si>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</si>
  <si>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</si>
  <si>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</si>
  <si>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</si>
  <si>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</si>
  <si>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</si>
  <si>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</si>
  <si>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</si>
  <si>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</si>
  <si>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</si>
  <si>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</si>
  <si>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</si>
  <si>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</si>
  <si>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</si>
  <si>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</si>
  <si>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</si>
  <si>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</si>
  <si>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</si>
  <si>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</si>
  <si>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</si>
  <si>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</si>
  <si>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</si>
  <si>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</si>
  <si>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</si>
  <si>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</si>
  <si>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</si>
  <si>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</si>
  <si>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</si>
  <si>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</si>
  <si>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</si>
  <si>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</si>
  <si>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</si>
  <si>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</si>
  <si>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</si>
  <si>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</si>
  <si>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</si>
  <si>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</si>
  <si>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</si>
  <si>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</si>
  <si>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</si>
  <si>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</si>
  <si>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</si>
  <si>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</si>
  <si>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</si>
  <si>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</si>
  <si>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</si>
  <si>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</si>
  <si>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</si>
  <si>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</si>
  <si>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</si>
  <si>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</si>
  <si>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</si>
  <si>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</si>
  <si>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</si>
  <si>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</si>
  <si>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</si>
  <si>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</si>
  <si>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</si>
  <si>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</si>
  <si>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</si>
  <si>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</si>
  <si>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</si>
  <si>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</si>
  <si>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</si>
  <si>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</si>
  <si>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</si>
  <si>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</si>
  <si>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</si>
  <si>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</si>
  <si>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</si>
  <si>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</si>
  <si>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</si>
  <si>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</si>
  <si>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</si>
  <si>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</si>
  <si>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</si>
  <si>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</si>
  <si>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</si>
  <si>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</si>
  <si>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</si>
  <si>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</si>
  <si>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</si>
  <si>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</si>
  <si>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</si>
  <si>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</si>
  <si>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</si>
  <si>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</si>
  <si>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</si>
  <si>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</si>
  <si>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</si>
  <si>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</si>
  <si>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</si>
  <si>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</si>
  <si>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</si>
  <si>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</si>
  <si>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</si>
  <si>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</si>
  <si>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</si>
  <si>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</si>
  <si>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</si>
  <si>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</si>
  <si>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</si>
  <si>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</si>
  <si>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</si>
  <si>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</si>
  <si>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</si>
  <si>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</si>
  <si>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</si>
  <si>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</si>
  <si>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</si>
  <si>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</si>
  <si>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</si>
  <si>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</si>
  <si>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</si>
  <si>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</si>
  <si>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</si>
  <si>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</si>
  <si>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</si>
  <si>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</si>
  <si>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</si>
  <si>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</si>
  <si>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</si>
  <si>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</si>
  <si>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</si>
  <si>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</si>
  <si>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</si>
  <si>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</si>
  <si>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</si>
  <si>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</si>
  <si>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</si>
  <si>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</si>
  <si>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</si>
  <si>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</si>
  <si>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</si>
  <si>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</si>
  <si>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</si>
  <si>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</si>
  <si>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</si>
  <si>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</si>
  <si>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</si>
  <si>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</si>
  <si>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</si>
  <si>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</si>
  <si>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</si>
  <si>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</si>
  <si>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</si>
  <si>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</si>
  <si>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</si>
  <si>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</si>
  <si>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</si>
  <si>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</si>
  <si>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</si>
  <si>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</si>
  <si>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</si>
  <si>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</si>
  <si>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</si>
  <si>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</si>
  <si>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</si>
  <si>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</si>
  <si>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</si>
  <si>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</si>
  <si>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</si>
  <si>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</si>
  <si>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</si>
  <si>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</si>
  <si>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</si>
  <si>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</si>
  <si>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</si>
  <si>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</si>
  <si>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</si>
  <si>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</si>
  <si>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</si>
  <si>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</si>
  <si>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</si>
  <si>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</si>
  <si>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</si>
  <si>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</si>
  <si>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</si>
  <si>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</si>
  <si>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</si>
  <si>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</si>
  <si>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</si>
  <si>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</si>
  <si>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</si>
  <si>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</si>
  <si>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</si>
  <si>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</si>
  <si>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</si>
  <si>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</si>
  <si>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</si>
  <si>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</si>
  <si>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</si>
  <si>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</si>
  <si>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</si>
  <si>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</si>
  <si>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</si>
  <si>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</si>
  <si>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</si>
  <si>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</si>
  <si>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</si>
  <si>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</si>
  <si>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</si>
  <si>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</si>
  <si>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</si>
  <si>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</si>
  <si>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</si>
  <si>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</si>
  <si>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</si>
  <si>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</si>
  <si>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</si>
  <si>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</si>
  <si>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</si>
  <si>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</si>
  <si>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</si>
  <si>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</si>
  <si>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</si>
  <si>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</si>
  <si>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</si>
  <si>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</si>
  <si>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</si>
  <si>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</si>
  <si>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</si>
  <si>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</si>
  <si>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</si>
  <si>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</si>
  <si>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</si>
  <si>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</si>
  <si>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</si>
  <si>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</si>
  <si>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</si>
  <si>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</si>
  <si>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</si>
  <si>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</si>
  <si>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</si>
  <si>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</si>
  <si>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</si>
  <si>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</si>
  <si>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</si>
  <si>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</si>
  <si>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</si>
  <si>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</si>
  <si>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</si>
  <si>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</si>
  <si>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</si>
  <si>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</si>
  <si>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</si>
  <si>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</si>
  <si>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</si>
  <si>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</si>
  <si>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</si>
  <si>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</si>
  <si>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</si>
  <si>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</si>
  <si>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</si>
  <si>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</si>
  <si>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</si>
  <si>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</si>
  <si>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</si>
  <si>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</si>
  <si>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</si>
  <si>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</si>
  <si>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</si>
  <si>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</si>
  <si>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</si>
  <si>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</si>
  <si>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</si>
  <si>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</si>
  <si>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</si>
  <si>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</si>
  <si>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</si>
  <si>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</si>
  <si>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</si>
  <si>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</si>
  <si>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</si>
  <si>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</si>
  <si>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</si>
  <si>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</si>
  <si>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</si>
  <si>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</si>
  <si>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</si>
  <si>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</si>
  <si>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</si>
  <si>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</si>
  <si>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</si>
  <si>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</si>
  <si>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</si>
  <si>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</si>
  <si>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</si>
  <si>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</si>
  <si>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</si>
  <si>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</si>
  <si>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</si>
  <si>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</si>
  <si>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</si>
  <si>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</si>
  <si>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</si>
  <si>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</si>
  <si>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</si>
  <si>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</si>
  <si>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</si>
  <si>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</si>
  <si>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</si>
  <si>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</si>
  <si>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</si>
  <si>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</si>
  <si>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</si>
  <si>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</si>
  <si>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</si>
  <si>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</si>
  <si>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</si>
  <si>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</si>
  <si>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</si>
  <si>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</si>
  <si>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</si>
  <si>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</si>
  <si>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</si>
  <si>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</si>
  <si>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</si>
  <si>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</si>
  <si>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</si>
  <si>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</si>
  <si>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</si>
  <si>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</si>
  <si>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</si>
  <si>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</si>
  <si>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</si>
  <si>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</si>
  <si>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</si>
  <si>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</si>
  <si>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</si>
  <si>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</si>
  <si>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</si>
  <si>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</si>
  <si>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</si>
  <si>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</si>
  <si>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</si>
  <si>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</si>
  <si>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</si>
  <si>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</si>
  <si>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</si>
  <si>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</si>
  <si>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</si>
  <si>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</si>
  <si>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</si>
  <si>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</si>
  <si>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</si>
  <si>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</si>
  <si>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</si>
  <si>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</si>
  <si>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</si>
  <si>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</si>
  <si>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</si>
  <si>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</si>
  <si>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</si>
  <si>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</si>
  <si>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</si>
  <si>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</si>
  <si>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</si>
  <si>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</si>
  <si>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</si>
  <si>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</si>
  <si>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</si>
  <si>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</si>
  <si>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</si>
  <si>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</si>
  <si>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</si>
  <si>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</si>
  <si>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</si>
  <si>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</si>
  <si>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</si>
  <si>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</si>
  <si>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</si>
  <si>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</si>
  <si>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</si>
  <si>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</si>
  <si>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</si>
  <si>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</si>
  <si>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</si>
  <si>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</si>
  <si>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</si>
  <si>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</si>
  <si>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</si>
  <si>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</si>
  <si>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</si>
  <si>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</si>
  <si>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</si>
  <si>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</si>
  <si>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</si>
  <si>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</si>
  <si>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</si>
  <si>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</si>
  <si>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</si>
  <si>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</si>
  <si>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</si>
  <si>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</si>
  <si>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</si>
  <si>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</si>
  <si>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</si>
  <si>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</si>
  <si>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</si>
  <si>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</si>
  <si>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</si>
  <si>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</si>
  <si>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</si>
  <si>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</si>
  <si>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</si>
  <si>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</si>
  <si>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</si>
  <si>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</si>
  <si>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</si>
  <si>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</si>
  <si>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</si>
  <si>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</si>
  <si>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</si>
  <si>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</si>
  <si>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</si>
  <si>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</si>
  <si>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</si>
  <si>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</si>
  <si>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</si>
  <si>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</si>
  <si>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</si>
  <si>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</si>
  <si>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</si>
  <si>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</si>
  <si>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</si>
  <si>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</si>
  <si>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</si>
  <si>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</si>
  <si>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</si>
  <si>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</si>
  <si>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</si>
  <si>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</si>
  <si>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</si>
  <si>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</si>
  <si>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</si>
  <si>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</si>
  <si>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</si>
  <si>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</si>
  <si>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</si>
  <si>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</si>
  <si>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</si>
  <si>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</si>
  <si>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</si>
  <si>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</si>
  <si>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</si>
  <si>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</si>
  <si>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</si>
  <si>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</si>
  <si>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</si>
  <si>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</si>
  <si>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</si>
  <si>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</si>
  <si>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</si>
  <si>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</si>
  <si>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</si>
  <si>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</si>
  <si>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</si>
  <si>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</si>
  <si>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</si>
  <si>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</si>
  <si>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</si>
  <si>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</si>
  <si>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</si>
  <si>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</si>
  <si>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</si>
  <si>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</si>
  <si>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</si>
  <si>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</si>
  <si>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</si>
  <si>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</si>
  <si>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</si>
  <si>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</si>
  <si>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</si>
  <si>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</si>
  <si>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</si>
  <si>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</si>
  <si>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</si>
  <si>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</si>
  <si>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</si>
  <si>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</si>
  <si>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</si>
  <si>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</si>
  <si>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</si>
  <si>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</si>
  <si>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</si>
  <si>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</si>
  <si>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</si>
  <si>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</si>
  <si>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</si>
  <si>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</si>
  <si>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</si>
  <si>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</si>
  <si>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</si>
  <si>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</si>
  <si>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</si>
  <si>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</si>
  <si>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</si>
  <si>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</si>
  <si>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</si>
  <si>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</si>
  <si>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</si>
  <si>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</si>
  <si>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</si>
  <si>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</si>
  <si>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</si>
  <si>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</si>
  <si>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</si>
  <si>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</si>
  <si>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</si>
  <si>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</si>
  <si>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</si>
  <si>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</si>
  <si>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</si>
  <si>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</si>
  <si>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</si>
  <si>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</si>
  <si>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</si>
  <si>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</si>
  <si>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</si>
  <si>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</si>
  <si>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</si>
  <si>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</si>
  <si>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</si>
  <si>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</si>
  <si>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</si>
  <si>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</si>
  <si>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</si>
  <si>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</si>
  <si>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</si>
  <si>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</si>
  <si>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</si>
  <si>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</si>
  <si>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</si>
  <si>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</si>
  <si>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</si>
  <si>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</si>
  <si>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</si>
  <si>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</si>
  <si>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</si>
  <si>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</si>
  <si>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</si>
  <si>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</si>
  <si>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</si>
  <si>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</si>
  <si>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</si>
  <si>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</si>
  <si>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</si>
  <si>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</si>
  <si>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</si>
  <si>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</si>
  <si>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</si>
  <si>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</si>
  <si>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</si>
  <si>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</si>
  <si>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</si>
  <si>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</si>
  <si>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</si>
  <si>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</si>
  <si>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</si>
  <si>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</si>
  <si>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</si>
  <si>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</si>
  <si>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</si>
  <si>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</si>
  <si>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</si>
  <si>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</si>
  <si>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</si>
  <si>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</si>
  <si>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</si>
  <si>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</si>
  <si>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</si>
  <si>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</si>
  <si>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</si>
  <si>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</si>
  <si>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</si>
  <si>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</si>
  <si>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</si>
  <si>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</si>
  <si>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</si>
  <si>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</si>
  <si>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</si>
  <si>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</si>
  <si>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</si>
  <si>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</si>
  <si>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</si>
  <si>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</si>
  <si>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</si>
  <si>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</si>
  <si>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</si>
  <si>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</si>
  <si>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</si>
  <si>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</si>
  <si>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</si>
  <si>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</si>
  <si>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</si>
  <si>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</si>
  <si>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</si>
  <si>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</si>
  <si>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</si>
  <si>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</si>
  <si>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</si>
  <si>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</si>
  <si>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</si>
  <si>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</si>
  <si>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</si>
  <si>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</si>
  <si>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</si>
  <si>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</si>
  <si>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</si>
  <si>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</si>
  <si>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</si>
  <si>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</si>
  <si>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</si>
  <si>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</si>
  <si>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</si>
  <si>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</si>
  <si>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</si>
  <si>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</si>
  <si>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</si>
  <si>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</si>
  <si>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</si>
  <si>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</si>
  <si>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</si>
  <si>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</si>
  <si>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</si>
  <si>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</si>
  <si>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</si>
  <si>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</si>
  <si>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</si>
  <si>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</si>
  <si>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</si>
  <si>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</si>
  <si>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</si>
  <si>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</si>
  <si>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</si>
  <si>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</si>
  <si>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</si>
  <si>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</si>
  <si>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</si>
  <si>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</si>
  <si>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</si>
  <si>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</si>
  <si>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</si>
  <si>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</si>
  <si>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</si>
  <si>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</si>
  <si>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</si>
  <si>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</si>
  <si>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</si>
  <si>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</si>
  <si>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</si>
  <si>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</si>
  <si>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</si>
  <si>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</si>
  <si>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</si>
  <si>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</si>
  <si>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</si>
  <si>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</si>
  <si>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</si>
  <si>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</si>
  <si>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</si>
  <si>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</si>
  <si>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</si>
  <si>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</si>
  <si>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</si>
  <si>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</si>
  <si>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</si>
  <si>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</si>
  <si>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</si>
  <si>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</si>
  <si>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</si>
  <si>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</si>
  <si>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</si>
  <si>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</si>
  <si>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</si>
  <si>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</si>
  <si>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</si>
  <si>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</si>
  <si>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</si>
  <si>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</si>
  <si>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</si>
  <si>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</si>
  <si>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</si>
  <si>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</si>
  <si>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</si>
  <si>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</si>
  <si>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</si>
  <si>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</si>
  <si>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</si>
  <si>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</si>
  <si>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</si>
  <si>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</si>
  <si>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</si>
  <si>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</si>
  <si>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</si>
  <si>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</si>
  <si>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</si>
  <si>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</si>
  <si>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</si>
  <si>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</si>
  <si>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</si>
  <si>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</si>
  <si>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</si>
  <si>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</si>
  <si>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</si>
  <si>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</si>
  <si>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</si>
  <si>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</si>
  <si>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</si>
  <si>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</si>
  <si>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</si>
  <si>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</si>
  <si>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</si>
  <si>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</si>
  <si>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</si>
  <si>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</si>
  <si>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</si>
  <si>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</si>
  <si>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</si>
  <si>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</si>
  <si>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</si>
  <si>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</si>
  <si>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</si>
  <si>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</si>
  <si>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</si>
  <si>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</si>
  <si>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</si>
  <si>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</si>
  <si>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</si>
  <si>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</si>
  <si>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</si>
  <si>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</si>
  <si>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</si>
  <si>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</si>
  <si>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</si>
  <si>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</si>
  <si>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</si>
  <si>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</si>
  <si>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</si>
  <si>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</si>
  <si>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</si>
  <si>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</si>
  <si>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</si>
  <si>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</si>
  <si>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</si>
  <si>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</si>
  <si>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</si>
  <si>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</si>
  <si>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</si>
  <si>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</si>
  <si>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</si>
  <si>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</si>
  <si>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</si>
  <si>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</si>
  <si>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</si>
  <si>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</si>
  <si>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</si>
  <si>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</si>
  <si>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</si>
  <si>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</si>
  <si>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</si>
  <si>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</si>
  <si>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</si>
  <si>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</si>
  <si>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</si>
  <si>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</si>
  <si>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</si>
  <si>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</si>
  <si>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</si>
  <si>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</si>
  <si>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</si>
  <si>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</si>
  <si>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</si>
  <si>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</si>
  <si>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</si>
  <si>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</si>
  <si>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</si>
  <si>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</si>
  <si>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</si>
  <si>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</si>
  <si>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</si>
  <si>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</si>
  <si>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</si>
  <si>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</si>
  <si>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</si>
  <si>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</si>
  <si>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</si>
  <si>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</si>
  <si>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</si>
  <si>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</si>
  <si>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</si>
  <si>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</si>
  <si>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</si>
  <si>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</si>
  <si>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</si>
  <si>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</si>
  <si>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</si>
  <si>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</si>
  <si>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</si>
  <si>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</si>
  <si>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</si>
  <si>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</si>
  <si>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</si>
  <si>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</si>
  <si>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</si>
  <si>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</si>
  <si>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</si>
  <si>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</si>
  <si>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</si>
  <si>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</si>
  <si>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</si>
  <si>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</si>
  <si>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</si>
  <si>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</si>
  <si>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</si>
  <si>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</si>
  <si>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</si>
  <si>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</si>
  <si>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</si>
  <si>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</si>
  <si>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</si>
  <si>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</si>
  <si>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</si>
  <si>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</si>
  <si>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</si>
  <si>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</si>
  <si>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</si>
  <si>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</si>
  <si>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</si>
  <si>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</si>
  <si>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</si>
  <si>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</si>
  <si>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</si>
  <si>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</si>
  <si>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</si>
  <si>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</si>
  <si>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</si>
  <si>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</si>
  <si>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</si>
  <si>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</si>
  <si>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</si>
  <si>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</si>
  <si>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</si>
  <si>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</si>
  <si>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</si>
  <si>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</si>
  <si>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</si>
  <si>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</si>
  <si>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</si>
  <si>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</si>
  <si>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</si>
  <si>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</si>
  <si>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</si>
  <si>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</si>
  <si>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</si>
  <si>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</si>
  <si>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</si>
  <si>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</si>
  <si>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</si>
  <si>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</si>
  <si>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</si>
  <si>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</si>
  <si>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</si>
  <si>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</si>
  <si>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</si>
  <si>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</si>
  <si>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</si>
  <si>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</si>
  <si>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</si>
  <si>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</si>
  <si>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</si>
  <si>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</si>
  <si>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</si>
  <si>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</si>
  <si>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</si>
  <si>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</si>
  <si>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</si>
  <si>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</si>
  <si>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</si>
  <si>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</si>
  <si>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</si>
  <si>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</si>
  <si>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</si>
  <si>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</si>
  <si>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</si>
  <si>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</si>
  <si>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</si>
  <si>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</si>
  <si>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</si>
  <si>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</si>
  <si>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</si>
  <si>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</si>
  <si>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</si>
  <si>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</si>
  <si>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</si>
  <si>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</si>
  <si>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</si>
  <si>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</si>
  <si>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</si>
  <si>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</si>
  <si>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</si>
  <si>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</si>
  <si>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</si>
  <si>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</si>
  <si>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</si>
  <si>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</si>
  <si>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</si>
  <si>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</si>
  <si>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</si>
  <si>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</si>
  <si>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</si>
  <si>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</si>
  <si>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</si>
  <si>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</si>
  <si>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</si>
  <si>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</si>
  <si>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</si>
  <si>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</si>
  <si>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</si>
  <si>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</si>
  <si>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</si>
  <si>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</si>
  <si>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</si>
  <si>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</si>
  <si>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</si>
  <si>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</si>
  <si>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</si>
  <si>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</si>
  <si>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</si>
  <si>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</si>
  <si>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</si>
  <si>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</si>
  <si>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</si>
  <si>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</si>
  <si>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</si>
  <si>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</si>
  <si>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</si>
  <si>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</si>
  <si>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</si>
  <si>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</si>
  <si>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</si>
  <si>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</si>
  <si>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</si>
  <si>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</si>
  <si>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</si>
  <si>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</si>
  <si>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</si>
  <si>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</si>
  <si>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</si>
  <si>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</si>
  <si>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</si>
  <si>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</si>
  <si>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</si>
  <si>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</si>
  <si>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</si>
  <si>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</si>
  <si>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</si>
  <si>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</si>
  <si>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</si>
  <si>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</si>
  <si>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</si>
  <si>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</si>
  <si>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</si>
  <si>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</si>
  <si>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</si>
  <si>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</si>
  <si>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</si>
  <si>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</si>
  <si>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</si>
  <si>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</si>
  <si>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</si>
  <si>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</si>
  <si>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</si>
  <si>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</si>
  <si>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</si>
  <si>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</si>
  <si>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</si>
  <si>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</si>
  <si>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</si>
  <si>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</si>
  <si>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</si>
  <si>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</si>
  <si>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</si>
  <si>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</si>
  <si>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</si>
  <si>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</si>
  <si>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</si>
  <si>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</si>
  <si>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</si>
  <si>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</si>
  <si>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</si>
  <si>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</si>
  <si>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</si>
  <si>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</si>
  <si>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</si>
  <si>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</si>
  <si>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</si>
  <si>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</si>
  <si>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</si>
  <si>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</si>
  <si>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</si>
  <si>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</si>
  <si>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</si>
  <si>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</si>
  <si>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</si>
  <si>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</si>
  <si>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</si>
  <si>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</si>
  <si>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</si>
  <si>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</si>
  <si>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</si>
  <si>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</si>
  <si>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</si>
  <si>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</si>
  <si>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</si>
  <si>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</si>
  <si>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</si>
  <si>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</si>
  <si>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</si>
  <si>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</si>
  <si>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</si>
  <si>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</si>
  <si>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</si>
  <si>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</si>
  <si>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</si>
  <si>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</si>
  <si>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</si>
  <si>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</si>
  <si>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</si>
  <si>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</si>
  <si>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</si>
  <si>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</si>
  <si>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</si>
  <si>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</si>
  <si>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</si>
  <si>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</si>
  <si>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</si>
  <si>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</si>
  <si>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</si>
  <si>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</si>
  <si>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</si>
  <si>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</si>
  <si>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</si>
  <si>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</si>
  <si>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</si>
  <si>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</si>
  <si>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</si>
  <si>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</si>
  <si>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</si>
  <si>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</si>
  <si>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</si>
  <si>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</si>
  <si>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</si>
  <si>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</si>
  <si>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</si>
  <si>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</si>
  <si>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</si>
  <si>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</si>
  <si>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</si>
  <si>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</si>
  <si>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</si>
  <si>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</si>
  <si>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</si>
  <si>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</si>
  <si>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</si>
  <si>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</si>
  <si>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</si>
  <si>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</si>
  <si>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</si>
  <si>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</si>
  <si>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</si>
  <si>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</si>
  <si>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</si>
  <si>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</si>
  <si>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</si>
  <si>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</si>
  <si>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</si>
  <si>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</si>
  <si>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</si>
  <si>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</si>
  <si>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</si>
  <si>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</si>
  <si>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</si>
  <si>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</si>
  <si>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</si>
  <si>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</si>
  <si>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</si>
  <si>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</si>
  <si>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</si>
  <si>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</si>
  <si>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</si>
  <si>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</si>
  <si>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</si>
  <si>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</si>
  <si>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</si>
  <si>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</si>
  <si>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</si>
  <si>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</si>
  <si>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</si>
  <si>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</si>
  <si>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</si>
  <si>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</si>
  <si>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</si>
  <si>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</si>
  <si>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</si>
  <si>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</si>
  <si>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</si>
  <si>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</si>
  <si>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</si>
  <si>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</si>
  <si>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</si>
  <si>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</si>
  <si>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</si>
  <si>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</si>
  <si>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</si>
  <si>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</si>
  <si>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</si>
  <si>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</si>
  <si>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</si>
  <si>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</si>
  <si>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</si>
  <si>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</si>
  <si>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</si>
  <si>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</si>
  <si>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</si>
  <si>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</si>
  <si>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</si>
  <si>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</si>
  <si>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</si>
  <si>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</si>
  <si>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</si>
  <si>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</si>
  <si>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</si>
  <si>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</si>
  <si>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</si>
  <si>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</si>
  <si>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</si>
  <si>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</si>
  <si>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</si>
  <si>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</si>
  <si>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</si>
  <si>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</si>
  <si>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</si>
  <si>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</si>
  <si>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</si>
  <si>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</si>
  <si>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</si>
  <si>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</si>
  <si>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</si>
  <si>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</si>
  <si>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</si>
  <si>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</si>
  <si>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</si>
  <si>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</si>
  <si>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</si>
  <si>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</si>
  <si>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</si>
  <si>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</si>
  <si>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</si>
  <si>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</si>
  <si>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</si>
  <si>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</si>
  <si>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</si>
  <si>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</si>
  <si>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</si>
  <si>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</si>
  <si>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</si>
  <si>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</si>
  <si>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</si>
  <si>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</si>
  <si>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</si>
  <si>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</si>
  <si>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</si>
  <si>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</si>
  <si>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</si>
  <si>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</si>
  <si>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</si>
  <si>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</si>
  <si>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</si>
  <si>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</si>
  <si>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</si>
  <si>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</si>
  <si>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</si>
  <si>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</si>
  <si>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</si>
  <si>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</si>
  <si>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</si>
  <si>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</si>
  <si>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</si>
  <si>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</si>
  <si>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</si>
  <si>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</si>
  <si>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</si>
  <si>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</si>
  <si>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</si>
  <si>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</si>
  <si>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</si>
  <si>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</si>
  <si>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</si>
  <si>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</si>
  <si>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</si>
  <si>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</si>
  <si>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</si>
  <si>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</si>
  <si>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</si>
  <si>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</si>
  <si>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</si>
  <si>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</si>
  <si>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</si>
  <si>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</si>
  <si>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</si>
  <si>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</si>
  <si>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</si>
  <si>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</si>
  <si>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</si>
  <si>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</si>
  <si>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</si>
  <si>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</si>
  <si>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</si>
  <si>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</si>
  <si>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</si>
  <si>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</si>
  <si>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</si>
  <si>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</si>
  <si>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</si>
  <si>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</si>
  <si>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</si>
  <si>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</si>
  <si>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</si>
  <si>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</si>
  <si>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</si>
  <si>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</si>
  <si>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</si>
  <si>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</si>
  <si>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</si>
  <si>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</si>
  <si>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</si>
  <si>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</si>
  <si>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</si>
  <si>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</si>
  <si>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</si>
  <si>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</si>
  <si>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</si>
  <si>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</si>
  <si>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</si>
  <si>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</si>
  <si>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</si>
  <si>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</si>
  <si>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</si>
  <si>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</si>
  <si>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</si>
  <si>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</si>
  <si>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</si>
  <si>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</si>
  <si>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</si>
  <si>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</si>
  <si>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</si>
  <si>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</si>
  <si>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</si>
  <si>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</si>
  <si>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</si>
  <si>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</si>
  <si>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</si>
  <si>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</si>
  <si>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</si>
  <si>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</si>
  <si>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</si>
  <si>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</si>
  <si>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</si>
  <si>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</si>
  <si>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</si>
  <si>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</si>
  <si>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</si>
  <si>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</si>
  <si>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</si>
  <si>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</si>
  <si>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</si>
  <si>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</si>
  <si>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</si>
  <si>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</si>
  <si>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</si>
  <si>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</si>
  <si>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</si>
  <si>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</si>
  <si>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</si>
  <si>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</si>
  <si>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</si>
  <si>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</si>
  <si>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</si>
  <si>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</si>
  <si>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</si>
  <si>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</si>
  <si>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</si>
  <si>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</si>
  <si>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</si>
  <si>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</si>
  <si>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</si>
  <si>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</si>
  <si>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</si>
  <si>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</si>
  <si>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</si>
  <si>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</si>
  <si>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</si>
  <si>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</si>
  <si>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</si>
  <si>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</si>
  <si>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</si>
  <si>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</si>
  <si>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</si>
  <si>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</si>
  <si>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</si>
  <si>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</si>
  <si>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</si>
  <si>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</si>
  <si>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</si>
  <si>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</si>
  <si>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</si>
  <si>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</si>
  <si>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</si>
  <si>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</si>
  <si>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</si>
  <si>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</si>
  <si>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</si>
  <si>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</si>
  <si>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</si>
  <si>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</si>
  <si>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</si>
  <si>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</si>
  <si>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</si>
  <si>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</si>
  <si>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</si>
  <si>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</si>
  <si>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</si>
  <si>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</si>
  <si>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</si>
  <si>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</si>
  <si>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</si>
  <si>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</si>
  <si>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</si>
  <si>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</si>
  <si>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</si>
  <si>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</si>
  <si>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</si>
  <si>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</si>
  <si>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</si>
  <si>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</si>
  <si>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</si>
  <si>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</si>
  <si>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</si>
  <si>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</si>
  <si>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</si>
  <si>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</si>
  <si>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</si>
  <si>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</si>
  <si>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</si>
  <si>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</si>
  <si>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</si>
  <si>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</si>
  <si>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</si>
  <si>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</si>
  <si>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</si>
  <si>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</si>
  <si>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</si>
  <si>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</si>
  <si>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</si>
  <si>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</si>
  <si>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</si>
  <si>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</si>
  <si>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</si>
  <si>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</si>
  <si>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</si>
  <si>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</si>
  <si>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</si>
  <si>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</si>
  <si>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</si>
  <si>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</si>
  <si>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</si>
  <si>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</si>
  <si>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</si>
  <si>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</si>
  <si>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</si>
  <si>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</si>
  <si>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</si>
  <si>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</si>
  <si>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</si>
  <si>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</si>
  <si>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</si>
  <si>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</si>
  <si>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</si>
  <si>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</si>
  <si>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</si>
  <si>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</si>
  <si>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</si>
  <si>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</si>
  <si>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</si>
  <si>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</si>
  <si>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</si>
  <si>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</si>
  <si>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</si>
  <si>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</si>
  <si>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</si>
  <si>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</si>
  <si>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</si>
  <si>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</si>
  <si>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</si>
  <si>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</si>
  <si>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</si>
  <si>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</si>
  <si>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</si>
  <si>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</si>
  <si>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</si>
  <si>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</si>
  <si>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</si>
  <si>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</si>
  <si>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</si>
  <si>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</si>
  <si>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</si>
  <si>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</si>
  <si>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</si>
  <si>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</si>
  <si>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</si>
  <si>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</si>
  <si>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</si>
  <si>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</si>
  <si>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</si>
  <si>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</si>
  <si>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</si>
  <si>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</si>
  <si>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</si>
  <si>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</si>
  <si>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</si>
  <si>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</si>
  <si>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</si>
  <si>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</si>
  <si>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</si>
  <si>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</si>
  <si>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</si>
  <si>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</si>
  <si>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</si>
  <si>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</si>
  <si>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</si>
  <si>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</si>
  <si>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</si>
  <si>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</si>
  <si>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</si>
  <si>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</si>
  <si>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</si>
  <si>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</si>
  <si>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</si>
  <si>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</si>
  <si>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</si>
  <si>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</si>
  <si>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</si>
  <si>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</si>
  <si>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</si>
  <si>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</si>
  <si>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</si>
  <si>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</si>
  <si>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</si>
  <si>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</si>
  <si>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</si>
  <si>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</si>
  <si>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</si>
  <si>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</si>
  <si>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</si>
  <si>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</si>
  <si>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</si>
  <si>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</si>
  <si>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</si>
  <si>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</si>
  <si>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</si>
  <si>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</si>
  <si>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</si>
  <si>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</si>
  <si>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</si>
  <si>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</si>
  <si>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</si>
  <si>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</si>
  <si>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</si>
  <si>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</si>
  <si>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</si>
  <si>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</si>
  <si>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</si>
  <si>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</si>
  <si>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</si>
  <si>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</si>
  <si>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</si>
  <si>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</si>
  <si>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</si>
  <si>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</si>
  <si>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</si>
  <si>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</si>
  <si>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</si>
  <si>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</si>
  <si>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</si>
  <si>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</si>
  <si>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</si>
  <si>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</si>
  <si>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</si>
  <si>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</si>
  <si>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</si>
  <si>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</si>
  <si>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</si>
  <si>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</si>
  <si>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</si>
  <si>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</si>
  <si>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</si>
  <si>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</si>
  <si>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</si>
  <si>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</si>
  <si>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</si>
  <si>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</si>
  <si>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</si>
  <si>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</si>
  <si>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</si>
  <si>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</si>
  <si>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</si>
  <si>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</si>
  <si>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</si>
  <si>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</si>
  <si>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</si>
  <si>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</si>
  <si>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</si>
  <si>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</si>
  <si>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</si>
  <si>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</si>
  <si>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</si>
  <si>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</si>
  <si>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</si>
  <si>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</si>
  <si>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</si>
  <si>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</si>
  <si>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</si>
  <si>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</si>
  <si>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</si>
  <si>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</si>
  <si>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</si>
  <si>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</si>
  <si>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</si>
  <si>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</si>
  <si>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</si>
  <si>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</si>
  <si>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</si>
  <si>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</si>
  <si>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</si>
  <si>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</si>
  <si>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</si>
  <si>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</si>
  <si>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</si>
  <si>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</si>
  <si>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</si>
  <si>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</si>
  <si>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</si>
  <si>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</si>
  <si>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</si>
  <si>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</si>
  <si>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</si>
  <si>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</si>
  <si>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</si>
  <si>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</si>
  <si>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</si>
  <si>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</si>
  <si>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</si>
  <si>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</si>
  <si>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</si>
  <si>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</si>
  <si>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</si>
  <si>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</si>
  <si>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</si>
  <si>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</si>
  <si>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</si>
  <si>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</si>
  <si>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</si>
  <si>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</si>
  <si>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</si>
  <si>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</si>
  <si>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</si>
  <si>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</si>
  <si>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</si>
  <si>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</si>
  <si>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</si>
  <si>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</si>
  <si>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</si>
  <si>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</si>
  <si>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</si>
  <si>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</si>
  <si>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</si>
  <si>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</si>
  <si>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</si>
  <si>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</si>
  <si>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</si>
  <si>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</si>
  <si>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</si>
  <si>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</si>
  <si>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</si>
  <si>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</si>
  <si>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</si>
  <si>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</si>
  <si>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</si>
  <si>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</si>
  <si>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</si>
  <si>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</si>
  <si>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</si>
  <si>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</si>
  <si>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</si>
  <si>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</si>
  <si>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</si>
  <si>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</si>
  <si>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</si>
  <si>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</si>
  <si>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</si>
  <si>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</si>
  <si>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</si>
  <si>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</si>
  <si>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</si>
  <si>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</si>
  <si>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</si>
  <si>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</si>
  <si>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</si>
  <si>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</si>
  <si>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</si>
  <si>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</si>
  <si>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</si>
  <si>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</si>
  <si>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</si>
  <si>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</si>
  <si>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</si>
  <si>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</si>
  <si>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</si>
  <si>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</si>
  <si>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</si>
  <si>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</si>
  <si>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</si>
  <si>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</si>
  <si>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</si>
  <si>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</si>
  <si>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</si>
  <si>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</si>
  <si>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</si>
  <si>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</si>
  <si>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</si>
  <si>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</si>
  <si>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</si>
  <si>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</si>
  <si>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</si>
  <si>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</si>
  <si>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</si>
  <si>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</si>
  <si>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</si>
  <si>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</si>
  <si>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</si>
  <si>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</si>
  <si>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</si>
  <si>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</si>
  <si>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</si>
  <si>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</si>
  <si>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</si>
  <si>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</si>
  <si>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</si>
  <si>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</si>
  <si>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</si>
  <si>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</si>
  <si>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</si>
  <si>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</si>
  <si>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</si>
  <si>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</si>
  <si>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</si>
  <si>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</si>
  <si>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</si>
  <si>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</si>
  <si>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</si>
  <si>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</si>
  <si>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</si>
  <si>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</si>
  <si>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</si>
  <si>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</si>
  <si>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</si>
  <si>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</si>
  <si>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</si>
  <si>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</si>
  <si>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</si>
  <si>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</si>
  <si>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</si>
  <si>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</si>
  <si>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</si>
  <si>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</si>
  <si>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</si>
  <si>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</si>
  <si>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</si>
  <si>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</si>
  <si>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</si>
  <si>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</si>
  <si>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</si>
  <si>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</si>
  <si>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</si>
  <si>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</si>
  <si>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</si>
  <si>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</si>
  <si>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</si>
  <si>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</si>
  <si>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</si>
  <si>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</si>
  <si>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</si>
  <si>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</si>
  <si>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</si>
  <si>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</si>
  <si>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</si>
  <si>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</si>
  <si>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</si>
  <si>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</si>
  <si>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</si>
  <si>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</si>
  <si>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</si>
  <si>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</si>
  <si>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</si>
  <si>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</si>
  <si>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</si>
  <si>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</si>
  <si>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</si>
  <si>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</si>
  <si>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</si>
  <si>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</si>
  <si>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</si>
  <si>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</si>
  <si>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</si>
  <si>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</si>
  <si>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</si>
  <si>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</si>
  <si>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</si>
  <si>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</si>
  <si>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</si>
  <si>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</si>
  <si>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</si>
  <si>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</si>
  <si>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</si>
  <si>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</si>
  <si>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</si>
  <si>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</si>
  <si>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</si>
  <si>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</si>
  <si>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</si>
  <si>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</si>
  <si>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</si>
  <si>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</si>
  <si>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</si>
  <si>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</si>
  <si>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</si>
  <si>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</si>
  <si>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</si>
  <si>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</si>
  <si>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</si>
  <si>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</si>
  <si>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</si>
  <si>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</si>
  <si>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</si>
  <si>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</si>
  <si>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</si>
  <si>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</si>
  <si>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</si>
  <si>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</si>
  <si>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</si>
  <si>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</si>
  <si>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</si>
  <si>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</si>
  <si>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</si>
  <si>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</si>
  <si>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</si>
  <si>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</si>
  <si>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</si>
  <si>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</si>
  <si>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</si>
  <si>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</si>
  <si>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</si>
  <si>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</si>
  <si>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</si>
  <si>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</si>
  <si>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</si>
  <si>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</si>
  <si>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</si>
  <si>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</si>
  <si>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</si>
  <si>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</si>
  <si>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</si>
  <si>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</si>
  <si>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</si>
  <si>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</si>
  <si>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</si>
  <si>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</si>
  <si>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</si>
  <si>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</si>
  <si>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</si>
  <si>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</si>
  <si>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</si>
  <si>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</si>
  <si>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</si>
  <si>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</si>
  <si>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</si>
  <si>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</si>
  <si>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</si>
  <si>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</si>
  <si>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</si>
  <si>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</si>
  <si>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</si>
  <si>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</si>
  <si>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</si>
  <si>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</si>
  <si>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</si>
  <si>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</si>
  <si>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</si>
  <si>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</si>
  <si>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</si>
  <si>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</si>
  <si>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</si>
  <si>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</si>
  <si>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</si>
  <si>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</si>
  <si>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</si>
  <si>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</si>
  <si>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</si>
  <si>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</si>
  <si>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</si>
  <si>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</si>
  <si>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</si>
  <si>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</si>
  <si>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</si>
  <si>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</si>
  <si>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</si>
  <si>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</si>
  <si>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</si>
  <si>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</si>
  <si>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</si>
  <si>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</si>
  <si>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</si>
  <si>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</si>
  <si>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</si>
  <si>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</si>
  <si>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</si>
  <si>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</si>
  <si>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</si>
  <si>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</si>
  <si>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</si>
  <si>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</si>
  <si>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</si>
  <si>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</si>
  <si>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</si>
  <si>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</si>
  <si>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</si>
  <si>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</si>
  <si>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</si>
  <si>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</si>
  <si>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</si>
  <si>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</si>
  <si>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</si>
  <si>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</si>
  <si>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</si>
  <si>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</si>
  <si>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</si>
  <si>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</si>
  <si>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</si>
  <si>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</si>
  <si>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</si>
  <si>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</si>
  <si>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</si>
  <si>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</si>
  <si>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</si>
  <si>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</si>
  <si>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</si>
  <si>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</si>
  <si>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</si>
  <si>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</si>
  <si>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</si>
  <si>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</si>
  <si>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</si>
  <si>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</si>
  <si>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</si>
  <si>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</si>
  <si>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</si>
  <si>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</si>
  <si>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</si>
  <si>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</si>
  <si>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</si>
  <si>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</si>
  <si>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</si>
  <si>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</si>
  <si>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</si>
  <si>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</si>
  <si>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</si>
  <si>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</si>
  <si>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</si>
  <si>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</si>
  <si>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</si>
  <si>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</si>
  <si>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</si>
  <si>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</si>
  <si>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</si>
  <si>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</si>
  <si>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</si>
  <si>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</si>
  <si>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</si>
  <si>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</si>
  <si>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</si>
  <si>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</si>
  <si>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</si>
  <si>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</si>
  <si>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</si>
  <si>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</si>
  <si>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</si>
  <si>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</si>
  <si>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</si>
  <si>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</si>
  <si>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</si>
  <si>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</si>
  <si>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</si>
  <si>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</si>
  <si>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</si>
  <si>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</si>
  <si>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</si>
  <si>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</si>
  <si>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</si>
  <si>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</si>
  <si>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</si>
  <si>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</si>
  <si>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</si>
  <si>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</si>
  <si>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</si>
  <si>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</si>
  <si>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</si>
  <si>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</si>
  <si>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</si>
  <si>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</si>
  <si>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</si>
  <si>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</si>
  <si>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</si>
  <si>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</si>
  <si>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</si>
  <si>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</si>
  <si>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</si>
  <si>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</si>
  <si>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</si>
  <si>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</si>
  <si>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</si>
  <si>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</si>
  <si>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</si>
  <si>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</si>
  <si>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</si>
  <si>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</si>
  <si>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</si>
  <si>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</si>
  <si>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</si>
  <si>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</si>
  <si>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</si>
  <si>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</si>
  <si>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</si>
  <si>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</si>
  <si>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</si>
  <si>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</si>
  <si>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</si>
  <si>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</si>
  <si>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</si>
  <si>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</si>
  <si>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</si>
  <si>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</si>
  <si>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</si>
  <si>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</si>
  <si>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</si>
  <si>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</si>
  <si>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</si>
  <si>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</si>
  <si>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</si>
  <si>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</si>
  <si>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</si>
  <si>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</si>
  <si>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</si>
  <si>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</si>
  <si>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</si>
  <si>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</si>
  <si>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</si>
  <si>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</si>
  <si>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</si>
  <si>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</si>
  <si>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</si>
  <si>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</si>
  <si>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</si>
  <si>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</si>
  <si>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</si>
  <si>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</si>
  <si>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</si>
  <si>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</si>
  <si>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</si>
  <si>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</si>
  <si>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</si>
  <si>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</si>
  <si>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</si>
  <si>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</si>
  <si>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</si>
  <si>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</si>
  <si>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</si>
  <si>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</si>
  <si>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</si>
  <si>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</si>
  <si>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</si>
  <si>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</si>
  <si>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</si>
  <si>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</si>
  <si>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</si>
  <si>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</si>
  <si>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</si>
  <si>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</si>
  <si>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</si>
  <si>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</si>
  <si>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</si>
  <si>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</si>
  <si>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</si>
  <si>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</si>
  <si>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</si>
  <si>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</si>
  <si>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</si>
  <si>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</si>
  <si>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</si>
  <si>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</si>
  <si>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</si>
  <si>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</si>
  <si>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</si>
  <si>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</si>
  <si>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</si>
  <si>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</si>
  <si>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</si>
  <si>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</si>
  <si>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</si>
  <si>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</si>
  <si>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</si>
  <si>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</si>
  <si>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</si>
  <si>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</si>
  <si>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</si>
  <si>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</si>
  <si>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</si>
  <si>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</si>
  <si>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</si>
  <si>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</si>
  <si>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</si>
  <si>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</si>
  <si>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</si>
  <si>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</si>
  <si>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</si>
  <si>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</si>
  <si>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</si>
  <si>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</si>
  <si>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</si>
  <si>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</si>
  <si>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</si>
  <si>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</si>
  <si>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</si>
  <si>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</si>
  <si>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</si>
  <si>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</si>
  <si>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</si>
  <si>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</si>
  <si>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</si>
  <si>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</si>
  <si>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</si>
  <si>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</si>
  <si>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</si>
  <si>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</si>
  <si>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</si>
  <si>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</si>
  <si>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</si>
  <si>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</si>
  <si>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</si>
  <si>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</si>
  <si>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</si>
  <si>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</si>
  <si>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</si>
  <si>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</si>
  <si>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</si>
  <si>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</si>
  <si>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</si>
  <si>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</si>
  <si>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</si>
  <si>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</si>
  <si>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</si>
  <si>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</si>
  <si>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</si>
  <si>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</si>
  <si>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</si>
  <si>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</si>
  <si>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</si>
  <si>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</si>
  <si>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</si>
  <si>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</si>
  <si>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</si>
  <si>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</si>
  <si>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</si>
  <si>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</si>
  <si>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</si>
  <si>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</si>
  <si>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</si>
  <si>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</si>
  <si>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</si>
  <si>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</si>
  <si>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</si>
  <si>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</si>
  <si>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</si>
  <si>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</si>
  <si>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</si>
  <si>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</si>
  <si>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</si>
  <si>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</si>
  <si>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</si>
  <si>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</si>
  <si>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</si>
  <si>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</si>
  <si>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</si>
  <si>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</si>
  <si>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</si>
  <si>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</si>
  <si>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</si>
  <si>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</si>
  <si>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</si>
  <si>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</si>
  <si>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</si>
  <si>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</si>
  <si>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</si>
  <si>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</si>
  <si>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</si>
  <si>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</si>
  <si>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</si>
  <si>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</si>
  <si>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</si>
  <si>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</si>
  <si>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</si>
  <si>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</si>
  <si>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</si>
  <si>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</si>
  <si>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</si>
  <si>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</si>
  <si>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</si>
  <si>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</si>
  <si>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</si>
  <si>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</si>
  <si>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</si>
  <si>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</si>
  <si>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</si>
  <si>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</si>
  <si>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</si>
  <si>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</si>
  <si>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</si>
  <si>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</si>
  <si>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</si>
  <si>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</si>
  <si>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</si>
  <si>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</si>
  <si>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</si>
  <si>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</si>
  <si>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</si>
  <si>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</si>
  <si>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</si>
  <si>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</si>
  <si>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</si>
  <si>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</si>
  <si>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</si>
  <si>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</si>
  <si>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</si>
  <si>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</si>
  <si>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</si>
  <si>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</si>
  <si>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</si>
  <si>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</si>
  <si>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</si>
  <si>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</si>
  <si>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</si>
  <si>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</si>
  <si>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</si>
  <si>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</si>
  <si>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</si>
  <si>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</si>
  <si>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</si>
  <si>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</si>
  <si>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</si>
  <si>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</si>
  <si>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</si>
  <si>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</si>
  <si>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</si>
  <si>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</si>
  <si>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</si>
  <si>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</si>
  <si>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</si>
  <si>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</si>
  <si>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</si>
  <si>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</si>
  <si>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</si>
  <si>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</si>
  <si>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</si>
  <si>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</si>
  <si>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</si>
  <si>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</si>
  <si>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</si>
  <si>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</si>
  <si>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</si>
  <si>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</si>
  <si>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</si>
  <si>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</si>
  <si>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</si>
  <si>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</si>
  <si>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</si>
  <si>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</si>
  <si>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</si>
  <si>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</si>
  <si>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</si>
  <si>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</si>
  <si>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</si>
  <si>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</si>
  <si>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</si>
  <si>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</si>
  <si>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</si>
  <si>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</si>
  <si>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</si>
  <si>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</si>
  <si>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</si>
  <si>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</si>
  <si>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</si>
  <si>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</si>
  <si>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</si>
  <si>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</si>
  <si>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</si>
  <si>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</si>
  <si>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</si>
  <si>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</si>
  <si>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</si>
  <si>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</si>
  <si>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</si>
  <si>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</si>
  <si>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</si>
  <si>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</si>
  <si>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</si>
  <si>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</si>
  <si>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</si>
  <si>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</si>
  <si>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</si>
  <si>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</si>
  <si>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</si>
  <si>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</si>
  <si>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</si>
  <si>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</si>
  <si>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</si>
  <si>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</si>
  <si>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</si>
  <si>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</si>
  <si>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</si>
  <si>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</si>
  <si>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</si>
  <si>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</si>
  <si>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</si>
  <si>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</si>
  <si>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</si>
  <si>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</si>
  <si>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</si>
  <si>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</si>
  <si>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</si>
  <si>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</si>
  <si>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</si>
  <si>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</si>
  <si>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</si>
  <si>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</si>
  <si>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</si>
  <si>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</si>
  <si>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</si>
  <si>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</si>
  <si>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</si>
  <si>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</si>
  <si>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</si>
  <si>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</si>
  <si>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</si>
  <si>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</si>
  <si>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</si>
  <si>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</si>
  <si>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</si>
  <si>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</si>
  <si>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</si>
  <si>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</si>
  <si>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</si>
  <si>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</si>
  <si>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</si>
  <si>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</si>
  <si>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</si>
  <si>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</si>
  <si>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</si>
  <si>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</si>
  <si>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</si>
  <si>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</si>
  <si>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</si>
  <si>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</si>
  <si>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</si>
  <si>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</si>
  <si>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</si>
  <si>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</si>
  <si>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</si>
  <si>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</si>
  <si>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</si>
  <si>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</si>
  <si>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</si>
  <si>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</si>
  <si>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</si>
  <si>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</si>
  <si>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</si>
  <si>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</si>
  <si>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</si>
  <si>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</si>
  <si>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</si>
  <si>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</si>
  <si>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</si>
  <si>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</si>
  <si>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</si>
  <si>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</si>
  <si>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</si>
  <si>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</si>
  <si>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</si>
  <si>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</si>
  <si>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</si>
  <si>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</si>
  <si>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</si>
  <si>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</si>
  <si>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</si>
  <si>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</si>
  <si>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</si>
  <si>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</si>
  <si>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</si>
  <si>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</si>
  <si>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</si>
  <si>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</si>
  <si>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</si>
  <si>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</si>
  <si>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</si>
  <si>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</si>
  <si>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</si>
  <si>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</si>
  <si>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</si>
  <si>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</si>
  <si>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</si>
  <si>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</si>
  <si>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</si>
  <si>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</si>
  <si>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</si>
  <si>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</si>
  <si>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</si>
  <si>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</si>
  <si>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</si>
  <si>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</si>
  <si>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</si>
  <si>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</si>
  <si>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</si>
  <si>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</si>
  <si>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</si>
  <si>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</si>
  <si>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</si>
  <si>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</si>
  <si>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</si>
  <si>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</si>
  <si>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</si>
  <si>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</si>
  <si>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</si>
  <si>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</si>
  <si>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</si>
  <si>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</si>
  <si>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</si>
  <si>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</si>
  <si>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</si>
  <si>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</si>
  <si>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</si>
  <si>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</si>
  <si>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</si>
  <si>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</si>
  <si>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</si>
  <si>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</si>
  <si>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</si>
  <si>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</si>
  <si>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</si>
  <si>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</si>
  <si>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</si>
  <si>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</si>
  <si>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</si>
  <si>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</si>
  <si>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</si>
  <si>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</si>
  <si>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</si>
  <si>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</si>
  <si>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</si>
  <si>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</si>
  <si>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</si>
  <si>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</si>
  <si>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</si>
  <si>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</si>
  <si>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</si>
  <si>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</si>
  <si>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</si>
  <si>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</si>
  <si>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</si>
  <si>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</si>
  <si>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</si>
  <si>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</si>
  <si>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</si>
  <si>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</si>
  <si>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</si>
  <si>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</si>
  <si>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</si>
  <si>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</si>
  <si>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</si>
  <si>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</si>
  <si>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</si>
  <si>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</si>
  <si>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</si>
  <si>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</si>
  <si>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</si>
  <si>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</si>
  <si>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</si>
  <si>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</si>
  <si>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</si>
  <si>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</si>
  <si>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</si>
  <si>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</si>
  <si>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</si>
  <si>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</si>
  <si>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</si>
  <si>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</si>
  <si>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</si>
  <si>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</si>
  <si>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</si>
  <si>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</si>
  <si>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</si>
  <si>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</si>
  <si>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</si>
  <si>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</si>
  <si>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</si>
  <si>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</si>
  <si>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</si>
  <si>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</si>
  <si>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</si>
  <si>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</si>
  <si>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</si>
  <si>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</si>
  <si>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</si>
  <si>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</si>
  <si>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</si>
  <si>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</si>
  <si>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</si>
  <si>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</si>
  <si>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</si>
  <si>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</si>
  <si>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</si>
  <si>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</si>
  <si>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</si>
  <si>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</si>
  <si>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</si>
  <si>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</si>
  <si>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</si>
  <si>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</si>
  <si>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</si>
  <si>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</si>
  <si>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</si>
  <si>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</si>
  <si>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</si>
  <si>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</si>
  <si>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</si>
  <si>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</si>
  <si>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</si>
  <si>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</si>
  <si>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</si>
  <si>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</si>
  <si>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</si>
  <si>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</si>
  <si>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</si>
  <si>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</si>
  <si>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</si>
  <si>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</si>
  <si>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</si>
  <si>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</si>
  <si>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</si>
  <si>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</si>
  <si>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</si>
  <si>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</si>
  <si>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</si>
  <si>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</si>
  <si>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</si>
  <si>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</si>
  <si>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</si>
  <si>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</si>
  <si>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</si>
  <si>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</si>
  <si>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</si>
  <si>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</si>
  <si>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</si>
  <si>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</si>
  <si>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</si>
  <si>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</si>
  <si>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</si>
  <si>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</si>
  <si>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</si>
  <si>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</si>
  <si>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</si>
  <si>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</si>
  <si>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</si>
  <si>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</si>
  <si>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</si>
  <si>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</si>
  <si>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</si>
  <si>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</si>
  <si>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</si>
  <si>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</si>
  <si>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</si>
  <si>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</si>
  <si>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</si>
  <si>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</si>
  <si>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</si>
  <si>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</si>
  <si>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</si>
  <si>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</si>
  <si>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</si>
  <si>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</si>
  <si>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</si>
  <si>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</si>
  <si>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</si>
  <si>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</si>
  <si>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</si>
  <si>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</si>
  <si>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</si>
  <si>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</si>
  <si>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</si>
  <si>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</si>
  <si>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</si>
  <si>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</si>
  <si>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</si>
  <si>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</si>
  <si>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</si>
  <si>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</si>
  <si>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</si>
  <si>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</si>
  <si>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</si>
  <si>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</si>
  <si>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</si>
  <si>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</si>
  <si>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</si>
  <si>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</si>
  <si>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</si>
  <si>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</si>
  <si>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</si>
  <si>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</si>
  <si>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</si>
  <si>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</si>
  <si>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</si>
  <si>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</si>
  <si>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</si>
  <si>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</si>
  <si>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</si>
  <si>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</si>
  <si>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</si>
  <si>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</si>
  <si>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</si>
  <si>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</si>
  <si>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</si>
  <si>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</si>
  <si>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</si>
  <si>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</si>
  <si>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</si>
  <si>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</si>
  <si>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</si>
  <si>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</si>
  <si>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</si>
  <si>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</si>
  <si>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</si>
  <si>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</si>
  <si>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</si>
  <si>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</si>
  <si>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</si>
  <si>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</si>
  <si>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</si>
  <si>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</si>
  <si>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</si>
  <si>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</si>
  <si>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</si>
  <si>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</si>
  <si>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</si>
  <si>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</si>
  <si>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</si>
  <si>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</si>
  <si>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</si>
  <si>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</si>
  <si>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</si>
  <si>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</si>
  <si>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</si>
  <si>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</si>
  <si>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</si>
  <si>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</si>
  <si>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</si>
  <si>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</si>
  <si>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</si>
  <si>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</si>
  <si>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</si>
  <si>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</si>
  <si>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</si>
  <si>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</si>
  <si>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</si>
  <si>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</si>
  <si>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</si>
  <si>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</si>
  <si>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</si>
  <si>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</si>
  <si>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</si>
  <si>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</si>
  <si>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</si>
  <si>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</si>
  <si>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</si>
  <si>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</si>
  <si>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</si>
  <si>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</si>
  <si>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</si>
  <si>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</si>
  <si>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</si>
  <si>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</si>
  <si>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</si>
  <si>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</si>
  <si>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</si>
  <si>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</si>
  <si>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</si>
  <si>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</si>
  <si>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</si>
  <si>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</si>
  <si>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</si>
  <si>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</si>
  <si>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</si>
  <si>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</si>
  <si>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</si>
  <si>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</si>
  <si>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</si>
  <si>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</si>
  <si>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</si>
  <si>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</si>
  <si>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</si>
  <si>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</si>
  <si>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</si>
  <si>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</si>
  <si>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</si>
  <si>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</si>
  <si>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</si>
  <si>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</si>
  <si>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</si>
  <si>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</si>
  <si>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</si>
  <si>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</si>
  <si>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</si>
  <si>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</si>
  <si>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</si>
  <si>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</si>
  <si>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</si>
  <si>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</si>
  <si>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</si>
  <si>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</si>
  <si>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</si>
  <si>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</si>
  <si>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</si>
  <si>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</si>
  <si>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</si>
  <si>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</si>
  <si>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</si>
  <si>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</si>
  <si>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</si>
  <si>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</si>
  <si>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</si>
  <si>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</si>
  <si>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</si>
  <si>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</si>
  <si>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</si>
  <si>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</si>
  <si>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</si>
  <si>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</si>
  <si>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</si>
  <si>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</si>
  <si>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</si>
  <si>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</si>
  <si>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</si>
  <si>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</si>
  <si>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</si>
  <si>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</si>
  <si>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</si>
  <si>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</si>
  <si>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</si>
  <si>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</si>
  <si>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</si>
  <si>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</si>
  <si>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</si>
  <si>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</si>
  <si>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</si>
  <si>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</si>
  <si>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</si>
  <si>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</si>
  <si>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</si>
  <si>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</si>
  <si>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</si>
  <si>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</si>
  <si>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</si>
  <si>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</si>
  <si>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</si>
  <si>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</si>
  <si>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</si>
  <si>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</si>
  <si>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</si>
  <si>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</si>
  <si>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</si>
  <si>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</si>
  <si>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</si>
  <si>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</si>
  <si>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</si>
  <si>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</si>
  <si>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</si>
  <si>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</si>
  <si>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</si>
  <si>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</si>
  <si>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</si>
  <si>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</si>
  <si>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</si>
  <si>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</si>
  <si>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</si>
  <si>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</si>
  <si>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</si>
  <si>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</si>
  <si>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</si>
  <si>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</si>
  <si>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</si>
  <si>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</si>
  <si>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</si>
  <si>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</si>
  <si>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</si>
  <si>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</si>
  <si>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</si>
  <si>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</si>
  <si>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</si>
  <si>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</si>
  <si>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</si>
  <si>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</si>
  <si>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</si>
  <si>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</si>
  <si>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</si>
  <si>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</si>
  <si>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</si>
  <si>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</si>
  <si>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</si>
  <si>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</si>
  <si>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</si>
  <si>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</si>
  <si>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</si>
  <si>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</si>
  <si>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</si>
  <si>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</si>
  <si>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</si>
  <si>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</si>
  <si>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</si>
  <si>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</si>
  <si>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</si>
  <si>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</si>
  <si>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</si>
  <si>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</si>
  <si>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</si>
  <si>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</si>
  <si>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</si>
  <si>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</si>
  <si>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</si>
  <si>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</si>
  <si>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</si>
  <si>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</si>
  <si>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</si>
  <si>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</si>
  <si>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</si>
  <si>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</si>
  <si>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</si>
  <si>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</si>
  <si>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</si>
  <si>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</si>
  <si>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</si>
  <si>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</si>
  <si>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</si>
  <si>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</si>
  <si>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</si>
  <si>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</si>
  <si>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</si>
  <si>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</si>
  <si>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</si>
  <si>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</si>
  <si>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</si>
  <si>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</si>
  <si>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</si>
  <si>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</si>
  <si>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</si>
  <si>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</si>
  <si>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</si>
  <si>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</si>
  <si>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</si>
  <si>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</si>
  <si>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</si>
  <si>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</si>
  <si>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</si>
  <si>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</si>
  <si>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</si>
  <si>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</si>
  <si>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</si>
  <si>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</si>
  <si>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</si>
  <si>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</si>
  <si>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</si>
  <si>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</si>
  <si>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</si>
  <si>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</si>
  <si>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</si>
  <si>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</si>
  <si>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</si>
  <si>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</si>
  <si>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</si>
  <si>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</si>
  <si>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</si>
  <si>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</si>
  <si>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</si>
  <si>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</si>
  <si>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</si>
  <si>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</si>
  <si>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</si>
  <si>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</si>
  <si>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</si>
  <si>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</si>
  <si>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</si>
  <si>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</si>
  <si>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</si>
  <si>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</si>
  <si>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</si>
  <si>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</si>
  <si>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</si>
  <si>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</si>
  <si>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</si>
  <si>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</si>
  <si>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</si>
  <si>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</si>
  <si>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</si>
  <si>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</si>
  <si>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</si>
  <si>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</si>
  <si>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</si>
  <si>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</si>
  <si>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</si>
  <si>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</si>
  <si>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</si>
  <si>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</si>
  <si>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</si>
  <si>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</si>
  <si>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</si>
  <si>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</si>
  <si>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</si>
  <si>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</si>
  <si>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</si>
  <si>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</si>
  <si>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</si>
  <si>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</si>
  <si>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</si>
  <si>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</si>
  <si>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</si>
  <si>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</si>
  <si>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</si>
  <si>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</si>
  <si>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</si>
  <si>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</si>
  <si>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</si>
  <si>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</si>
  <si>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</si>
  <si>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</si>
  <si>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</si>
  <si>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</si>
  <si>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</si>
  <si>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</si>
  <si>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</si>
  <si>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</si>
  <si>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</si>
  <si>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</si>
  <si>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</si>
  <si>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</si>
  <si>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</si>
  <si>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</si>
  <si>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</si>
  <si>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</si>
  <si>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</si>
  <si>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</si>
  <si>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</si>
  <si>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</si>
  <si>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</si>
  <si>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</si>
  <si>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</si>
  <si>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</si>
  <si>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</si>
  <si>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</si>
  <si>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</si>
  <si>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</si>
  <si>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</si>
  <si>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</si>
  <si>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</si>
  <si>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</si>
  <si>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</si>
  <si>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</si>
  <si>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</si>
  <si>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</si>
  <si>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</si>
  <si>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</si>
  <si>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</si>
  <si>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</si>
  <si>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</si>
  <si>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</si>
  <si>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</si>
  <si>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</si>
  <si>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</si>
  <si>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</si>
  <si>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</si>
  <si>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</si>
  <si>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</si>
  <si>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</si>
  <si>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</si>
  <si>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</si>
  <si>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</si>
  <si>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</si>
  <si>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</si>
  <si>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</si>
  <si>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</si>
  <si>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</si>
  <si>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</si>
  <si>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</si>
  <si>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</si>
  <si>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</si>
  <si>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</si>
  <si>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</si>
  <si>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</si>
  <si>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</si>
  <si>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</si>
  <si>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</si>
  <si>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</si>
  <si>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</si>
  <si>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</si>
  <si>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</si>
  <si>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</si>
  <si>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</si>
  <si>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</si>
  <si>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</si>
  <si>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</si>
  <si>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</si>
  <si>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</si>
  <si>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</si>
  <si>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</si>
  <si>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</si>
  <si>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</si>
  <si>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</si>
  <si>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</si>
  <si>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</si>
  <si>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</si>
  <si>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</si>
  <si>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</si>
  <si>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</si>
  <si>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</si>
  <si>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</si>
  <si>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</si>
  <si>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</si>
  <si>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</si>
  <si>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</si>
  <si>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</si>
  <si>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</si>
  <si>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</si>
  <si>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</si>
  <si>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</si>
  <si>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</si>
  <si>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</si>
  <si>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</si>
  <si>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</si>
  <si>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</si>
  <si>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</si>
  <si>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</si>
  <si>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</si>
  <si>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</si>
  <si>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</si>
  <si>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</si>
  <si>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</si>
  <si>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</si>
  <si>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</si>
  <si>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</si>
  <si>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</si>
  <si>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</si>
  <si>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</si>
  <si>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</si>
  <si>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</si>
  <si>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</si>
  <si>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</si>
  <si>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</si>
  <si>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</si>
  <si>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</si>
  <si>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</si>
  <si>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</si>
  <si>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</si>
  <si>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</si>
  <si>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</si>
  <si>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</si>
  <si>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</si>
  <si>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</si>
  <si>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</si>
  <si>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</si>
  <si>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</si>
  <si>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</si>
  <si>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</si>
  <si>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</si>
  <si>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</si>
  <si>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</si>
  <si>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</si>
  <si>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</si>
  <si>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</si>
  <si>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</si>
  <si>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</si>
  <si>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</si>
  <si>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</si>
  <si>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</si>
  <si>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</si>
  <si>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</si>
  <si>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</si>
  <si>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</si>
  <si>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</si>
  <si>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</si>
  <si>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</si>
  <si>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</si>
  <si>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</si>
  <si>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</si>
  <si>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</si>
  <si>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</si>
  <si>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</si>
  <si>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</si>
  <si>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</si>
  <si>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</si>
  <si>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</si>
  <si>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</si>
  <si>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</si>
  <si>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</si>
  <si>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</si>
  <si>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</si>
  <si>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</si>
  <si>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</si>
  <si>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</si>
  <si>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</si>
  <si>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</si>
  <si>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</si>
  <si>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</si>
  <si>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</si>
  <si>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</si>
  <si>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</si>
  <si>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</si>
  <si>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</si>
  <si>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</si>
  <si>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</si>
  <si>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</si>
  <si>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</si>
  <si>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</si>
  <si>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</si>
  <si>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</si>
  <si>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</si>
  <si>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</si>
  <si>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</si>
  <si>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</si>
  <si>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</si>
  <si>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</si>
  <si>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</si>
  <si>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</si>
  <si>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</si>
  <si>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</si>
  <si>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</si>
  <si>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</si>
  <si>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</si>
  <si>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</si>
  <si>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</si>
  <si>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</si>
  <si>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</si>
  <si>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</si>
  <si>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</si>
  <si>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</si>
  <si>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</si>
  <si>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</si>
  <si>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</si>
  <si>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</si>
  <si>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</si>
  <si>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</si>
  <si>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</si>
  <si>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</si>
  <si>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</si>
  <si>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</si>
  <si>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</si>
  <si>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</si>
  <si>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</si>
  <si>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</si>
  <si>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</si>
  <si>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</si>
  <si>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</si>
  <si>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</si>
  <si>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</si>
  <si>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</si>
  <si>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</si>
  <si>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</si>
  <si>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</si>
  <si>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</si>
  <si>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</si>
  <si>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</si>
  <si>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</si>
  <si>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</si>
  <si>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</si>
  <si>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</si>
  <si>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</si>
  <si>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</si>
  <si>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</si>
  <si>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</si>
  <si>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</si>
  <si>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</si>
  <si>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</si>
  <si>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</si>
  <si>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</si>
  <si>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</si>
  <si>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</si>
  <si>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</si>
  <si>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</si>
  <si>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</si>
  <si>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</si>
  <si>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</si>
  <si>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</si>
  <si>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</si>
  <si>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</si>
  <si>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</si>
  <si>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</si>
  <si>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</si>
  <si>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</si>
  <si>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</si>
  <si>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</si>
  <si>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</si>
  <si>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</si>
  <si>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</si>
  <si>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</si>
  <si>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</si>
  <si>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</si>
  <si>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</si>
  <si>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</si>
  <si>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</si>
  <si>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</si>
  <si>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</si>
  <si>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</si>
  <si>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</si>
  <si>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</si>
  <si>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</si>
  <si>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</si>
  <si>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</si>
  <si>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</si>
  <si>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</si>
  <si>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</si>
  <si>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</si>
  <si>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</si>
  <si>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</si>
  <si>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</si>
  <si>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</si>
  <si>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</si>
  <si>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</si>
  <si>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</si>
  <si>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</si>
  <si>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</si>
  <si>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</si>
  <si>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</si>
  <si>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</si>
  <si>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</si>
  <si>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</si>
  <si>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</si>
  <si>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</si>
  <si>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</si>
  <si>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</si>
  <si>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</si>
  <si>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</si>
  <si>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</si>
  <si>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</si>
  <si>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</si>
  <si>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</si>
  <si>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</si>
  <si>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</si>
  <si>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</si>
  <si>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</si>
  <si>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</si>
  <si>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</si>
  <si>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</si>
  <si>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</si>
  <si>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</si>
  <si>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</si>
  <si>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</si>
  <si>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</si>
  <si>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</si>
  <si>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</si>
  <si>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</si>
  <si>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</si>
  <si>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</si>
  <si>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</si>
  <si>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</si>
  <si>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</si>
  <si>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</si>
  <si>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</si>
  <si>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</si>
  <si>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</si>
  <si>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</si>
  <si>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</si>
  <si>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</si>
  <si>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</si>
  <si>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</si>
  <si>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</si>
  <si>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</si>
  <si>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</si>
  <si>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</si>
  <si>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</si>
  <si>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</si>
  <si>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</si>
  <si>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</si>
  <si>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</si>
  <si>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</si>
  <si>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</si>
  <si>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</si>
  <si>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</si>
  <si>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</si>
  <si>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</si>
  <si>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</si>
  <si>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</si>
  <si>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</si>
  <si>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</si>
  <si>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</si>
  <si>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</si>
  <si>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</si>
  <si>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</si>
  <si>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</si>
  <si>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</si>
  <si>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</si>
  <si>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</si>
  <si>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</si>
  <si>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</si>
  <si>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</si>
  <si>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</si>
  <si>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</si>
  <si>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</si>
  <si>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</si>
  <si>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</si>
  <si>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</si>
  <si>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</si>
  <si>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</si>
  <si>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</si>
  <si>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</si>
  <si>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</si>
  <si>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</si>
  <si>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</si>
  <si>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</si>
  <si>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</si>
  <si>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</si>
  <si>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</si>
  <si>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</si>
  <si>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</si>
  <si>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</si>
  <si>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</si>
  <si>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</si>
  <si>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</si>
  <si>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</si>
  <si>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</si>
  <si>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</si>
  <si>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</si>
  <si>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</si>
  <si>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</si>
  <si>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</si>
  <si>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</si>
  <si>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</si>
  <si>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</si>
  <si>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</si>
  <si>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</si>
  <si>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</si>
  <si>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</si>
  <si>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</si>
  <si>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</si>
  <si>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</si>
  <si>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</si>
  <si>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</si>
  <si>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</si>
  <si>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</si>
  <si>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</si>
  <si>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</si>
  <si>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</si>
  <si>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</si>
  <si>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</si>
  <si>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</si>
  <si>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</si>
  <si>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</si>
  <si>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</si>
  <si>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</si>
  <si>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</si>
  <si>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</si>
  <si>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</si>
  <si>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</si>
  <si>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</si>
  <si>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</si>
  <si>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</si>
  <si>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</si>
  <si>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</si>
  <si>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</si>
  <si>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</si>
  <si>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</si>
  <si>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</si>
  <si>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</si>
  <si>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</si>
  <si>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</si>
  <si>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</si>
  <si>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</si>
  <si>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</si>
  <si>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</si>
  <si>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</si>
  <si>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</si>
  <si>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</si>
  <si>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</si>
  <si>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</si>
  <si>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</si>
  <si>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</si>
  <si>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</si>
  <si>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</si>
  <si>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</si>
  <si>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</si>
  <si>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</si>
  <si>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</si>
  <si>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</si>
  <si>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</si>
  <si>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</si>
  <si>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</si>
  <si>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</si>
  <si>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</si>
  <si>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</si>
  <si>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</si>
  <si>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</si>
  <si>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</si>
  <si>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</si>
  <si>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</si>
  <si>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</si>
  <si>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</si>
  <si>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</si>
  <si>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</si>
  <si>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</si>
  <si>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</si>
  <si>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</si>
  <si>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</si>
  <si>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</si>
  <si>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</si>
  <si>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</si>
  <si>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</si>
  <si>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</si>
  <si>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</si>
  <si>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</si>
  <si>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</si>
  <si>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</si>
  <si>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</si>
  <si>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</si>
  <si>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</si>
  <si>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</si>
  <si>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</si>
  <si>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</si>
  <si>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</si>
  <si>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</si>
  <si>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</si>
  <si>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</si>
  <si>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</si>
  <si>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</si>
  <si>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</si>
  <si>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</si>
  <si>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</si>
  <si>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</si>
  <si>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</si>
  <si>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</si>
  <si>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</si>
  <si>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</si>
  <si>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</si>
  <si>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</si>
  <si>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</si>
  <si>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</si>
  <si>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</si>
  <si>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</si>
  <si>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</si>
  <si>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</si>
  <si>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</si>
  <si>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</si>
  <si>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</si>
  <si>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</si>
  <si>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</si>
  <si>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</si>
  <si>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</si>
  <si>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</si>
  <si>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</si>
  <si>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</si>
  <si>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</si>
  <si>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</si>
  <si>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</si>
  <si>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</si>
  <si>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</si>
  <si>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</si>
  <si>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</si>
  <si>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</si>
  <si>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</si>
  <si>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</si>
  <si>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</si>
  <si>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</si>
  <si>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</si>
  <si>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</si>
  <si>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</si>
  <si>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</si>
  <si>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</si>
  <si>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</si>
  <si>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</si>
  <si>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</si>
  <si>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</si>
  <si>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</si>
  <si>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</si>
  <si>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</si>
  <si>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</si>
  <si>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</si>
  <si>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</si>
  <si>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</si>
  <si>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</si>
  <si>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</si>
  <si>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</si>
  <si>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</si>
  <si>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</si>
  <si>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</si>
  <si>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</si>
  <si>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</si>
  <si>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</si>
  <si>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</si>
  <si>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</si>
  <si>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</si>
  <si>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</si>
  <si>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</si>
  <si>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</si>
  <si>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</si>
  <si>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</si>
  <si>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</si>
  <si>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</si>
  <si>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</si>
  <si>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</si>
  <si>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</si>
  <si>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</si>
  <si>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</si>
  <si>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</si>
  <si>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</si>
  <si>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</si>
  <si>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</si>
  <si>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</si>
  <si>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</si>
  <si>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</si>
  <si>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</si>
  <si>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</si>
  <si>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</si>
  <si>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</si>
  <si>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</si>
  <si>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</si>
  <si>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</si>
  <si>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</si>
  <si>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</si>
  <si>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</si>
  <si>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</si>
  <si>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</si>
  <si>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</si>
  <si>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</si>
  <si>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</si>
  <si>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</si>
  <si>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</si>
  <si>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</si>
  <si>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</si>
  <si>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</si>
  <si>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</si>
  <si>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</si>
  <si>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</si>
  <si>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</si>
  <si>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</si>
  <si>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</si>
  <si>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</si>
  <si>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</si>
  <si>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</si>
  <si>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</si>
  <si>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</si>
  <si>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</si>
  <si>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</si>
  <si>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</si>
  <si>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</si>
  <si>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</si>
  <si>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</si>
  <si>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</si>
  <si>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</si>
  <si>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</si>
  <si>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</si>
  <si>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</si>
  <si>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</si>
  <si>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</si>
  <si>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</si>
  <si>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</si>
  <si>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</si>
  <si>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</si>
  <si>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</si>
  <si>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</si>
  <si>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</si>
  <si>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</si>
  <si>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</si>
  <si>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</si>
  <si>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</si>
  <si>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</si>
  <si>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</si>
  <si>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</si>
  <si>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</si>
  <si>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</si>
  <si>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</si>
  <si>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</si>
  <si>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</si>
  <si>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</si>
  <si>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</si>
  <si>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</si>
  <si>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</si>
  <si>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</si>
  <si>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</si>
  <si>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</si>
  <si>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</si>
  <si>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</si>
  <si>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</si>
  <si>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</si>
  <si>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</si>
  <si>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</si>
  <si>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</si>
  <si>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</si>
  <si>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</si>
  <si>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</si>
  <si>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</si>
  <si>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</si>
  <si>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</si>
  <si>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</si>
  <si>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</si>
  <si>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</si>
  <si>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</si>
  <si>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</si>
  <si>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</si>
  <si>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</si>
  <si>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</si>
  <si>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</si>
  <si>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</si>
  <si>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</si>
  <si>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</si>
  <si>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</si>
  <si>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</si>
  <si>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</si>
  <si>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</si>
  <si>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</si>
  <si>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</si>
  <si>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</si>
  <si>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</si>
  <si>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</si>
  <si>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</si>
  <si>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</si>
  <si>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</si>
  <si>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</si>
  <si>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</si>
  <si>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</si>
  <si>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</si>
  <si>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</si>
  <si>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</si>
  <si>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</si>
  <si>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</si>
  <si>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</si>
  <si>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</si>
  <si>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</si>
  <si>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</si>
  <si>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</si>
  <si>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</si>
  <si>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</si>
  <si>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</si>
  <si>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</si>
  <si>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</si>
  <si>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</si>
  <si>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</si>
  <si>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</si>
  <si>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</si>
  <si>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</si>
  <si>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</si>
  <si>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</si>
  <si>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</si>
  <si>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</si>
  <si>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</si>
  <si>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</si>
  <si>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</si>
  <si>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</si>
  <si>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</si>
  <si>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</si>
  <si>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</si>
  <si>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</si>
  <si>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</si>
  <si>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</si>
  <si>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</si>
  <si>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</si>
  <si>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</si>
  <si>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</si>
  <si>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</si>
  <si>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</si>
  <si>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</si>
  <si>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</si>
  <si>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</si>
  <si>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</si>
  <si>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</si>
  <si>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</si>
  <si>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</si>
  <si>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</si>
  <si>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</si>
  <si>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</si>
  <si>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</si>
  <si>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</si>
  <si>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</si>
  <si>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</si>
  <si>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</si>
  <si>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</si>
  <si>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</si>
  <si>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</si>
  <si>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</si>
  <si>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</si>
  <si>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</si>
  <si>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</si>
  <si>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</si>
  <si>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</si>
  <si>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</si>
  <si>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</si>
  <si>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</si>
  <si>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</si>
  <si>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</si>
  <si>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</si>
  <si>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</si>
  <si>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</si>
  <si>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</si>
  <si>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</si>
  <si>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</si>
  <si>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</si>
  <si>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</si>
  <si>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</si>
  <si>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</si>
  <si>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</si>
  <si>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</si>
  <si>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</si>
  <si>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</si>
  <si>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</si>
  <si>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</si>
  <si>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</si>
  <si>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</si>
  <si>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</si>
  <si>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</si>
  <si>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</si>
  <si>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</si>
  <si>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</si>
  <si>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</si>
  <si>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</si>
  <si>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</si>
  <si>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</si>
  <si>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</si>
  <si>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</si>
  <si>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</si>
  <si>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</si>
  <si>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</si>
  <si>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</si>
  <si>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</si>
  <si>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</si>
  <si>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</si>
  <si>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</si>
  <si>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</si>
  <si>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</si>
  <si>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</si>
  <si>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</si>
  <si>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</si>
  <si>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</si>
  <si>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</si>
  <si>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</si>
  <si>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</si>
  <si>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</si>
  <si>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</si>
  <si>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</si>
  <si>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</si>
  <si>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</si>
  <si>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</si>
  <si>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</si>
  <si>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</si>
  <si>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</si>
  <si>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</si>
  <si>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</si>
  <si>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</si>
  <si>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</si>
  <si>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</si>
  <si>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</si>
  <si>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</si>
  <si>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</si>
  <si>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</si>
  <si>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</si>
  <si>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</si>
  <si>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</si>
  <si>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</si>
  <si>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</si>
  <si>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</si>
  <si>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</si>
  <si>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</si>
  <si>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</si>
  <si>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</si>
  <si>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</si>
  <si>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</si>
  <si>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</si>
  <si>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</si>
  <si>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</si>
  <si>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</si>
  <si>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</si>
  <si>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</si>
  <si>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</si>
  <si>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</si>
  <si>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</si>
  <si>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</si>
  <si>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</si>
  <si>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</si>
  <si>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</si>
  <si>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</si>
  <si>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</si>
  <si>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</si>
  <si>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</si>
  <si>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</si>
  <si>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</si>
  <si>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</si>
  <si>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</si>
  <si>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</si>
  <si>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</si>
  <si>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</si>
  <si>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</si>
  <si>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</si>
  <si>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</si>
  <si>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</si>
  <si>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</si>
  <si>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</si>
  <si>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</si>
  <si>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</si>
  <si>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</si>
  <si>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</si>
  <si>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</si>
  <si>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</si>
  <si>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</si>
  <si>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</si>
  <si>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</si>
  <si>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</si>
  <si>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</si>
  <si>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</si>
  <si>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</si>
  <si>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</si>
  <si>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</si>
  <si>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</si>
  <si>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</si>
  <si>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</si>
  <si>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</si>
  <si>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</si>
  <si>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</si>
  <si>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</si>
  <si>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</si>
  <si>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</si>
  <si>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</si>
  <si>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</si>
  <si>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</si>
  <si>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</si>
  <si>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</si>
  <si>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</si>
  <si>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</si>
  <si>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</si>
  <si>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</si>
  <si>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</si>
  <si>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</si>
  <si>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</si>
  <si>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</si>
  <si>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</si>
  <si>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</si>
  <si>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</si>
  <si>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</si>
  <si>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</si>
  <si>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</si>
  <si>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</si>
  <si>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</si>
  <si>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</si>
  <si>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</si>
  <si>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</si>
  <si>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</si>
  <si>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</si>
  <si>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</si>
  <si>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</si>
  <si>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</si>
  <si>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</si>
  <si>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</si>
  <si>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</si>
  <si>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</si>
  <si>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</si>
  <si>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</si>
  <si>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</si>
  <si>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</si>
  <si>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</si>
  <si>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</si>
  <si>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</si>
  <si>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</si>
  <si>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</si>
  <si>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</si>
  <si>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</si>
  <si>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</si>
  <si>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</si>
  <si>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</si>
  <si>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</si>
  <si>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</si>
  <si>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</si>
  <si>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</si>
  <si>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</si>
  <si>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</si>
  <si>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</si>
  <si>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</si>
  <si>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</si>
  <si>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</si>
  <si>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</si>
  <si>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</si>
  <si>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</si>
  <si>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</si>
  <si>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</si>
  <si>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</si>
  <si>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</si>
  <si>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</si>
  <si>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</si>
  <si>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</si>
  <si>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</si>
  <si>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</si>
  <si>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</si>
  <si>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</si>
  <si>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</si>
  <si>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</si>
  <si>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</si>
  <si>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</si>
  <si>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</si>
  <si>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</si>
  <si>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</si>
  <si>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</si>
  <si>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</si>
  <si>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</si>
  <si>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</si>
  <si>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</si>
  <si>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</si>
  <si>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</si>
  <si>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</si>
  <si>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</si>
  <si>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</si>
  <si>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</si>
  <si>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</si>
  <si>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</si>
  <si>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</si>
  <si>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</si>
  <si>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</si>
  <si>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</si>
  <si>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</si>
  <si>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</si>
  <si>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</si>
  <si>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</si>
  <si>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</si>
  <si>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</si>
  <si>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</si>
  <si>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</si>
  <si>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</si>
  <si>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</si>
  <si>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</si>
  <si>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</si>
  <si>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</si>
  <si>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</si>
  <si>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</si>
  <si>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</si>
  <si>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</si>
  <si>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</si>
  <si>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</si>
  <si>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</si>
  <si>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</si>
  <si>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</si>
  <si>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</si>
  <si>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</si>
  <si>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</si>
  <si>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</si>
  <si>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</si>
  <si>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</si>
  <si>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</si>
  <si>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</si>
  <si>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</si>
  <si>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</si>
  <si>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</si>
  <si>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</si>
  <si>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</si>
  <si>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</si>
  <si>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</si>
  <si>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</si>
  <si>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</si>
  <si>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</si>
  <si>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</si>
  <si>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</si>
  <si>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</si>
  <si>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</si>
  <si>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</si>
  <si>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</si>
  <si>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</si>
  <si>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</si>
  <si>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</si>
  <si>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</si>
  <si>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</si>
  <si>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</si>
  <si>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</si>
  <si>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</si>
  <si>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</si>
  <si>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</si>
  <si>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</si>
  <si>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</si>
  <si>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</si>
  <si>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</si>
  <si>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</si>
  <si>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</si>
  <si>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</si>
  <si>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</si>
  <si>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</si>
  <si>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</si>
  <si>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</si>
  <si>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</si>
  <si>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</si>
  <si>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</si>
  <si>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</si>
  <si>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</si>
  <si>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</si>
  <si>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</si>
  <si>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</si>
  <si>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</si>
  <si>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</si>
  <si>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</si>
  <si>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</si>
  <si>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</si>
  <si>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</si>
  <si>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</si>
  <si>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</si>
  <si>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</si>
  <si>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</si>
  <si>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</si>
  <si>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</si>
  <si>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</si>
  <si>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</si>
  <si>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</si>
  <si>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</si>
  <si>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</si>
  <si>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</si>
  <si>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</si>
  <si>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</si>
  <si>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</si>
  <si>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</si>
  <si>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</si>
  <si>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</si>
  <si>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</si>
  <si>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</si>
  <si>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</si>
  <si>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</si>
  <si>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</si>
  <si>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</si>
  <si>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</si>
  <si>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</si>
  <si>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</si>
  <si>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</si>
  <si>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</si>
  <si>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</si>
  <si>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</si>
  <si>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</si>
  <si>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</si>
  <si>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</si>
  <si>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</si>
  <si>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</si>
  <si>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</si>
  <si>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</si>
  <si>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</si>
  <si>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</si>
  <si>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</si>
  <si>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</si>
  <si>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</si>
  <si>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</si>
  <si>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</si>
  <si>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</si>
  <si>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</si>
  <si>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</si>
  <si>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</si>
  <si>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</si>
  <si>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</si>
  <si>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</si>
  <si>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</si>
  <si>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</si>
  <si>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</si>
  <si>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</si>
  <si>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</si>
  <si>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</si>
  <si>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</si>
  <si>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</si>
  <si>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</si>
  <si>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</si>
  <si>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</si>
  <si>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</si>
  <si>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</si>
  <si>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</si>
  <si>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</si>
  <si>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</si>
  <si>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</si>
  <si>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</si>
  <si>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</si>
  <si>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</si>
  <si>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</si>
  <si>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</si>
  <si>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</si>
  <si>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</si>
  <si>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</si>
  <si>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</si>
  <si>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</si>
  <si>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</si>
  <si>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</si>
  <si>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</si>
  <si>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</si>
  <si>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</si>
  <si>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</si>
  <si>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</si>
  <si>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</si>
  <si>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</si>
  <si>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</si>
  <si>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</si>
  <si>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</si>
  <si>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</si>
  <si>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</si>
  <si>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</si>
  <si>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</si>
  <si>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</si>
  <si>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</si>
  <si>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</si>
  <si>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</si>
  <si>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</si>
  <si>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</si>
  <si>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</si>
  <si>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</si>
  <si>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</si>
  <si>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</si>
  <si>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</si>
  <si>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</si>
  <si>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</si>
  <si>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</si>
  <si>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</si>
  <si>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</si>
  <si>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</si>
  <si>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</si>
  <si>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</si>
  <si>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</si>
  <si>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</si>
  <si>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</si>
  <si>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</si>
  <si>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</si>
  <si>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</si>
  <si>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</si>
  <si>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</si>
  <si>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</si>
  <si>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</si>
  <si>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</si>
  <si>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</si>
  <si>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</si>
  <si>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</si>
  <si>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</si>
  <si>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</si>
  <si>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</si>
  <si>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</si>
  <si>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</si>
  <si>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</si>
  <si>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</si>
  <si>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</si>
  <si>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</si>
  <si>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</si>
  <si>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</si>
  <si>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</si>
  <si>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</si>
  <si>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</si>
  <si>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</si>
  <si>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</si>
  <si>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</si>
  <si>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</si>
  <si>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</si>
  <si>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</si>
  <si>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</si>
  <si>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</si>
  <si>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</si>
  <si>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</si>
  <si>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</si>
  <si>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</si>
  <si>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</si>
  <si>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</si>
  <si>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</si>
  <si>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</si>
  <si>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</si>
  <si>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</si>
  <si>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</si>
  <si>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</si>
  <si>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</si>
  <si>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</si>
  <si>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</si>
  <si>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</si>
  <si>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</si>
  <si>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</si>
  <si>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</si>
  <si>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</si>
  <si>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</si>
  <si>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</si>
  <si>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</si>
  <si>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</si>
  <si>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</si>
  <si>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</si>
  <si>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</si>
  <si>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</si>
  <si>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</si>
  <si>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</si>
  <si>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</si>
  <si>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</si>
  <si>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</si>
  <si>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</si>
  <si>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</si>
  <si>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</si>
  <si>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</si>
  <si>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</si>
  <si>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</si>
  <si>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</si>
  <si>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</si>
  <si>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</si>
  <si>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</si>
  <si>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</si>
  <si>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</si>
  <si>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</si>
  <si>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</si>
  <si>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</si>
  <si>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</si>
  <si>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</si>
  <si>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</si>
  <si>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</si>
  <si>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</si>
  <si>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</si>
  <si>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</si>
  <si>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</si>
  <si>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</si>
  <si>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</si>
  <si>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</si>
  <si>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</si>
  <si>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</si>
  <si>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</si>
  <si>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</si>
  <si>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</si>
  <si>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</si>
  <si>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</si>
  <si>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</si>
  <si>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</si>
  <si>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</si>
  <si>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</si>
  <si>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</si>
  <si>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</si>
  <si>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</si>
  <si>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</si>
  <si>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</si>
  <si>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</si>
  <si>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</si>
  <si>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</si>
  <si>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</si>
  <si>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</si>
  <si>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</si>
  <si>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</si>
  <si>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</si>
  <si>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</si>
  <si>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</si>
  <si>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</si>
  <si>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</si>
  <si>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</si>
  <si>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</si>
  <si>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</si>
  <si>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</si>
  <si>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</si>
  <si>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</si>
  <si>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</si>
  <si>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</si>
  <si>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</si>
  <si>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</si>
  <si>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</si>
  <si>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</si>
  <si>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</si>
  <si>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</si>
  <si>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</si>
  <si>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</si>
  <si>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</si>
  <si>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</si>
  <si>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</si>
  <si>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</si>
  <si>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</si>
  <si>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</si>
  <si>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</si>
  <si>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</si>
  <si>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</si>
  <si>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</si>
  <si>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</si>
  <si>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</si>
  <si>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</si>
  <si>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</si>
  <si>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</si>
  <si>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</si>
  <si>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</si>
  <si>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</si>
  <si>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</si>
  <si>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</si>
  <si>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</si>
  <si>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</si>
  <si>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</si>
  <si>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</si>
  <si>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</si>
  <si>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</si>
  <si>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</si>
  <si>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</si>
  <si>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</si>
  <si>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</si>
  <si>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</si>
  <si>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</si>
  <si>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</si>
  <si>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</si>
  <si>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</si>
  <si>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</si>
  <si>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</si>
  <si>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</si>
  <si>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</si>
  <si>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</si>
  <si>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</si>
  <si>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</si>
  <si>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</si>
  <si>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</si>
  <si>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</si>
  <si>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</si>
  <si>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</si>
  <si>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</si>
  <si>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</si>
  <si>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</si>
  <si>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</si>
  <si>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</si>
  <si>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</si>
  <si>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</si>
  <si>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</si>
  <si>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</si>
  <si>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</si>
  <si>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</si>
  <si>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</si>
  <si>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</si>
  <si>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</si>
  <si>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</si>
  <si>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</si>
  <si>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</si>
  <si>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</si>
  <si>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</si>
  <si>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</si>
  <si>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</si>
  <si>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</si>
  <si>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</si>
  <si>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</si>
  <si>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</si>
  <si>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</si>
  <si>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</si>
  <si>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</si>
  <si>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</si>
  <si>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</si>
  <si>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</si>
  <si>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</si>
  <si>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</si>
  <si>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</si>
  <si>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</si>
  <si>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</si>
  <si>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</si>
  <si>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</si>
  <si>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</si>
  <si>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</si>
  <si>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</si>
  <si>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</si>
  <si>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</si>
  <si>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</si>
  <si>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</si>
  <si>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</si>
  <si>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</si>
  <si>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</si>
  <si>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</si>
  <si>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</si>
  <si>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</si>
  <si>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</si>
  <si>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</si>
  <si>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</si>
  <si>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</si>
  <si>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</si>
  <si>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</si>
  <si>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</si>
  <si>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</si>
  <si>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</si>
  <si>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</si>
  <si>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</si>
  <si>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</si>
  <si>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</si>
  <si>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</si>
  <si>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</si>
  <si>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</si>
  <si>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</si>
  <si>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</si>
  <si>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</si>
  <si>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</si>
  <si>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</si>
  <si>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</si>
  <si>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</si>
  <si>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</si>
  <si>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</si>
  <si>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</si>
  <si>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</si>
  <si>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</si>
  <si>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</si>
  <si>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</si>
  <si>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</si>
  <si>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</si>
  <si>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</si>
  <si>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</si>
  <si>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</si>
  <si>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</si>
  <si>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</si>
  <si>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</si>
  <si>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</si>
  <si>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</si>
  <si>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</si>
  <si>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</si>
  <si>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</si>
  <si>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</si>
  <si>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</si>
  <si>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</si>
  <si>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</si>
  <si>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</si>
  <si>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</si>
  <si>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</si>
  <si>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</si>
  <si>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</si>
  <si>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</si>
  <si>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</si>
  <si>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</si>
  <si>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</si>
  <si>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</si>
  <si>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</si>
  <si>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</si>
  <si>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</si>
  <si>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</si>
  <si>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</si>
  <si>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</si>
  <si>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</si>
  <si>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</si>
  <si>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</si>
  <si>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</si>
  <si>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</si>
  <si>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</si>
  <si>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</si>
  <si>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</si>
  <si>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</si>
  <si>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</si>
  <si>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</si>
  <si>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</si>
  <si>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</si>
  <si>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</si>
  <si>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</si>
  <si>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</si>
  <si>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</si>
  <si>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</si>
  <si>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</si>
  <si>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</si>
  <si>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</si>
  <si>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</si>
  <si>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</si>
  <si>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</si>
  <si>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</si>
  <si>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</si>
  <si>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</si>
  <si>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</si>
  <si>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</si>
  <si>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</si>
  <si>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</si>
  <si>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</si>
  <si>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</si>
  <si>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</si>
  <si>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</si>
  <si>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</si>
  <si>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</si>
  <si>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</si>
  <si>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</si>
  <si>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</si>
  <si>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</si>
  <si>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</si>
  <si>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</si>
  <si>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</si>
  <si>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</si>
  <si>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</si>
  <si>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</si>
  <si>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</si>
  <si>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</si>
  <si>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</si>
  <si>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</si>
  <si>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</si>
  <si>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</si>
  <si>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</si>
  <si>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</si>
  <si>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</si>
  <si>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</si>
  <si>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</si>
  <si>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</si>
  <si>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</si>
  <si>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</si>
  <si>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</si>
  <si>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</si>
  <si>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</si>
  <si>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</si>
  <si>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</si>
  <si>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</si>
  <si>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</si>
  <si>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</si>
  <si>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</si>
  <si>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</si>
  <si>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</si>
  <si>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</si>
  <si>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</si>
  <si>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</si>
  <si>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</si>
  <si>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</si>
  <si>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</si>
  <si>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</si>
  <si>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</si>
  <si>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</si>
  <si>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</si>
  <si>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</si>
  <si>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</si>
  <si>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</si>
  <si>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</si>
  <si>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</si>
  <si>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</si>
  <si>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</si>
  <si>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</si>
  <si>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</si>
  <si>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</si>
  <si>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</si>
  <si>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</si>
  <si>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</si>
  <si>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</si>
  <si>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</si>
  <si>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</si>
  <si>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</si>
  <si>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</si>
  <si>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</si>
  <si>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</si>
  <si>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</si>
  <si>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</si>
  <si>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</si>
  <si>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</si>
  <si>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</si>
  <si>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</si>
  <si>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</si>
  <si>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</si>
  <si>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</si>
  <si>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</si>
  <si>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</si>
  <si>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</si>
  <si>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</si>
  <si>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</si>
  <si>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</si>
  <si>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</si>
  <si>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</si>
  <si>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</si>
  <si>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</si>
  <si>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</si>
  <si>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</si>
  <si>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</si>
  <si>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</si>
  <si>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</si>
  <si>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</si>
  <si>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</si>
  <si>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</si>
  <si>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</si>
  <si>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</si>
  <si>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</si>
  <si>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</si>
  <si>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</si>
  <si>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</si>
  <si>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</si>
  <si>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</si>
  <si>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</si>
  <si>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</si>
  <si>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</si>
  <si>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</si>
  <si>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</si>
  <si>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</si>
  <si>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</si>
  <si>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</si>
  <si>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</si>
  <si>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</si>
  <si>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</si>
  <si>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</si>
  <si>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</si>
  <si>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</si>
  <si>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</si>
  <si>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</si>
  <si>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</si>
  <si>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</si>
  <si>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</si>
  <si>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</si>
  <si>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</si>
  <si>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</si>
  <si>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</si>
  <si>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</si>
  <si>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</si>
  <si>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</si>
  <si>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</si>
  <si>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</si>
  <si>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</si>
  <si>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</si>
  <si>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</si>
  <si>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</si>
  <si>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</si>
  <si>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</si>
  <si>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</si>
  <si>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</si>
  <si>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</si>
  <si>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</si>
  <si>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</si>
  <si>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</si>
  <si>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</si>
  <si>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</si>
  <si>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</si>
  <si>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</si>
  <si>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</si>
  <si>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</si>
  <si>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</si>
  <si>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</si>
  <si>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</si>
  <si>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</si>
  <si>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</si>
  <si>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</si>
  <si>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</si>
  <si>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</si>
  <si>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</si>
  <si>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</si>
  <si>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</si>
  <si>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</si>
  <si>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</si>
  <si>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</si>
  <si>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</si>
  <si>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</si>
  <si>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</si>
  <si>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</si>
  <si>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</si>
  <si>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</si>
  <si>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</si>
  <si>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</si>
  <si>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</si>
  <si>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</si>
  <si>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</si>
  <si>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</si>
  <si>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</si>
  <si>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</si>
  <si>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</si>
  <si>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</si>
  <si>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</si>
  <si>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</si>
  <si>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</si>
  <si>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</si>
  <si>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</si>
  <si>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</si>
  <si>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</si>
  <si>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</si>
  <si>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</si>
  <si>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</si>
  <si>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</si>
  <si>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</si>
  <si>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</si>
  <si>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</si>
  <si>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</si>
  <si>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</si>
  <si>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</si>
  <si>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</si>
  <si>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</si>
  <si>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</si>
  <si>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</si>
  <si>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</si>
  <si>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</si>
  <si>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</si>
  <si>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</si>
  <si>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</si>
  <si>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</si>
  <si>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</si>
  <si>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</si>
  <si>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</si>
  <si>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</si>
  <si>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</si>
  <si>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</si>
  <si>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</si>
  <si>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</si>
  <si>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</si>
  <si>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</si>
  <si>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</si>
  <si>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</si>
  <si>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</si>
  <si>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</si>
  <si>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</si>
  <si>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</si>
  <si>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</si>
  <si>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</si>
  <si>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</si>
  <si>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</si>
  <si>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</si>
  <si>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</si>
  <si>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</si>
  <si>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</si>
  <si>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</si>
  <si>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</si>
  <si>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</si>
  <si>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</si>
  <si>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</si>
  <si>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</si>
  <si>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</si>
  <si>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</si>
  <si>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</si>
  <si>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</si>
  <si>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</si>
  <si>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</si>
  <si>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</si>
  <si>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</si>
  <si>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</si>
  <si>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</si>
  <si>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</si>
  <si>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</si>
  <si>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</si>
  <si>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</si>
  <si>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</si>
  <si>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</si>
  <si>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</si>
  <si>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</si>
  <si>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</si>
  <si>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</si>
  <si>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</si>
  <si>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</si>
  <si>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</si>
  <si>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</si>
  <si>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</si>
  <si>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</si>
  <si>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</si>
  <si>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</si>
  <si>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</si>
  <si>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</si>
  <si>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</si>
  <si>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</si>
  <si>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</si>
  <si>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</si>
  <si>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</si>
  <si>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</si>
  <si>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</si>
  <si>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</si>
  <si>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</si>
  <si>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</si>
  <si>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</si>
  <si>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</si>
  <si>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</si>
  <si>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</si>
  <si>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</si>
  <si>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</si>
  <si>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</si>
  <si>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</si>
  <si>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</si>
  <si>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</si>
  <si>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</si>
  <si>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</si>
  <si>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</si>
  <si>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</si>
  <si>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</si>
  <si>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</si>
  <si>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</si>
  <si>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</si>
  <si>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</si>
  <si>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</si>
  <si>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</si>
  <si>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</si>
  <si>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</si>
  <si>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</si>
  <si>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</si>
  <si>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</si>
  <si>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</si>
  <si>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</si>
  <si>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</si>
  <si>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</si>
  <si>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</si>
  <si>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</si>
  <si>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</si>
  <si>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</si>
  <si>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</si>
  <si>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</si>
  <si>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</si>
  <si>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</si>
  <si>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</si>
  <si>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</si>
  <si>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</si>
  <si>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</si>
  <si>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</si>
  <si>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</si>
  <si>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</si>
  <si>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</si>
  <si>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</si>
  <si>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</si>
  <si>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</si>
  <si>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</si>
  <si>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</si>
  <si>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</si>
  <si>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</si>
  <si>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</si>
  <si>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</si>
  <si>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</si>
  <si>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</si>
  <si>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</si>
  <si>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</si>
  <si>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</si>
  <si>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</si>
  <si>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</si>
  <si>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</si>
  <si>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</si>
  <si>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</si>
  <si>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</si>
  <si>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</si>
  <si>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</si>
  <si>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</si>
  <si>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</si>
  <si>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</si>
  <si>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</si>
  <si>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</si>
  <si>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</si>
  <si>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</si>
  <si>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</si>
  <si>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</si>
  <si>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</si>
  <si>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</si>
  <si>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</si>
  <si>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</si>
  <si>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</si>
  <si>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</si>
  <si>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</si>
  <si>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</si>
  <si>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</si>
  <si>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</si>
  <si>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</si>
  <si>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</si>
  <si>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</si>
  <si>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</si>
  <si>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</si>
  <si>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</si>
  <si>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</si>
  <si>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</si>
  <si>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</si>
  <si>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</si>
  <si>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</si>
  <si>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</si>
  <si>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</si>
  <si>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</si>
  <si>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</si>
  <si>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</si>
  <si>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</si>
  <si>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</si>
  <si>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</si>
  <si>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</si>
  <si>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</si>
  <si>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</si>
  <si>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</si>
  <si>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</si>
  <si>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</si>
  <si>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</si>
  <si>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</si>
  <si>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</si>
  <si>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</si>
  <si>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</si>
  <si>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</si>
  <si>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</si>
  <si>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</si>
  <si>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</si>
  <si>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</si>
  <si>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</si>
  <si>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</si>
  <si>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</si>
  <si>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</si>
  <si>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</si>
  <si>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</si>
  <si>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</si>
  <si>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</si>
  <si>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</si>
  <si>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</si>
  <si>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</si>
  <si>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</si>
  <si>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</si>
  <si>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</si>
  <si>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</si>
  <si>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</si>
  <si>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</si>
  <si>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</si>
  <si>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</si>
  <si>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</si>
  <si>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</si>
  <si>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</si>
  <si>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</si>
  <si>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</si>
  <si>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</si>
  <si>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</si>
  <si>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</si>
  <si>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</si>
  <si>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</si>
  <si>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</si>
  <si>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</si>
  <si>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</si>
  <si>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</si>
  <si>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</si>
  <si>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</si>
  <si>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</si>
  <si>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</si>
  <si>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</si>
  <si>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</si>
  <si>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</si>
  <si>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</si>
  <si>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</si>
  <si>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</si>
  <si>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</si>
  <si>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</si>
  <si>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</si>
  <si>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</si>
  <si>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</si>
  <si>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</si>
  <si>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</si>
  <si>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</si>
  <si>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</si>
  <si>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</si>
  <si>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</si>
  <si>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</si>
  <si>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</si>
  <si>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</si>
  <si>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</si>
  <si>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</si>
  <si>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</si>
  <si>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</si>
  <si>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</si>
  <si>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</si>
  <si>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</si>
  <si>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</si>
  <si>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</si>
  <si>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</si>
  <si>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</si>
  <si>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</si>
  <si>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</si>
  <si>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</si>
  <si>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</si>
  <si>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</si>
  <si>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</si>
  <si>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</si>
  <si>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</si>
  <si>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</si>
  <si>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</si>
  <si>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</si>
  <si>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</si>
  <si>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</si>
  <si>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</si>
  <si>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</si>
  <si>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</si>
  <si>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</si>
  <si>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</si>
  <si>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</si>
  <si>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</si>
  <si>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</si>
  <si>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</si>
  <si>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</si>
  <si>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</si>
  <si>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</si>
  <si>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</si>
  <si>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</si>
  <si>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</si>
  <si>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</si>
  <si>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</si>
  <si>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</si>
  <si>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</si>
  <si>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</si>
  <si>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</si>
  <si>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</si>
  <si>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</si>
  <si>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</si>
  <si>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</si>
  <si>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</si>
  <si>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</si>
  <si>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</si>
  <si>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</si>
  <si>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</si>
  <si>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</si>
  <si>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</si>
  <si>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</si>
  <si>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</si>
  <si>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</si>
  <si>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</si>
  <si>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</si>
  <si>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</si>
  <si>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</si>
  <si>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</si>
  <si>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</si>
  <si>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</si>
  <si>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</si>
  <si>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</si>
  <si>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</si>
  <si>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</si>
  <si>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</si>
  <si>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</si>
  <si>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</si>
  <si>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</si>
  <si>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</si>
  <si>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</si>
  <si>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</si>
  <si>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</si>
  <si>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</si>
  <si>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</si>
  <si>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</si>
  <si>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</si>
  <si>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</si>
  <si>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</si>
  <si>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</si>
  <si>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</si>
  <si>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</si>
  <si>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</si>
  <si>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</si>
  <si>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</si>
  <si>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</si>
  <si>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</si>
  <si>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</si>
  <si>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</si>
  <si>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</si>
  <si>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</si>
  <si>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</si>
  <si>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</si>
  <si>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</si>
  <si>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</si>
  <si>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</si>
  <si>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</si>
  <si>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</si>
  <si>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</si>
  <si>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</si>
  <si>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</si>
  <si>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</si>
  <si>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</si>
  <si>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</si>
  <si>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</si>
  <si>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</si>
  <si>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</si>
  <si>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</si>
  <si>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</si>
  <si>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</si>
  <si>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</si>
  <si>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</si>
  <si>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</si>
  <si>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</si>
  <si>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</si>
  <si>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</si>
  <si>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</si>
  <si>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</si>
  <si>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</si>
  <si>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</si>
  <si>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</si>
  <si>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</si>
  <si>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</si>
  <si>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</si>
  <si>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</si>
  <si>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</si>
  <si>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</si>
  <si>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</si>
  <si>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</si>
  <si>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</si>
  <si>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</si>
  <si>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</si>
  <si>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</si>
  <si>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</si>
  <si>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</si>
  <si>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</si>
  <si>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</si>
  <si>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</si>
  <si>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</si>
  <si>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</si>
  <si>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</si>
  <si>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</si>
  <si>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</si>
  <si>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</si>
  <si>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</si>
  <si>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</si>
  <si>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</si>
  <si>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</si>
  <si>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</si>
  <si>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</si>
  <si>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</si>
  <si>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</si>
  <si>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</si>
  <si>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</si>
  <si>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</si>
  <si>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</si>
  <si>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</si>
  <si>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</si>
  <si>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</si>
  <si>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</si>
  <si>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</si>
  <si>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</si>
  <si>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</si>
  <si>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</si>
  <si>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</si>
  <si>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</si>
  <si>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</si>
  <si>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</si>
  <si>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</si>
  <si>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</si>
  <si>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</si>
  <si>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</si>
  <si>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</si>
  <si>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</si>
  <si>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</si>
  <si>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</si>
  <si>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</si>
  <si>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</si>
  <si>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</si>
  <si>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</si>
  <si>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</si>
  <si>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</si>
  <si>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</si>
  <si>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</si>
  <si>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</si>
  <si>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</si>
  <si>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</si>
  <si>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</si>
  <si>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</si>
  <si>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</si>
  <si>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</si>
  <si>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</si>
  <si>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</si>
  <si>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</si>
  <si>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</si>
  <si>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</si>
  <si>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</si>
  <si>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</si>
  <si>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</si>
  <si>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</si>
  <si>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</si>
  <si>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</si>
  <si>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</si>
  <si>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</si>
  <si>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</si>
  <si>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</si>
  <si>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</si>
  <si>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</si>
  <si>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</si>
  <si>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</si>
  <si>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</si>
  <si>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</si>
  <si>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</si>
  <si>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</si>
  <si>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</si>
  <si>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</si>
  <si>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</si>
  <si>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</si>
  <si>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</si>
  <si>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</si>
  <si>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</si>
  <si>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</si>
  <si>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</si>
  <si>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</si>
  <si>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</si>
  <si>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</si>
  <si>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</si>
  <si>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</si>
  <si>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</si>
  <si>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</si>
  <si>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</si>
  <si>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</si>
  <si>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</si>
  <si>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</si>
  <si>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</si>
  <si>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</si>
  <si>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</si>
  <si>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</si>
  <si>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</si>
  <si>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</si>
  <si>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</si>
  <si>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</si>
  <si>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</si>
  <si>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</si>
  <si>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</si>
  <si>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</si>
  <si>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</si>
  <si>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</si>
  <si>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</si>
  <si>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</si>
  <si>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</si>
  <si>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</si>
  <si>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</si>
  <si>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</si>
  <si>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</si>
  <si>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</si>
  <si>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</si>
  <si>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</si>
  <si>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</si>
  <si>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</si>
  <si>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</si>
  <si>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</si>
  <si>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</si>
  <si>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</si>
  <si>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</si>
  <si>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</si>
  <si>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</si>
  <si>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</si>
  <si>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</si>
  <si>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</si>
  <si>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</si>
  <si>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</si>
  <si>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</si>
  <si>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</si>
  <si>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</si>
  <si>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</si>
  <si>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</si>
  <si>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</si>
  <si>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</si>
  <si>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</si>
  <si>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</si>
  <si>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</si>
  <si>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</si>
  <si>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</si>
  <si>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</si>
  <si>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</si>
  <si>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</si>
  <si>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</si>
  <si>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</si>
  <si>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</si>
  <si>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</si>
  <si>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</si>
  <si>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</si>
  <si>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</si>
  <si>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</si>
  <si>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</si>
  <si>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</si>
  <si>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</si>
  <si>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</si>
  <si>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</si>
  <si>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</si>
  <si>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</si>
  <si>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</si>
  <si>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</si>
  <si>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</si>
  <si>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</si>
  <si>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</si>
  <si>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</si>
  <si>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</si>
  <si>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</si>
  <si>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</si>
  <si>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</si>
  <si>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</si>
  <si>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</si>
  <si>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</si>
  <si>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</si>
  <si>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</si>
  <si>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</si>
  <si>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</si>
  <si>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</si>
  <si>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</si>
  <si>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</si>
  <si>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</si>
  <si>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</si>
  <si>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</si>
  <si>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</si>
  <si>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</si>
  <si>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</si>
  <si>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</si>
  <si>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</si>
  <si>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</si>
  <si>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</si>
  <si>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</si>
  <si>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</si>
  <si>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</si>
  <si>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</si>
  <si>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</si>
  <si>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</si>
  <si>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</si>
  <si>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</si>
  <si>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</si>
  <si>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</si>
  <si>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</si>
  <si>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</si>
  <si>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</si>
  <si>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</si>
  <si>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</si>
  <si>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</si>
  <si>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</si>
  <si>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</si>
  <si>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</si>
  <si>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</si>
  <si>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</si>
  <si>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</si>
  <si>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</si>
  <si>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</si>
  <si>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</si>
  <si>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</si>
  <si>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</si>
  <si>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</si>
  <si>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</si>
  <si>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</si>
  <si>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</si>
  <si>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</si>
  <si>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</si>
  <si>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</si>
  <si>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</si>
  <si>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</si>
  <si>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</si>
  <si>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</si>
  <si>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</si>
  <si>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</si>
  <si>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</si>
  <si>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</si>
  <si>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</si>
  <si>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</si>
  <si>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</si>
  <si>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</si>
  <si>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</si>
  <si>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</si>
  <si>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</si>
  <si>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</si>
  <si>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</si>
  <si>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</si>
  <si>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</si>
  <si>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</si>
  <si>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</si>
  <si>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</si>
  <si>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</si>
  <si>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</si>
  <si>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</si>
  <si>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</si>
  <si>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</si>
  <si>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</si>
  <si>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</si>
  <si>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</si>
  <si>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</si>
  <si>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</si>
  <si>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</si>
  <si>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</si>
  <si>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</si>
  <si>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</si>
  <si>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</si>
  <si>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</si>
  <si>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</si>
  <si>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</si>
  <si>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</si>
  <si>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</si>
  <si>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</si>
  <si>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</si>
  <si>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</si>
  <si>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</si>
  <si>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</si>
  <si>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</si>
  <si>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</si>
  <si>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</si>
  <si>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</si>
  <si>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</si>
  <si>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</si>
  <si>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</si>
  <si>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</si>
  <si>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</si>
  <si>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</si>
  <si>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</si>
  <si>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</si>
  <si>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</si>
  <si>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</si>
  <si>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</si>
  <si>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</si>
  <si>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</si>
  <si>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</si>
  <si>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</si>
  <si>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</si>
  <si>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</si>
  <si>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</si>
  <si>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</si>
  <si>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</si>
  <si>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</si>
  <si>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</si>
  <si>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</si>
  <si>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</si>
  <si>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</si>
  <si>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</si>
  <si>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</si>
  <si>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</si>
  <si>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</si>
  <si>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</si>
  <si>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</si>
  <si>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</si>
  <si>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</si>
  <si>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</si>
  <si>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</si>
  <si>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</si>
  <si>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</si>
  <si>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</si>
  <si>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</si>
  <si>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</si>
  <si>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</si>
  <si>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</si>
  <si>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</si>
  <si>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</si>
  <si>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</si>
  <si>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</si>
  <si>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</si>
  <si>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</si>
  <si>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</si>
  <si>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</si>
  <si>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</si>
  <si>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</si>
  <si>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</si>
  <si>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</si>
  <si>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</si>
  <si>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</si>
  <si>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</si>
  <si>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</si>
  <si>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</si>
  <si>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</si>
  <si>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</si>
  <si>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</si>
  <si>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</si>
  <si>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</si>
  <si>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</si>
  <si>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</si>
  <si>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</si>
  <si>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</si>
  <si>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</si>
  <si>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</si>
  <si>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</si>
  <si>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</si>
  <si>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</si>
  <si>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</si>
  <si>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</si>
  <si>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</si>
  <si>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</si>
  <si>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</si>
  <si>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</si>
  <si>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</si>
  <si>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</si>
  <si>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</si>
  <si>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</si>
  <si>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</si>
  <si>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</si>
  <si>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</si>
  <si>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</si>
  <si>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</si>
  <si>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</si>
  <si>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</si>
  <si>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</si>
  <si>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</si>
  <si>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</si>
  <si>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</si>
  <si>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</si>
  <si>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</si>
  <si>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</si>
  <si>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</si>
  <si>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</si>
  <si>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</si>
  <si>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</si>
  <si>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</si>
  <si>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</si>
  <si>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</si>
  <si>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</si>
  <si>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</si>
  <si>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</si>
  <si>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</si>
  <si>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</si>
  <si>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</si>
  <si>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</si>
  <si>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</si>
  <si>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</si>
  <si>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</si>
  <si>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</si>
  <si>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</si>
  <si>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</si>
  <si>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</si>
  <si>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</si>
  <si>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</si>
  <si>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</si>
  <si>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</si>
  <si>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</si>
  <si>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</si>
  <si>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</si>
  <si>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</si>
  <si>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</si>
  <si>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</si>
  <si>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</si>
  <si>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</si>
  <si>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</si>
  <si>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</si>
  <si>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</si>
  <si>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</si>
  <si>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</si>
  <si>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</si>
  <si>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</si>
  <si>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</si>
  <si>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</si>
  <si>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</si>
  <si>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</si>
  <si>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</si>
  <si>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</si>
  <si>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</si>
  <si>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</si>
  <si>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</si>
  <si>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</si>
  <si>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</si>
  <si>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</si>
  <si>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</si>
  <si>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</si>
  <si>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</si>
  <si>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</si>
  <si>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</si>
  <si>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</si>
  <si>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</si>
  <si>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</si>
  <si>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</si>
  <si>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</si>
  <si>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</si>
  <si>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</si>
  <si>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</si>
  <si>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</si>
  <si>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</si>
  <si>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</si>
  <si>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</si>
  <si>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</si>
  <si>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</si>
  <si>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</si>
  <si>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</si>
  <si>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</si>
  <si>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</si>
  <si>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</si>
  <si>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</si>
  <si>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</si>
  <si>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</si>
  <si>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</si>
  <si>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</si>
  <si>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</si>
  <si>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</si>
  <si>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</si>
  <si>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</si>
  <si>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</si>
  <si>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</si>
  <si>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</si>
  <si>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</si>
  <si>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</si>
  <si>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</si>
  <si>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</si>
  <si>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</si>
  <si>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</si>
  <si>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</si>
  <si>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</si>
  <si>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</si>
  <si>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</si>
  <si>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</si>
  <si>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</si>
  <si>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</si>
  <si>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</si>
  <si>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</si>
  <si>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</si>
  <si>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</si>
  <si>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</si>
  <si>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</si>
  <si>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</si>
  <si>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</si>
  <si>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</si>
  <si>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</si>
  <si>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</si>
  <si>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</si>
  <si>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</si>
  <si>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</si>
  <si>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</si>
  <si>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</si>
  <si>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</si>
  <si>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</si>
  <si>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</si>
  <si>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</si>
  <si>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</si>
  <si>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</si>
  <si>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</si>
  <si>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</si>
  <si>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</si>
  <si>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</si>
  <si>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</si>
  <si>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</si>
  <si>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</si>
  <si>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</si>
  <si>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</si>
  <si>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</si>
  <si>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</si>
  <si>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</si>
  <si>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</si>
  <si>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</si>
  <si>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</si>
  <si>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</si>
  <si>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</si>
  <si>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</si>
  <si>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</si>
  <si>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</si>
  <si>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</si>
  <si>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</si>
  <si>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</si>
  <si>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</si>
  <si>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</si>
  <si>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</si>
  <si>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</si>
  <si>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</si>
  <si>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</si>
  <si>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</si>
  <si>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</si>
  <si>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</si>
  <si>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</si>
  <si>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</si>
  <si>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</si>
  <si>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</si>
  <si>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</si>
  <si>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</si>
  <si>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</si>
  <si>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</si>
  <si>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</si>
  <si>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</si>
  <si>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</si>
  <si>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</si>
  <si>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</si>
  <si>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</si>
  <si>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</si>
  <si>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</si>
  <si>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</si>
  <si>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</si>
  <si>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</si>
  <si>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</si>
  <si>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</si>
  <si>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</si>
  <si>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</si>
  <si>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</si>
  <si>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</si>
  <si>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</si>
  <si>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</si>
  <si>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</si>
  <si>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</si>
  <si>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</si>
  <si>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</si>
  <si>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</si>
  <si>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</si>
  <si>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</si>
  <si>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</si>
  <si>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</si>
  <si>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</si>
  <si>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</si>
  <si>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</si>
  <si>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</si>
  <si>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</si>
  <si>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</si>
  <si>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</si>
  <si>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</si>
  <si>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</si>
  <si>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</si>
  <si>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</si>
  <si>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</si>
  <si>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</si>
  <si>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</si>
  <si>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</si>
  <si>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</si>
  <si>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</si>
  <si>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</si>
  <si>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</si>
  <si>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</si>
  <si>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</si>
  <si>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</si>
  <si>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</si>
  <si>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</si>
  <si>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</si>
  <si>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</si>
  <si>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</si>
  <si>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</si>
  <si>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</si>
  <si>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</si>
  <si>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</si>
  <si>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</si>
  <si>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</si>
  <si>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</si>
  <si>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</si>
  <si>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</si>
  <si>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</si>
  <si>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</si>
  <si>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</si>
  <si>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</si>
  <si>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</si>
  <si>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</si>
  <si>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</si>
  <si>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</si>
  <si>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</si>
  <si>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</si>
  <si>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</si>
  <si>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</si>
  <si>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</si>
  <si>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</si>
  <si>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</si>
  <si>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</si>
  <si>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</si>
  <si>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</si>
  <si>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</si>
  <si>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</si>
  <si>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</si>
  <si>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</si>
  <si>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</si>
  <si>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</si>
  <si>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</si>
  <si>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</si>
  <si>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</si>
  <si>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</si>
  <si>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</si>
  <si>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</si>
  <si>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</si>
  <si>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</si>
  <si>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</si>
  <si>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</si>
  <si>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</si>
  <si>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</si>
  <si>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</si>
  <si>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</si>
  <si>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</si>
  <si>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</si>
  <si>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</si>
  <si>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</si>
  <si>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</si>
  <si>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</si>
  <si>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</si>
  <si>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</si>
  <si>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</si>
  <si>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</si>
  <si>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</si>
  <si>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</si>
  <si>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</si>
  <si>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</si>
  <si>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</si>
  <si>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</si>
  <si>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</si>
  <si>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</si>
  <si>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</si>
  <si>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</si>
  <si>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</si>
  <si>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</si>
  <si>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</si>
  <si>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</si>
  <si>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</si>
  <si>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</si>
  <si>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</si>
  <si>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</si>
  <si>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</si>
  <si>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</si>
  <si>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</si>
  <si>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</si>
  <si>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</si>
  <si>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</si>
  <si>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</si>
  <si>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</si>
  <si>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</si>
  <si>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</si>
  <si>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</si>
  <si>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</si>
  <si>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</si>
  <si>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</si>
  <si>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</si>
  <si>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</si>
  <si>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</si>
  <si>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</si>
  <si>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</si>
  <si>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</si>
  <si>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</si>
  <si>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</si>
  <si>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</si>
  <si>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</si>
  <si>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</si>
  <si>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</si>
  <si>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</si>
  <si>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</si>
  <si>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</si>
  <si>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</si>
  <si>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</si>
  <si>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</si>
  <si>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</si>
  <si>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</si>
  <si>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</si>
  <si>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</si>
  <si>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</si>
  <si>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</si>
  <si>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</si>
  <si>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</si>
  <si>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</si>
  <si>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</si>
  <si>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</si>
  <si>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</si>
  <si>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</si>
  <si>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</si>
  <si>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</si>
  <si>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</si>
  <si>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</si>
  <si>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</si>
  <si>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</si>
  <si>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</si>
  <si>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</si>
  <si>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</si>
  <si>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</si>
  <si>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</si>
  <si>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</si>
  <si>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</si>
  <si>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</si>
  <si>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</si>
  <si>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</si>
  <si>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</si>
  <si>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</si>
  <si>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</si>
  <si>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</si>
  <si>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</si>
  <si>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</si>
  <si>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</si>
  <si>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</si>
  <si>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</si>
  <si>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</si>
  <si>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</si>
  <si>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</si>
  <si>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</si>
  <si>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</si>
  <si>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</si>
  <si>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</si>
  <si>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</si>
  <si>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</si>
  <si>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</si>
  <si>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</si>
  <si>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</si>
  <si>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</si>
  <si>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</si>
  <si>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</si>
  <si>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</si>
  <si>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</si>
  <si>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</si>
  <si>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</si>
  <si>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</si>
  <si>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</si>
  <si>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</si>
  <si>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</si>
  <si>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</si>
  <si>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</si>
  <si>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</si>
  <si>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</si>
  <si>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</si>
  <si>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</si>
  <si>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</si>
  <si>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</si>
  <si>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</si>
  <si>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</si>
  <si>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</si>
  <si>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</si>
  <si>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</si>
  <si>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</si>
  <si>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</si>
  <si>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</si>
  <si>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</si>
  <si>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</si>
  <si>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</si>
  <si>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</si>
  <si>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</si>
  <si>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</si>
  <si>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</si>
  <si>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</si>
  <si>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</si>
  <si>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</si>
  <si>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</si>
  <si>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</si>
  <si>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</si>
  <si>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</si>
  <si>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</si>
  <si>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</si>
  <si>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</si>
  <si>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</si>
  <si>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</si>
  <si>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</si>
  <si>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</si>
  <si>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</si>
  <si>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</si>
  <si>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</si>
  <si>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</si>
  <si>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</si>
  <si>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</si>
  <si>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</si>
  <si>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</si>
  <si>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</si>
  <si>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</si>
  <si>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</si>
  <si>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</si>
  <si>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</si>
  <si>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</si>
  <si>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</si>
  <si>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</si>
  <si>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</si>
  <si>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</si>
  <si>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</si>
  <si>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</si>
  <si>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</si>
  <si>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</si>
  <si>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</si>
  <si>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</si>
  <si>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</si>
  <si>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</si>
  <si>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</si>
  <si>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</si>
  <si>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</si>
  <si>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</si>
  <si>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</si>
  <si>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</si>
  <si>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</si>
  <si>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</si>
  <si>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</si>
  <si>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</si>
  <si>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</si>
  <si>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</si>
  <si>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</si>
  <si>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</si>
  <si>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</si>
  <si>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</si>
  <si>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</si>
  <si>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</si>
  <si>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</si>
  <si>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</si>
  <si>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</si>
  <si>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</si>
  <si>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</si>
  <si>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</si>
  <si>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</si>
  <si>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</si>
  <si>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</si>
  <si>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</si>
  <si>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</si>
  <si>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</si>
  <si>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</si>
  <si>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</si>
  <si>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</si>
  <si>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</si>
  <si>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</si>
  <si>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</si>
  <si>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</si>
  <si>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</si>
  <si>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</si>
  <si>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</si>
  <si>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</si>
  <si>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</si>
  <si>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</si>
  <si>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</si>
  <si>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</si>
  <si>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</si>
  <si>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</si>
  <si>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</si>
  <si>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</si>
  <si>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</si>
  <si>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</si>
  <si>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</si>
  <si>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</si>
  <si>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</si>
  <si>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</si>
  <si>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</si>
  <si>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</si>
  <si>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</si>
  <si>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</si>
  <si>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</si>
  <si>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</si>
  <si>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</si>
  <si>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</si>
  <si>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</si>
  <si>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</si>
  <si>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</si>
  <si>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</si>
  <si>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</si>
  <si>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</si>
  <si>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</si>
  <si>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</si>
  <si>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</si>
  <si>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</si>
  <si>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</si>
  <si>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</si>
  <si>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</si>
  <si>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</si>
  <si>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</si>
  <si>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</si>
  <si>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</si>
  <si>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</si>
  <si>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</si>
  <si>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</si>
  <si>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</si>
  <si>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</si>
  <si>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</si>
  <si>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</si>
  <si>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</si>
  <si>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</si>
  <si>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</si>
  <si>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</si>
  <si>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</si>
  <si>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</si>
  <si>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</si>
  <si>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</si>
  <si>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</si>
  <si>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</si>
  <si>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</si>
  <si>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</si>
  <si>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</si>
  <si>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</si>
  <si>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</si>
  <si>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</si>
  <si>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</si>
  <si>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</si>
  <si>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</si>
  <si>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</si>
  <si>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</si>
  <si>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</si>
  <si>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</si>
  <si>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</si>
  <si>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</si>
  <si>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</si>
  <si>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</si>
  <si>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</si>
  <si>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</si>
  <si>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</si>
  <si>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</si>
  <si>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</si>
  <si>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</si>
  <si>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</si>
  <si>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</si>
  <si>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</si>
  <si>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</si>
  <si>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</si>
  <si>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</si>
  <si>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</si>
  <si>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</si>
  <si>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</si>
  <si>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</si>
  <si>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</si>
  <si>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</si>
  <si>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</si>
  <si>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</si>
  <si>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</si>
  <si>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</si>
  <si>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</si>
  <si>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</si>
  <si>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</si>
  <si>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</si>
  <si>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</si>
  <si>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</si>
  <si>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</si>
  <si>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</si>
  <si>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</si>
  <si>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</si>
  <si>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</si>
  <si>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</si>
  <si>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</si>
  <si>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</si>
  <si>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</si>
  <si>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</si>
  <si>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</si>
  <si>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</si>
  <si>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</si>
  <si>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</si>
  <si>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</si>
  <si>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</si>
  <si>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</si>
  <si>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</si>
  <si>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</si>
  <si>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</si>
  <si>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</si>
  <si>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</si>
  <si>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</si>
  <si>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</si>
  <si>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</si>
  <si>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</si>
  <si>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</si>
  <si>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</si>
  <si>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</si>
  <si>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</si>
  <si>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</si>
  <si>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</si>
  <si>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</si>
  <si>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</si>
  <si>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</si>
  <si>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</si>
  <si>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</si>
  <si>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</si>
  <si>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</si>
  <si>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</si>
  <si>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</si>
  <si>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</si>
  <si>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</si>
  <si>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</si>
  <si>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</si>
  <si>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</si>
  <si>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</si>
  <si>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</si>
  <si>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</si>
  <si>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</si>
  <si>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</si>
  <si>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</si>
  <si>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</si>
  <si>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</si>
  <si>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</si>
  <si>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</si>
  <si>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</si>
  <si>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</si>
  <si>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</si>
  <si>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</si>
  <si>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</si>
  <si>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</si>
  <si>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</si>
  <si>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</si>
  <si>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</si>
  <si>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</si>
  <si>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</si>
  <si>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</si>
  <si>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</si>
  <si>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</si>
  <si>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</si>
  <si>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</si>
  <si>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</si>
  <si>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</si>
  <si>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</si>
  <si>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</si>
  <si>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</si>
  <si>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</si>
  <si>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</si>
  <si>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</si>
  <si>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</si>
  <si>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</si>
  <si>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</si>
  <si>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</si>
  <si>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</si>
  <si>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</si>
  <si>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</si>
  <si>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</si>
  <si>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</si>
  <si>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</si>
  <si>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</si>
  <si>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</si>
  <si>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</si>
  <si>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</si>
  <si>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</si>
  <si>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</si>
  <si>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</si>
  <si>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</si>
  <si>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</si>
  <si>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</si>
  <si>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</si>
  <si>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</si>
  <si>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</si>
  <si>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</si>
  <si>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</si>
  <si>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</si>
  <si>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</si>
  <si>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</si>
  <si>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</si>
  <si>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</si>
  <si>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</si>
  <si>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</si>
  <si>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</si>
  <si>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</si>
  <si>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</si>
  <si>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</si>
  <si>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</si>
  <si>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</si>
  <si>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</si>
  <si>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</si>
  <si>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</si>
  <si>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</si>
  <si>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</si>
  <si>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</si>
  <si>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</si>
  <si>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</si>
  <si>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</si>
  <si>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</si>
  <si>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</si>
  <si>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</si>
  <si>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</si>
  <si>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</si>
  <si>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</si>
  <si>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</si>
  <si>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</si>
  <si>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</si>
  <si>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</si>
  <si>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</si>
  <si>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</si>
  <si>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</si>
  <si>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</si>
  <si>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</si>
  <si>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</si>
  <si>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</si>
  <si>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</si>
  <si>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</si>
  <si>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</si>
  <si>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</si>
  <si>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</si>
  <si>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</si>
  <si>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</si>
  <si>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</si>
  <si>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</si>
  <si>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</si>
  <si>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</si>
  <si>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</si>
  <si>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</si>
  <si>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</si>
  <si>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</si>
  <si>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</si>
  <si>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</si>
  <si>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</si>
  <si>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</si>
  <si>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</si>
  <si>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</si>
  <si>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</si>
  <si>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</si>
  <si>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</si>
  <si>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</si>
  <si>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</si>
  <si>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</si>
  <si>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</si>
  <si>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</si>
  <si>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</si>
  <si>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</si>
  <si>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</si>
  <si>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</si>
  <si>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</si>
  <si>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</si>
  <si>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</si>
  <si>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</si>
  <si>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</si>
  <si>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</si>
  <si>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</si>
  <si>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</si>
  <si>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</si>
  <si>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</si>
  <si>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</si>
  <si>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</si>
  <si>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</si>
  <si>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</si>
  <si>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</si>
  <si>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</si>
  <si>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</si>
  <si>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</si>
  <si>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</si>
  <si>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</si>
  <si>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</si>
  <si>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</si>
  <si>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</si>
  <si>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</si>
  <si>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</si>
  <si>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</si>
  <si>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</si>
  <si>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</si>
  <si>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</si>
  <si>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</si>
  <si>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</si>
  <si>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</si>
  <si>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</si>
  <si>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</si>
  <si>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</si>
  <si>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</si>
  <si>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</si>
  <si>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</si>
  <si>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</si>
  <si>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</si>
  <si>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</si>
  <si>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</si>
  <si>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</si>
  <si>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</si>
  <si>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</si>
  <si>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</si>
  <si>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</si>
  <si>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</si>
  <si>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</si>
  <si>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</si>
  <si>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</si>
  <si>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</si>
  <si>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</si>
  <si>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</si>
  <si>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</si>
  <si>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</si>
  <si>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</si>
  <si>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</si>
  <si>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</si>
  <si>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</si>
  <si>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</si>
  <si>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</si>
  <si>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</si>
  <si>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</si>
  <si>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</si>
  <si>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</si>
  <si>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</si>
  <si>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</si>
  <si>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</si>
  <si>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</si>
  <si>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</si>
  <si>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</si>
  <si>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</si>
  <si>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</si>
  <si>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</si>
  <si>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</si>
  <si>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</si>
  <si>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</si>
  <si>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</si>
  <si>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</si>
  <si>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</si>
  <si>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</si>
  <si>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</si>
  <si>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</si>
  <si>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</si>
  <si>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</si>
  <si>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</si>
  <si>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</si>
  <si>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</si>
  <si>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</si>
  <si>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</si>
  <si>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</si>
  <si>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</si>
  <si>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</si>
  <si>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</si>
  <si>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</si>
  <si>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</si>
  <si>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</si>
  <si>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</si>
  <si>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</si>
  <si>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</si>
  <si>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</si>
  <si>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</si>
  <si>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</si>
  <si>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</si>
  <si>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</si>
  <si>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</si>
  <si>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</si>
  <si>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</si>
  <si>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</si>
  <si>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</si>
  <si>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</si>
  <si>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</si>
  <si>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</si>
  <si>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</si>
  <si>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</si>
  <si>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</si>
  <si>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</si>
  <si>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</si>
  <si>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</si>
  <si>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</si>
  <si>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</si>
  <si>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</si>
  <si>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</si>
  <si>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</si>
  <si>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</si>
  <si>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</si>
  <si>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</si>
  <si>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</si>
  <si>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</si>
  <si>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</si>
  <si>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</si>
  <si>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</si>
  <si>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</si>
  <si>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</si>
  <si>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</si>
  <si>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</si>
  <si>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</si>
  <si>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</si>
  <si>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</si>
  <si>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</si>
  <si>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</si>
  <si>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</si>
  <si>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</si>
  <si>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</si>
  <si>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</si>
  <si>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</si>
  <si>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</si>
  <si>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</si>
  <si>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</si>
  <si>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</si>
  <si>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</si>
  <si>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</si>
  <si>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</si>
  <si>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</si>
  <si>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</si>
  <si>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</si>
  <si>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</si>
  <si>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</si>
  <si>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</si>
  <si>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</si>
  <si>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</si>
  <si>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</si>
  <si>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</si>
  <si>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</si>
  <si>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</si>
  <si>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</si>
  <si>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</si>
  <si>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</si>
  <si>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</si>
  <si>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</si>
  <si>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</si>
  <si>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</si>
  <si>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</si>
  <si>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</si>
  <si>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</si>
  <si>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</si>
  <si>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</si>
  <si>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</si>
  <si>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</si>
  <si>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</si>
  <si>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</si>
  <si>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</si>
  <si>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</si>
  <si>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</si>
  <si>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</si>
  <si>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</si>
  <si>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</si>
  <si>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</si>
  <si>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</si>
  <si>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</si>
  <si>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</si>
  <si>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</si>
  <si>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</si>
  <si>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</si>
  <si>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</si>
  <si>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</si>
  <si>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</si>
  <si>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</si>
  <si>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</si>
  <si>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</si>
  <si>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</si>
  <si>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</si>
  <si>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</si>
  <si>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</si>
  <si>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</si>
  <si>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</si>
  <si>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</si>
  <si>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</si>
  <si>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</si>
  <si>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</si>
  <si>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</si>
  <si>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</si>
  <si>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</si>
  <si>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</si>
  <si>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</si>
  <si>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</si>
  <si>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</si>
  <si>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</si>
  <si>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</si>
  <si>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</si>
  <si>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</si>
  <si>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</si>
  <si>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</si>
  <si>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</si>
  <si>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</si>
  <si>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</si>
  <si>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</si>
  <si>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</si>
  <si>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</si>
  <si>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</si>
  <si>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</si>
  <si>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</si>
  <si>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</si>
  <si>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</si>
  <si>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</si>
  <si>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</si>
  <si>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</si>
  <si>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</si>
  <si>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</si>
  <si>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</si>
  <si>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</si>
  <si>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</si>
  <si>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</si>
  <si>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</si>
  <si>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</si>
  <si>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</si>
  <si>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</si>
  <si>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</si>
  <si>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</si>
  <si>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</si>
  <si>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</si>
  <si>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</si>
  <si>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</si>
  <si>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</si>
  <si>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</si>
  <si>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</si>
  <si>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</si>
  <si>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</si>
  <si>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</si>
  <si>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</si>
  <si>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</si>
  <si>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</si>
  <si>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</si>
  <si>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</si>
  <si>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</si>
  <si>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</si>
  <si>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</si>
  <si>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</si>
  <si>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</si>
  <si>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</si>
  <si>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</si>
  <si>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</si>
  <si>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</si>
  <si>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</si>
  <si>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</si>
  <si>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</si>
  <si>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</si>
  <si>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</si>
  <si>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</si>
  <si>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</si>
  <si>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</si>
  <si>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</si>
  <si>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</si>
  <si>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</si>
  <si>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</si>
  <si>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</si>
  <si>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</si>
  <si>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</si>
  <si>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</si>
  <si>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</si>
  <si>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</si>
  <si>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</si>
  <si>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</si>
  <si>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</si>
  <si>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</si>
  <si>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</si>
  <si>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</si>
  <si>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</si>
  <si>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</si>
  <si>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</si>
  <si>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</si>
  <si>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</si>
  <si>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</si>
  <si>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</si>
  <si>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</si>
  <si>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</si>
  <si>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</si>
  <si>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</si>
  <si>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</si>
  <si>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</si>
  <si>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</si>
  <si>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</si>
  <si>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</si>
  <si>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</si>
  <si>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</si>
  <si>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</si>
  <si>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</si>
  <si>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</si>
  <si>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</si>
  <si>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</si>
  <si>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</si>
  <si>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</si>
  <si>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</si>
  <si>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</si>
  <si>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</si>
  <si>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</si>
  <si>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</si>
  <si>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</si>
  <si>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</si>
  <si>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</si>
  <si>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</si>
  <si>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</si>
  <si>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</si>
  <si>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</si>
  <si>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</si>
  <si>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</si>
  <si>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</si>
  <si>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</si>
  <si>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</si>
  <si>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</si>
  <si>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</si>
  <si>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</si>
  <si>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</si>
  <si>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</si>
  <si>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</si>
  <si>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</si>
  <si>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</si>
  <si>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</si>
  <si>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</si>
  <si>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</si>
  <si>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</si>
  <si>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</si>
  <si>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</si>
  <si>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</si>
  <si>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</si>
  <si>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</si>
  <si>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</si>
  <si>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</si>
  <si>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</si>
  <si>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</si>
  <si>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</si>
  <si>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</si>
  <si>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</si>
  <si>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</si>
  <si>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</si>
  <si>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</si>
  <si>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</si>
  <si>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</si>
  <si>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</si>
  <si>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</si>
  <si>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</si>
  <si>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</si>
  <si>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</si>
  <si>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</si>
  <si>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</si>
  <si>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</si>
  <si>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</si>
  <si>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</si>
  <si>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</si>
  <si>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</si>
  <si>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</si>
  <si>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</si>
  <si>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</si>
  <si>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</si>
  <si>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</si>
  <si>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</si>
  <si>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</si>
  <si>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</si>
  <si>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</si>
  <si>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</si>
  <si>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</si>
  <si>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</si>
  <si>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</si>
  <si>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</si>
  <si>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</si>
  <si>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</si>
  <si>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</si>
  <si>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</si>
  <si>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</si>
  <si>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</si>
  <si>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</si>
  <si>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</si>
  <si>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</si>
  <si>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</si>
  <si>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</si>
  <si>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</si>
  <si>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</si>
  <si>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</si>
  <si>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</si>
  <si>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</si>
  <si>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</si>
  <si>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</si>
  <si>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</si>
  <si>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</si>
  <si>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</si>
  <si>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</si>
  <si>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</si>
  <si>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</si>
  <si>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</si>
  <si>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</si>
  <si>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</si>
  <si>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</si>
  <si>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</si>
  <si>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</si>
  <si>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</si>
  <si>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</si>
  <si>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</si>
  <si>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</si>
  <si>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</si>
  <si>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</si>
  <si>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</si>
  <si>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</si>
  <si>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</si>
  <si>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</si>
  <si>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</si>
  <si>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</si>
  <si>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</si>
  <si>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</si>
  <si>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</si>
  <si>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</si>
  <si>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</si>
  <si>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</si>
  <si>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</si>
  <si>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</si>
  <si>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</si>
  <si>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</si>
  <si>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</si>
  <si>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</si>
  <si>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</si>
  <si>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</si>
  <si>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</si>
  <si>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</si>
  <si>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</si>
  <si>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</si>
  <si>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</si>
  <si>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</si>
  <si>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</si>
  <si>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</si>
  <si>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</si>
  <si>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</si>
  <si>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</si>
  <si>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</si>
  <si>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</si>
  <si>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</si>
  <si>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</si>
  <si>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</si>
  <si>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</si>
  <si>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</si>
  <si>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</si>
  <si>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</si>
  <si>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</si>
  <si>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</si>
  <si>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</si>
  <si>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</si>
  <si>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</si>
  <si>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</si>
  <si>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</si>
  <si>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</si>
  <si>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</si>
  <si>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</si>
  <si>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</si>
  <si>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</si>
  <si>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</si>
  <si>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</si>
  <si>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</si>
  <si>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</si>
  <si>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</si>
  <si>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</si>
  <si>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</si>
  <si>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</si>
  <si>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</si>
  <si>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</si>
  <si>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</si>
  <si>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</si>
  <si>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</si>
  <si>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</si>
  <si>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</si>
  <si>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</si>
  <si>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</si>
  <si>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</si>
  <si>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</si>
  <si>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</si>
  <si>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</si>
  <si>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</si>
  <si>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</si>
  <si>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</si>
  <si>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</si>
  <si>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</si>
  <si>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</si>
  <si>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</si>
  <si>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</si>
  <si>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</si>
  <si>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</si>
  <si>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</si>
  <si>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</si>
  <si>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</si>
  <si>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</si>
  <si>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</si>
  <si>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</si>
  <si>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</si>
  <si>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</si>
  <si>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</si>
  <si>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</si>
  <si>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</si>
  <si>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</si>
  <si>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</si>
  <si>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</si>
  <si>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</si>
  <si>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</si>
  <si>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</si>
  <si>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</si>
  <si>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</si>
  <si>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</si>
  <si>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</si>
  <si>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</si>
  <si>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</si>
  <si>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</si>
  <si>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</si>
  <si>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</si>
  <si>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</si>
  <si>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</si>
  <si>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</si>
  <si>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</si>
  <si>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</si>
  <si>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</si>
  <si>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</si>
  <si>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</si>
  <si>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</si>
  <si>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</si>
  <si>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</si>
  <si>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</si>
  <si>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</si>
  <si>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</si>
  <si>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</si>
  <si>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</si>
  <si>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</si>
  <si>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</si>
  <si>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</si>
  <si>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</si>
  <si>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</si>
  <si>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</si>
  <si>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</si>
  <si>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</si>
  <si>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</si>
  <si>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</si>
  <si>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</si>
  <si>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</si>
  <si>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</si>
  <si>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</si>
  <si>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</si>
  <si>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</si>
  <si>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</si>
  <si>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</si>
  <si>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</si>
  <si>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</si>
  <si>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</si>
  <si>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</si>
  <si>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</si>
  <si>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</si>
  <si>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</si>
  <si>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</si>
  <si>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</si>
  <si>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</si>
  <si>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</si>
  <si>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</si>
  <si>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</si>
  <si>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</si>
  <si>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</si>
  <si>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</si>
  <si>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</si>
  <si>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</si>
  <si>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</si>
  <si>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</si>
  <si>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</si>
  <si>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</si>
  <si>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</si>
  <si>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</si>
  <si>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</si>
  <si>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</si>
  <si>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</si>
  <si>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</si>
  <si>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</si>
  <si>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</si>
  <si>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</si>
  <si>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</si>
  <si>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</si>
  <si>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</si>
  <si>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</si>
  <si>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</si>
  <si>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</si>
  <si>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</si>
  <si>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</si>
  <si>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</si>
  <si>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</si>
  <si>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</si>
  <si>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</si>
  <si>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</si>
  <si>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</si>
  <si>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</si>
  <si>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</si>
  <si>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</si>
  <si>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</si>
  <si>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</si>
  <si>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</si>
  <si>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</si>
  <si>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</si>
  <si>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</si>
  <si>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</si>
  <si>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</si>
  <si>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</si>
  <si>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</si>
  <si>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</si>
  <si>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</si>
  <si>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</si>
  <si>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</si>
  <si>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</si>
  <si>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</si>
  <si>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</si>
  <si>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</si>
  <si>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</si>
  <si>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</si>
  <si>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</si>
  <si>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</si>
  <si>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</si>
  <si>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</si>
  <si>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</si>
  <si>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</si>
  <si>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</si>
  <si>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</si>
  <si>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</si>
  <si>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</si>
  <si>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</si>
  <si>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</si>
  <si>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</si>
  <si>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</si>
  <si>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</si>
  <si>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</si>
  <si>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</si>
  <si>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</si>
  <si>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</si>
  <si>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</si>
  <si>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</si>
  <si>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</si>
  <si>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</si>
  <si>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</si>
  <si>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</si>
  <si>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</si>
  <si>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</si>
  <si>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</si>
  <si>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</si>
  <si>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</si>
  <si>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</si>
  <si>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</si>
  <si>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</si>
  <si>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</si>
  <si>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</si>
  <si>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</si>
  <si>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</si>
  <si>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</si>
  <si>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</si>
  <si>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</si>
  <si>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</si>
  <si>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</si>
  <si>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</si>
  <si>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</si>
  <si>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</si>
  <si>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</si>
  <si>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</si>
  <si>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</si>
  <si>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</si>
  <si>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</si>
  <si>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</si>
  <si>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</si>
  <si>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</si>
  <si>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</si>
  <si>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</si>
  <si>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</si>
  <si>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</si>
  <si>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</si>
  <si>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</si>
  <si>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</si>
  <si>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</si>
  <si>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</si>
  <si>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</si>
  <si>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</si>
  <si>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</si>
  <si>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</si>
  <si>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</si>
  <si>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</si>
  <si>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</si>
  <si>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</si>
  <si>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</si>
  <si>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</si>
  <si>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</si>
  <si>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</si>
  <si>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</si>
  <si>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</si>
  <si>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</si>
  <si>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</si>
  <si>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</si>
  <si>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</si>
  <si>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</si>
  <si>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</si>
  <si>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</si>
  <si>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</si>
  <si>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</si>
  <si>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</si>
  <si>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</si>
  <si>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</si>
  <si>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</si>
  <si>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</si>
  <si>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</si>
  <si>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</si>
  <si>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</si>
  <si>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</si>
  <si>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</si>
  <si>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</si>
  <si>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</si>
  <si>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</si>
  <si>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</si>
  <si>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</si>
  <si>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</si>
  <si>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</si>
  <si>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</si>
  <si>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</si>
  <si>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</si>
  <si>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</si>
  <si>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</si>
  <si>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</si>
  <si>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</si>
  <si>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</si>
  <si>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</si>
  <si>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</si>
  <si>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</si>
  <si>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</si>
  <si>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</si>
  <si>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</si>
  <si>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</si>
  <si>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</si>
  <si>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</si>
  <si>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</si>
  <si>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</si>
  <si>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</si>
  <si>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</si>
  <si>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</si>
  <si>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</si>
  <si>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</si>
  <si>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</si>
  <si>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</si>
  <si>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</si>
  <si>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</si>
  <si>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</si>
  <si>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</si>
  <si>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</si>
  <si>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</si>
  <si>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</si>
  <si>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</si>
  <si>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</si>
  <si>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</si>
  <si>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</si>
  <si>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</si>
  <si>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</si>
  <si>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</si>
  <si>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</si>
  <si>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</si>
  <si>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</si>
  <si>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</si>
  <si>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</si>
  <si>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</si>
  <si>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</si>
  <si>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</si>
  <si>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</si>
  <si>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</si>
  <si>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</si>
  <si>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</si>
  <si>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</si>
  <si>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</si>
  <si>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</si>
  <si>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</si>
  <si>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</si>
  <si>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</si>
  <si>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</si>
  <si>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</si>
  <si>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</si>
  <si>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</si>
  <si>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</si>
  <si>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</si>
  <si>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</si>
  <si>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</si>
  <si>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</si>
  <si>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</si>
  <si>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</si>
  <si>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</si>
  <si>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</si>
  <si>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</si>
  <si>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</si>
  <si>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</si>
  <si>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</si>
  <si>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</si>
  <si>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</si>
  <si>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</si>
  <si>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</si>
  <si>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</si>
  <si>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</si>
  <si>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</si>
  <si>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</si>
  <si>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</si>
  <si>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</si>
  <si>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</si>
  <si>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</si>
  <si>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</si>
  <si>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</si>
  <si>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</si>
  <si>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</si>
  <si>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</si>
  <si>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</si>
  <si>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</si>
  <si>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</si>
  <si>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</si>
  <si>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</si>
  <si>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</si>
  <si>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</si>
  <si>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</si>
  <si>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</si>
  <si>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</si>
  <si>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</si>
  <si>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</si>
  <si>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</si>
  <si>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</si>
  <si>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</si>
  <si>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</si>
  <si>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</si>
  <si>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</si>
  <si>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</si>
  <si>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</si>
  <si>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</si>
  <si>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</si>
  <si>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</si>
  <si>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</si>
  <si>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</si>
  <si>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</si>
  <si>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</si>
  <si>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</si>
  <si>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</si>
  <si>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</si>
  <si>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</si>
  <si>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</si>
  <si>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</si>
  <si>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</si>
  <si>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</si>
  <si>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</si>
  <si>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</si>
  <si>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</si>
  <si>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</si>
  <si>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</si>
  <si>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</si>
  <si>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</si>
  <si>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</si>
  <si>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</si>
  <si>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</si>
  <si>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</si>
  <si>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</si>
  <si>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</si>
  <si>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</si>
  <si>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</si>
  <si>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</si>
  <si>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</si>
  <si>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</si>
  <si>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</si>
  <si>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</si>
  <si>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</si>
  <si>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</si>
  <si>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</si>
  <si>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</si>
  <si>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</si>
  <si>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</si>
  <si>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</si>
  <si>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</si>
  <si>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</si>
  <si>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</si>
  <si>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</si>
  <si>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</si>
  <si>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</si>
  <si>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</si>
  <si>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</si>
  <si>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</si>
  <si>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</si>
  <si>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</si>
  <si>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</si>
  <si>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</si>
  <si>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</si>
  <si>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</si>
  <si>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</si>
  <si>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</si>
  <si>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</si>
  <si>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</si>
  <si>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</si>
  <si>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</si>
  <si>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</si>
  <si>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</si>
  <si>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</si>
  <si>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</si>
  <si>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</si>
  <si>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</si>
  <si>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</si>
  <si>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</si>
  <si>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</si>
  <si>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</si>
  <si>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</si>
  <si>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</si>
  <si>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</si>
  <si>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</si>
  <si>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</si>
  <si>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</si>
  <si>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</si>
  <si>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</si>
  <si>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</si>
  <si>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</si>
  <si>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</si>
  <si>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</si>
  <si>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</si>
  <si>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</si>
  <si>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</si>
  <si>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</si>
  <si>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</si>
  <si>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</si>
  <si>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</si>
  <si>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</si>
  <si>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</si>
  <si>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</si>
  <si>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</si>
  <si>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</si>
  <si>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</si>
  <si>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</si>
  <si>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</si>
  <si>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</si>
  <si>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</si>
  <si>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</si>
  <si>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</si>
  <si>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</si>
  <si>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</si>
  <si>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</si>
  <si>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</si>
  <si>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</si>
  <si>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</si>
  <si>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</si>
  <si>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</si>
  <si>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</si>
  <si>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</si>
  <si>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</si>
  <si>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</si>
  <si>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</si>
  <si>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</si>
  <si>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</si>
  <si>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</si>
  <si>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</si>
  <si>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</si>
  <si>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</si>
  <si>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</si>
  <si>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</si>
  <si>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</si>
  <si>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</si>
  <si>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</si>
  <si>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</si>
  <si>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</si>
  <si>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</si>
  <si>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</si>
  <si>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</si>
  <si>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</si>
  <si>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</si>
  <si>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</si>
  <si>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</si>
  <si>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</si>
  <si>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</si>
  <si>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</si>
  <si>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</si>
  <si>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</si>
  <si>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</si>
  <si>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</si>
  <si>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</si>
  <si>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</si>
  <si>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</si>
  <si>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</si>
  <si>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</si>
  <si>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</si>
  <si>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</si>
  <si>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</si>
  <si>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</si>
  <si>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</si>
  <si>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</si>
  <si>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</si>
  <si>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</si>
  <si>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</si>
  <si>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</si>
  <si>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</si>
  <si>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</si>
  <si>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</si>
  <si>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</si>
  <si>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</si>
  <si>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</si>
  <si>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</si>
  <si>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</si>
  <si>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</si>
  <si>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</si>
  <si>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</si>
  <si>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</si>
  <si>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</si>
  <si>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</si>
  <si>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</si>
  <si>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</si>
  <si>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</si>
  <si>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</si>
  <si>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</si>
  <si>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</si>
  <si>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</si>
  <si>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</si>
  <si>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</si>
  <si>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</si>
  <si>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</si>
  <si>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</si>
  <si>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</si>
  <si>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</si>
  <si>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</si>
  <si>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</si>
  <si>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</si>
  <si>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</si>
  <si>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</si>
  <si>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</si>
  <si>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</si>
  <si>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</si>
  <si>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</si>
  <si>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</si>
  <si>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</si>
  <si>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</si>
  <si>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</si>
  <si>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</si>
  <si>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</si>
  <si>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</si>
  <si>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</si>
  <si>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</si>
  <si>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</si>
  <si>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</si>
  <si>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</si>
  <si>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</si>
  <si>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</si>
  <si>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</si>
  <si>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</si>
  <si>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</si>
  <si>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</si>
  <si>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</si>
  <si>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</si>
  <si>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</si>
  <si>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</si>
  <si>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</si>
  <si>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</si>
  <si>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</si>
  <si>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</si>
  <si>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</si>
  <si>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</si>
  <si>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</si>
  <si>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</si>
  <si>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</si>
  <si>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</si>
  <si>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</si>
  <si>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</si>
  <si>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</si>
  <si>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</si>
  <si>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</si>
  <si>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</si>
  <si>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</si>
  <si>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</si>
  <si>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</si>
  <si>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</si>
  <si>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</si>
  <si>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</si>
  <si>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</si>
  <si>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</si>
  <si>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</si>
  <si>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</si>
  <si>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</si>
  <si>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</si>
  <si>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</si>
  <si>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</si>
  <si>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</si>
  <si>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</si>
  <si>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</si>
  <si>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</si>
  <si>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</si>
  <si>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</si>
  <si>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</si>
  <si>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</si>
  <si>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</si>
  <si>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</si>
  <si>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</si>
  <si>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</si>
  <si>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</si>
  <si>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</si>
  <si>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</si>
  <si>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</si>
  <si>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</si>
  <si>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</si>
  <si>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</si>
  <si>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</si>
  <si>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</si>
  <si>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</si>
  <si>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</si>
  <si>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</si>
  <si>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</si>
  <si>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</si>
  <si>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</si>
  <si>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</si>
  <si>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</si>
  <si>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</si>
  <si>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</si>
  <si>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</si>
  <si>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</si>
  <si>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</si>
  <si>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</si>
  <si>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</si>
  <si>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</si>
  <si>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</si>
  <si>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</si>
  <si>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</si>
  <si>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</si>
  <si>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</si>
  <si>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</si>
  <si>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</si>
  <si>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</si>
  <si>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</si>
  <si>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</si>
  <si>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</si>
  <si>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</si>
  <si>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</si>
  <si>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</si>
  <si>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</si>
  <si>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</si>
  <si>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</si>
  <si>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</si>
  <si>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</si>
  <si>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</si>
  <si>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</si>
  <si>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</si>
  <si>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</si>
  <si>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</si>
  <si>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</si>
  <si>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</si>
  <si>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</si>
  <si>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</si>
  <si>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</si>
  <si>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</si>
  <si>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</si>
  <si>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</si>
  <si>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</si>
  <si>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</si>
  <si>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</si>
  <si>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</si>
  <si>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</si>
  <si>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</si>
  <si>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</si>
  <si>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</si>
  <si>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</si>
  <si>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</si>
  <si>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</si>
  <si>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</si>
  <si>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</si>
  <si>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</si>
  <si>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</si>
  <si>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</si>
  <si>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</si>
  <si>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</si>
  <si>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</si>
  <si>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</si>
  <si>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</si>
  <si>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</si>
  <si>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</si>
  <si>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</si>
  <si>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</si>
  <si>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</si>
  <si>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</si>
  <si>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</si>
  <si>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</si>
  <si>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</si>
  <si>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</si>
  <si>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</si>
  <si>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</si>
  <si>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</si>
  <si>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</si>
  <si>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</si>
  <si>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</si>
  <si>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</si>
  <si>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</si>
  <si>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</si>
  <si>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</si>
  <si>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</si>
  <si>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</si>
  <si>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</si>
  <si>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</si>
  <si>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</si>
  <si>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</si>
  <si>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</si>
  <si>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</si>
  <si>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</si>
  <si>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</si>
  <si>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</si>
  <si>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</si>
  <si>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</si>
  <si>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</si>
  <si>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</si>
  <si>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</si>
  <si>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</si>
  <si>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</si>
  <si>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</si>
  <si>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</si>
  <si>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</si>
  <si>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</si>
  <si>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</si>
  <si>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</si>
  <si>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</si>
  <si>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</si>
  <si>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</si>
  <si>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</si>
  <si>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</si>
  <si>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</si>
  <si>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</si>
  <si>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</si>
  <si>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</si>
  <si>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</si>
  <si>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</si>
  <si>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</si>
  <si>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</si>
  <si>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</si>
  <si>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</si>
  <si>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</si>
  <si>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</si>
  <si>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</si>
  <si>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</si>
  <si>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</si>
  <si>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</si>
  <si>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</si>
  <si>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</si>
  <si>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</si>
  <si>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</si>
  <si>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</si>
  <si>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</si>
  <si>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</si>
  <si>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</si>
  <si>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</si>
  <si>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</si>
  <si>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</si>
  <si>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</si>
  <si>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</si>
  <si>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</si>
  <si>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</si>
  <si>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</si>
  <si>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</si>
  <si>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</si>
  <si>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</si>
  <si>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</si>
  <si>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</si>
  <si>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</si>
  <si>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</si>
  <si>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</si>
  <si>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</si>
  <si>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</si>
  <si>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</si>
  <si>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</si>
  <si>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</si>
  <si>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</si>
  <si>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</si>
  <si>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</si>
  <si>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</si>
  <si>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</si>
  <si>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</si>
  <si>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</si>
  <si>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</si>
  <si>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</si>
  <si>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</si>
  <si>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</si>
  <si>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</si>
  <si>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</si>
  <si>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</si>
  <si>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</si>
  <si>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</si>
  <si>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</si>
  <si>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</si>
  <si>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</si>
  <si>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</si>
  <si>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</si>
  <si>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</si>
  <si>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</si>
  <si>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</si>
  <si>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</si>
  <si>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</si>
  <si>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</si>
  <si>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</si>
  <si>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</si>
  <si>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</si>
  <si>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</si>
  <si>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</si>
  <si>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</si>
  <si>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</si>
  <si>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</si>
  <si>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</si>
  <si>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</si>
  <si>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</si>
  <si>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</si>
  <si>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</si>
  <si>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</si>
  <si>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</si>
  <si>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</si>
  <si>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</si>
  <si>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</si>
  <si>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</si>
  <si>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</si>
  <si>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</si>
  <si>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</si>
  <si>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</si>
  <si>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</si>
  <si>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</si>
  <si>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</si>
  <si>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</si>
  <si>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</si>
  <si>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</si>
  <si>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</si>
  <si>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</si>
  <si>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</si>
  <si>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</si>
  <si>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</si>
  <si>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</si>
  <si>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</si>
  <si>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</si>
  <si>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</si>
  <si>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</si>
  <si>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</si>
  <si>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</si>
  <si>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</si>
  <si>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</si>
  <si>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</si>
  <si>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</si>
  <si>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</si>
  <si>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</si>
  <si>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</si>
  <si>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</si>
  <si>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</si>
  <si>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</si>
  <si>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</si>
  <si>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</si>
  <si>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</si>
  <si>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</si>
  <si>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</si>
  <si>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</si>
  <si>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</si>
  <si>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</si>
  <si>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</si>
  <si>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</si>
  <si>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</si>
  <si>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</si>
  <si>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</si>
  <si>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</si>
  <si>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</si>
  <si>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</si>
  <si>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</si>
  <si>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</si>
  <si>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</si>
  <si>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</si>
  <si>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</si>
  <si>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</si>
  <si>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</si>
  <si>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</si>
  <si>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</si>
  <si>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</si>
  <si>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</si>
  <si>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</si>
  <si>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</si>
  <si>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</si>
  <si>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</si>
  <si>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</si>
  <si>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</si>
  <si>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</si>
  <si>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</si>
  <si>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</si>
  <si>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</si>
  <si>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</si>
  <si>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</si>
  <si>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</si>
  <si>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</si>
  <si>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</si>
  <si>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</si>
  <si>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</si>
  <si>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</si>
  <si>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</si>
  <si>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</si>
  <si>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</si>
  <si>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</si>
  <si>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</si>
  <si>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</si>
  <si>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</si>
  <si>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</si>
  <si>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</si>
  <si>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</si>
  <si>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</si>
  <si>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</si>
  <si>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</si>
  <si>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</si>
  <si>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</si>
  <si>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</si>
  <si>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</si>
  <si>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</si>
  <si>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</si>
  <si>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</si>
  <si>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</si>
  <si>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</si>
  <si>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</si>
  <si>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</si>
  <si>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</si>
  <si>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</si>
  <si>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</si>
  <si>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</si>
  <si>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</si>
  <si>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</si>
  <si>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</si>
  <si>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</si>
  <si>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</si>
  <si>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</si>
  <si>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</si>
  <si>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</si>
  <si>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</si>
  <si>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</si>
  <si>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</si>
  <si>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</si>
  <si>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</si>
  <si>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</si>
  <si>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</si>
  <si>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</si>
  <si>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</si>
  <si>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</si>
  <si>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</si>
  <si>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</si>
  <si>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</si>
  <si>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</si>
  <si>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</si>
  <si>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</si>
  <si>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</si>
  <si>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</si>
  <si>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</si>
  <si>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</si>
  <si>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</si>
  <si>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</si>
  <si>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</si>
  <si>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</si>
  <si>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</si>
  <si>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</si>
  <si>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</si>
  <si>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</si>
  <si>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</si>
  <si>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</si>
  <si>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</si>
  <si>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</si>
  <si>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</si>
  <si>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</si>
  <si>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</si>
  <si>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</si>
  <si>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</si>
  <si>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</si>
  <si>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</si>
  <si>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</si>
  <si>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</si>
  <si>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</si>
  <si>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</si>
  <si>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</si>
  <si>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</si>
  <si>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</si>
  <si>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</si>
  <si>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</si>
  <si>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</si>
  <si>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</si>
  <si>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</si>
  <si>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</si>
  <si>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</si>
  <si>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</si>
  <si>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</si>
  <si>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</si>
  <si>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</si>
  <si>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</si>
  <si>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</si>
  <si>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</si>
  <si>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</si>
  <si>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</si>
  <si>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</si>
  <si>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</si>
  <si>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</si>
  <si>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</si>
  <si>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</si>
  <si>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</si>
  <si>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</si>
  <si>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</si>
  <si>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</si>
  <si>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</si>
  <si>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</si>
  <si>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</si>
  <si>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</si>
  <si>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</si>
  <si>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</si>
  <si>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</si>
  <si>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</si>
  <si>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</si>
  <si>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</si>
  <si>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</si>
  <si>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</si>
  <si>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</si>
  <si>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</si>
  <si>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</si>
  <si>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</si>
  <si>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</si>
  <si>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</si>
  <si>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</si>
  <si>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</si>
  <si>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</si>
  <si>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</si>
  <si>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</si>
  <si>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</si>
  <si>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</si>
  <si>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</si>
  <si>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</si>
  <si>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</si>
  <si>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</si>
  <si>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</si>
  <si>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</si>
  <si>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</si>
  <si>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</si>
  <si>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</si>
  <si>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</si>
  <si>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</si>
  <si>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</si>
  <si>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</si>
  <si>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</si>
  <si>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</si>
  <si>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</si>
  <si>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</si>
  <si>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</si>
  <si>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</si>
  <si>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</si>
  <si>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</si>
  <si>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</si>
  <si>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</si>
  <si>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</si>
  <si>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</si>
  <si>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</si>
  <si>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</si>
  <si>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</si>
  <si>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</si>
  <si>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</si>
  <si>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</si>
  <si>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</si>
  <si>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</si>
  <si>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</si>
  <si>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</si>
  <si>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</si>
  <si>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</si>
  <si>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</si>
  <si>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</si>
  <si>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</si>
  <si>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</si>
  <si>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</si>
  <si>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</si>
  <si>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</si>
  <si>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</si>
  <si>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</si>
  <si>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</si>
  <si>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</si>
  <si>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</si>
  <si>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</si>
  <si>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</si>
  <si>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</si>
  <si>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</si>
  <si>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</si>
  <si>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</si>
  <si>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</si>
  <si>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</si>
  <si>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</si>
  <si>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</si>
  <si>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</si>
  <si>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</si>
  <si>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</si>
  <si>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</si>
  <si>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</si>
  <si>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</si>
  <si>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</si>
  <si>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</si>
  <si>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</si>
  <si>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</si>
  <si>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</si>
  <si>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</si>
  <si>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</si>
  <si>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</si>
  <si>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</si>
  <si>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</si>
  <si>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</si>
  <si>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</si>
  <si>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</si>
  <si>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</si>
  <si>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</si>
  <si>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</si>
  <si>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</si>
  <si>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</si>
  <si>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</si>
  <si>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</si>
  <si>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</si>
  <si>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</si>
  <si>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</si>
  <si>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</si>
  <si>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</si>
  <si>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</si>
  <si>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</si>
  <si>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</si>
  <si>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</si>
  <si>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</si>
  <si>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</si>
  <si>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</si>
  <si>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</si>
  <si>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</si>
  <si>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</si>
  <si>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</si>
  <si>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</si>
  <si>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</si>
  <si>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</si>
  <si>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</si>
  <si>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</si>
  <si>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</si>
  <si>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</si>
  <si>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</si>
  <si>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</si>
  <si>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</si>
  <si>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</si>
  <si>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</si>
  <si>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</si>
  <si>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</si>
  <si>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</si>
  <si>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</si>
  <si>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</si>
  <si>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</si>
  <si>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</si>
  <si>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</si>
  <si>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</si>
  <si>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</si>
  <si>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</si>
  <si>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</si>
  <si>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</si>
  <si>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</si>
  <si>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</si>
  <si>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</si>
  <si>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</si>
  <si>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</si>
  <si>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</si>
  <si>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</si>
  <si>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</si>
  <si>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</si>
  <si>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</si>
  <si>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</si>
  <si>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</si>
  <si>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</si>
  <si>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</si>
  <si>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</si>
  <si>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</si>
  <si>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</si>
  <si>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</si>
  <si>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</si>
  <si>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</si>
  <si>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</si>
  <si>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</si>
  <si>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</si>
  <si>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</si>
  <si>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</si>
  <si>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</si>
  <si>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</si>
  <si>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</si>
  <si>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</si>
  <si>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</si>
  <si>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</si>
  <si>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</si>
  <si>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</si>
  <si>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</si>
  <si>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</si>
  <si>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</si>
  <si>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</si>
  <si>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</si>
  <si>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</si>
  <si>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</si>
  <si>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</si>
  <si>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</si>
  <si>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</si>
  <si>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</si>
  <si>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</si>
  <si>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</si>
  <si>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</si>
  <si>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</si>
  <si>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</si>
  <si>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</si>
  <si>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</si>
  <si>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</si>
  <si>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</si>
  <si>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</si>
  <si>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</si>
  <si>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</si>
  <si>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</si>
  <si>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</si>
  <si>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</si>
  <si>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</si>
  <si>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</si>
  <si>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</si>
  <si>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</si>
  <si>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</si>
  <si>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</si>
  <si>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</si>
  <si>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</si>
  <si>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</si>
  <si>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</si>
  <si>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</si>
  <si>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</si>
  <si>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</si>
  <si>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</si>
  <si>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</si>
  <si>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</si>
  <si>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</si>
  <si>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</si>
  <si>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</si>
  <si>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</si>
  <si>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</si>
  <si>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</si>
  <si>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</si>
  <si>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</si>
  <si>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</si>
  <si>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</si>
  <si>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</si>
  <si>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</si>
  <si>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</si>
  <si>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</si>
  <si>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</si>
  <si>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</si>
  <si>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</si>
  <si>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</si>
  <si>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</si>
  <si>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</si>
  <si>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</si>
  <si>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</si>
  <si>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</si>
  <si>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</si>
  <si>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</si>
  <si>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</si>
  <si>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</si>
  <si>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</si>
  <si>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</si>
  <si>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</si>
  <si>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</si>
  <si>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</si>
  <si>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</si>
  <si>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</si>
  <si>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</si>
  <si>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</si>
  <si>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</si>
  <si>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</si>
  <si>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</si>
  <si>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</si>
  <si>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</si>
  <si>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</si>
  <si>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</si>
  <si>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</si>
  <si>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</si>
  <si>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</si>
  <si>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</si>
  <si>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</si>
  <si>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</si>
  <si>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</si>
  <si>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</si>
  <si>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</si>
  <si>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</si>
  <si>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</si>
  <si>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</si>
  <si>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</si>
  <si>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</si>
  <si>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</si>
  <si>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</si>
  <si>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</si>
  <si>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</si>
  <si>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</si>
  <si>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</si>
  <si>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</si>
  <si>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</si>
  <si>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</si>
  <si>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</si>
  <si>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</si>
  <si>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</si>
  <si>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</si>
  <si>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</si>
  <si>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</si>
  <si>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</si>
  <si>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</si>
  <si>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</si>
  <si>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</si>
  <si>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</si>
  <si>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</si>
  <si>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</si>
  <si>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</si>
  <si>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</si>
  <si>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</si>
  <si>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</si>
  <si>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</si>
  <si>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</si>
  <si>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</si>
  <si>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</si>
  <si>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</si>
  <si>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</si>
  <si>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</si>
  <si>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</si>
  <si>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</si>
  <si>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</si>
  <si>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</si>
  <si>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</si>
  <si>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</si>
  <si>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</si>
  <si>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</si>
  <si>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</si>
  <si>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</si>
  <si>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</si>
  <si>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</si>
  <si>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</si>
  <si>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</si>
  <si>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</si>
  <si>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</si>
  <si>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</si>
  <si>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</si>
  <si>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</si>
  <si>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</si>
  <si>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</si>
  <si>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</si>
  <si>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</si>
  <si>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</si>
  <si>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</si>
  <si>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</si>
  <si>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</si>
  <si>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</si>
  <si>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</si>
  <si>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</si>
  <si>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</si>
  <si>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</si>
  <si>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</si>
  <si>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</si>
  <si>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</si>
  <si>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</si>
  <si>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</si>
  <si>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</si>
  <si>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</si>
  <si>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</si>
  <si>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</si>
  <si>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</si>
  <si>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</si>
  <si>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</si>
  <si>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</si>
  <si>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</si>
  <si>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</si>
  <si>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</si>
  <si>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</si>
  <si>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</si>
  <si>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</si>
  <si>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</si>
  <si>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</si>
  <si>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</si>
  <si>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</si>
  <si>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</si>
  <si>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</si>
  <si>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</si>
  <si>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</si>
  <si>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</si>
  <si>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</si>
  <si>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</si>
  <si>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</si>
  <si>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</si>
  <si>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</si>
  <si>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</si>
  <si>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</si>
  <si>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</si>
  <si>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</si>
  <si>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</si>
  <si>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</si>
  <si>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</si>
  <si>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</si>
  <si>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</si>
  <si>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</si>
  <si>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</si>
  <si>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</si>
  <si>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</si>
  <si>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</si>
  <si>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</si>
  <si>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</si>
  <si>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</si>
  <si>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</si>
  <si>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</si>
  <si>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</si>
  <si>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</si>
  <si>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</si>
  <si>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</si>
  <si>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</si>
  <si>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</si>
  <si>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</si>
  <si>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</si>
  <si>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</si>
  <si>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</si>
  <si>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</si>
  <si>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</si>
  <si>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</si>
  <si>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</si>
  <si>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</si>
  <si>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</si>
  <si>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</si>
  <si>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</si>
  <si>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</si>
  <si>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</si>
  <si>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</si>
  <si>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</si>
  <si>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</si>
  <si>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</si>
  <si>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</si>
  <si>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</si>
  <si>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</si>
  <si>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</si>
  <si>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</si>
  <si>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</si>
  <si>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</si>
  <si>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</si>
  <si>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</si>
  <si>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</si>
  <si>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</si>
  <si>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</si>
  <si>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</si>
  <si>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</si>
  <si>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</si>
  <si>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</si>
  <si>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</si>
  <si>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</si>
  <si>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</si>
  <si>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</si>
  <si>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</si>
  <si>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</si>
  <si>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</si>
  <si>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</si>
  <si>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</si>
  <si>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</si>
  <si>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</si>
  <si>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</si>
  <si>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</si>
  <si>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</si>
  <si>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</si>
  <si>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</si>
  <si>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</si>
  <si>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</si>
  <si>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</si>
  <si>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</si>
  <si>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</si>
  <si>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</si>
  <si>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</si>
  <si>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</si>
  <si>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</si>
  <si>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</si>
  <si>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</si>
  <si>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</si>
  <si>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</si>
  <si>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</si>
  <si>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</si>
  <si>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</si>
  <si>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</si>
  <si>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</si>
  <si>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</si>
  <si>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</si>
  <si>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</si>
  <si>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</si>
  <si>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</si>
  <si>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</si>
  <si>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</si>
  <si>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</si>
  <si>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</si>
  <si>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</si>
  <si>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</si>
  <si>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</si>
  <si>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</si>
  <si>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</si>
  <si>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</si>
  <si>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</si>
  <si>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</si>
  <si>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</si>
  <si>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</si>
  <si>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</si>
  <si>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</si>
  <si>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</si>
  <si>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</si>
  <si>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</si>
  <si>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</si>
  <si>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</si>
  <si>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</si>
  <si>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</si>
  <si>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</si>
  <si>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</si>
  <si>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</si>
  <si>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</si>
  <si>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</si>
  <si>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</si>
  <si>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</si>
  <si>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</si>
  <si>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</si>
  <si>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</si>
  <si>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</si>
  <si>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</si>
  <si>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</si>
  <si>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</si>
  <si>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</si>
  <si>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</si>
  <si>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</si>
  <si>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</si>
  <si>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</si>
  <si>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</si>
  <si>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</si>
  <si>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</si>
  <si>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</si>
  <si>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</si>
  <si>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</si>
  <si>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</si>
  <si>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</si>
  <si>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</si>
  <si>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</si>
  <si>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</si>
  <si>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</si>
  <si>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</si>
  <si>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</si>
  <si>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</si>
  <si>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</si>
  <si>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</si>
  <si>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</si>
  <si>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</si>
  <si>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</si>
  <si>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</si>
  <si>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</si>
  <si>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</si>
  <si>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</si>
  <si>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</si>
  <si>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</si>
  <si>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</si>
  <si>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</si>
  <si>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</si>
  <si>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</si>
  <si>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</si>
  <si>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</si>
  <si>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</si>
  <si>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</si>
  <si>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</si>
  <si>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</si>
  <si>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</si>
  <si>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</si>
  <si>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</si>
  <si>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</si>
  <si>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</si>
  <si>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</si>
  <si>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</si>
  <si>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</si>
  <si>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</si>
  <si>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</si>
  <si>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</si>
  <si>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</si>
  <si>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</si>
  <si>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</si>
  <si>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</si>
  <si>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</si>
  <si>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</si>
  <si>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</si>
  <si>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</si>
  <si>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</si>
  <si>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</si>
  <si>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</si>
  <si>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</si>
  <si>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</si>
  <si>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</si>
  <si>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</si>
  <si>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</si>
  <si>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</si>
  <si>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</si>
  <si>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</si>
  <si>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</si>
  <si>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</si>
  <si>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</si>
  <si>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</si>
  <si>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</si>
  <si>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</si>
  <si>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</si>
  <si>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</si>
  <si>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</si>
  <si>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</si>
  <si>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</si>
  <si>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</si>
  <si>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</si>
  <si>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</si>
  <si>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</si>
  <si>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</si>
  <si>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</si>
  <si>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</si>
  <si>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</si>
  <si>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</si>
  <si>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</si>
  <si>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</si>
  <si>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</si>
  <si>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</si>
  <si>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</si>
  <si>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</si>
  <si>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</si>
  <si>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</si>
  <si>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</si>
  <si>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</si>
  <si>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</si>
  <si>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</si>
  <si>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</si>
  <si>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</si>
  <si>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</si>
  <si>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</si>
  <si>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</si>
  <si>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</si>
  <si>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</si>
  <si>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</si>
  <si>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</si>
  <si>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</si>
  <si>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</si>
  <si>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</si>
  <si>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</si>
  <si>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</si>
  <si>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</si>
  <si>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</si>
  <si>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</si>
  <si>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</si>
  <si>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</si>
  <si>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</si>
  <si>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</si>
  <si>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</si>
  <si>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</si>
  <si>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</si>
  <si>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</si>
  <si>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</si>
  <si>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</si>
  <si>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</si>
  <si>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</si>
  <si>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</si>
  <si>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</si>
  <si>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</si>
  <si>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</si>
  <si>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</si>
  <si>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</si>
  <si>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</si>
  <si>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</si>
  <si>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</si>
  <si>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</si>
  <si>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</si>
  <si>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</si>
  <si>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</si>
  <si>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</si>
  <si>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</si>
  <si>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</si>
  <si>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</si>
  <si>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</si>
  <si>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</si>
  <si>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</si>
  <si>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</si>
  <si>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</si>
  <si>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</si>
  <si>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</si>
  <si>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</si>
  <si>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</si>
  <si>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</si>
  <si>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</si>
  <si>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</si>
  <si>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</si>
  <si>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</si>
  <si>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</si>
  <si>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</si>
  <si>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</si>
  <si>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</si>
  <si>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</si>
  <si>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</si>
  <si>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</si>
  <si>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</si>
  <si>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</si>
  <si>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</si>
  <si>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</si>
  <si>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</si>
  <si>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</si>
  <si>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</si>
  <si>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</si>
  <si>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</si>
  <si>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</si>
  <si>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</si>
  <si>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</si>
  <si>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</si>
  <si>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</si>
  <si>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</si>
  <si>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</si>
  <si>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</si>
  <si>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</si>
  <si>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</si>
  <si>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</si>
  <si>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</si>
  <si>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</si>
  <si>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</si>
  <si>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</si>
  <si>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</si>
  <si>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</si>
  <si>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</si>
  <si>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</si>
  <si>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</si>
  <si>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</si>
  <si>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</si>
  <si>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</si>
  <si>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</si>
  <si>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</si>
  <si>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</si>
  <si>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</si>
  <si>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</si>
  <si>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</si>
  <si>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</si>
  <si>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</si>
  <si>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</si>
  <si>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</si>
  <si>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</si>
  <si>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</si>
  <si>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</si>
  <si>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</si>
  <si>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</si>
  <si>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</si>
  <si>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</si>
  <si>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</si>
  <si>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</si>
  <si>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</si>
  <si>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</si>
  <si>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</si>
  <si>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</si>
  <si>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</si>
  <si>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</si>
  <si>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</si>
  <si>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</si>
  <si>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</si>
  <si>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</si>
  <si>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</si>
  <si>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</si>
  <si>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</si>
  <si>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</si>
  <si>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</si>
  <si>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</si>
  <si>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</si>
  <si>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</si>
  <si>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</si>
  <si>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</si>
  <si>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</si>
  <si>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</si>
  <si>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</si>
  <si>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</si>
  <si>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</si>
  <si>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</si>
  <si>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</si>
  <si>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</si>
  <si>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</si>
  <si>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</si>
  <si>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</si>
  <si>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</si>
  <si>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</si>
  <si>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</si>
  <si>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</si>
  <si>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</si>
  <si>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</si>
  <si>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</si>
  <si>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</si>
  <si>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</si>
  <si>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</si>
  <si>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</si>
  <si>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</si>
  <si>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</si>
  <si>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</si>
  <si>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</si>
  <si>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</si>
  <si>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</si>
  <si>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</si>
  <si>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</si>
  <si>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</si>
  <si>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</si>
  <si>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</si>
  <si>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</si>
  <si>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</si>
  <si>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</si>
  <si>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</si>
  <si>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</si>
  <si>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</si>
  <si>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</si>
  <si>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</si>
  <si>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</si>
  <si>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</si>
  <si>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</si>
  <si>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</si>
  <si>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</si>
  <si>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</si>
  <si>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</si>
  <si>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</si>
  <si>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</si>
  <si>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</si>
  <si>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</si>
  <si>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</si>
  <si>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</si>
  <si>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</si>
  <si>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</si>
  <si>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</si>
  <si>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</si>
  <si>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</si>
  <si>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</si>
  <si>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</si>
  <si>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</si>
  <si>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</si>
  <si>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</si>
  <si>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</si>
  <si>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</si>
  <si>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</si>
  <si>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</si>
  <si>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</si>
  <si>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</si>
  <si>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</si>
  <si>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</si>
  <si>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</si>
  <si>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</si>
  <si>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</si>
  <si>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</si>
  <si>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</si>
  <si>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</si>
  <si>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</si>
  <si>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</si>
  <si>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</si>
  <si>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</si>
  <si>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</si>
  <si>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</si>
  <si>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</si>
  <si>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</si>
  <si>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</si>
  <si>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</si>
  <si>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</si>
  <si>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</si>
  <si>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</si>
  <si>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</si>
  <si>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</si>
  <si>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</si>
  <si>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</si>
  <si>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</si>
  <si>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</si>
  <si>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</si>
  <si>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</si>
  <si>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</si>
  <si>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</si>
  <si>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</si>
  <si>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</si>
  <si>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</si>
  <si>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</si>
  <si>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</si>
  <si>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</si>
  <si>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</si>
  <si>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</si>
  <si>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</si>
  <si>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</si>
  <si>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</si>
  <si>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</si>
  <si>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</si>
  <si>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</si>
  <si>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</si>
  <si>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</si>
  <si>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</si>
  <si>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</si>
  <si>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</si>
  <si>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</si>
  <si>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</si>
  <si>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</si>
  <si>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</si>
  <si>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</si>
  <si>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</si>
  <si>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</si>
  <si>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</si>
  <si>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</si>
  <si>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</si>
  <si>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</si>
  <si>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</si>
  <si>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</si>
  <si>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</si>
  <si>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</si>
  <si>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</si>
  <si>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</si>
  <si>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</si>
  <si>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</si>
  <si>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</si>
  <si>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</si>
  <si>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</si>
  <si>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</si>
  <si>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</si>
  <si>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</si>
  <si>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</si>
  <si>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</si>
  <si>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</si>
  <si>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</si>
  <si>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</si>
  <si>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</si>
  <si>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</si>
  <si>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</si>
  <si>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</si>
  <si>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</si>
  <si>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</si>
  <si>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</si>
  <si>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</si>
  <si>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</si>
  <si>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</si>
  <si>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</si>
  <si>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</si>
  <si>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</si>
  <si>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</si>
  <si>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</si>
  <si>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</si>
  <si>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</si>
  <si>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</si>
  <si>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</si>
  <si>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</si>
  <si>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</si>
  <si>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</si>
  <si>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</si>
  <si>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</si>
  <si>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</si>
  <si>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</si>
  <si>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</si>
  <si>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</si>
  <si>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</si>
  <si>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</si>
  <si>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</si>
  <si>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</si>
  <si>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</si>
  <si>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</si>
  <si>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</si>
  <si>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</si>
  <si>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</si>
  <si>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</si>
  <si>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</si>
  <si>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</si>
  <si>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</si>
  <si>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</si>
  <si>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</si>
  <si>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</si>
  <si>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</si>
  <si>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</si>
  <si>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</si>
  <si>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</si>
  <si>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</si>
  <si>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</si>
  <si>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</si>
  <si>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</si>
  <si>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</si>
  <si>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</si>
  <si>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</si>
  <si>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</si>
  <si>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</si>
  <si>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</si>
  <si>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</si>
  <si>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</si>
  <si>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</si>
  <si>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</si>
  <si>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</si>
  <si>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</si>
  <si>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</si>
  <si>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</si>
  <si>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</si>
  <si>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</si>
  <si>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</si>
  <si>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</si>
  <si>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</si>
  <si>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</si>
  <si>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</si>
  <si>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</si>
  <si>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</si>
  <si>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</si>
  <si>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</si>
  <si>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</si>
  <si>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</si>
  <si>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</si>
  <si>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</si>
  <si>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</si>
  <si>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</si>
  <si>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</si>
  <si>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</si>
  <si>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</si>
  <si>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</si>
  <si>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</si>
  <si>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</si>
  <si>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</si>
  <si>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</si>
  <si>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</si>
  <si>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</si>
  <si>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</si>
  <si>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</si>
  <si>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</si>
  <si>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</si>
  <si>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</si>
  <si>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</si>
  <si>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</si>
  <si>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</si>
  <si>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</si>
  <si>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</si>
  <si>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</si>
  <si>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</si>
  <si>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</si>
  <si>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</si>
  <si>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</si>
  <si>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</si>
  <si>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</si>
  <si>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</si>
  <si>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</si>
  <si>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</si>
  <si>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</si>
  <si>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</si>
  <si>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</si>
  <si>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</si>
  <si>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</si>
  <si>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</si>
  <si>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</si>
  <si>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</si>
  <si>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</si>
  <si>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</si>
  <si>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</si>
  <si>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</si>
  <si>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</si>
  <si>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</si>
  <si>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</si>
  <si>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</si>
  <si>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</si>
  <si>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</si>
  <si>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</si>
  <si>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</si>
  <si>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</si>
  <si>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</si>
  <si>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</si>
  <si>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</si>
  <si>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</si>
  <si>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</si>
  <si>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</si>
  <si>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</si>
  <si>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</si>
  <si>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</si>
  <si>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</si>
  <si>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</si>
  <si>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</si>
  <si>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</si>
  <si>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</si>
  <si>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</si>
  <si>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</si>
  <si>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</si>
  <si>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</si>
  <si>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</si>
  <si>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</si>
  <si>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</si>
  <si>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</si>
  <si>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</si>
  <si>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</si>
  <si>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</si>
  <si>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</si>
  <si>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</si>
  <si>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</si>
  <si>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</si>
  <si>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</si>
  <si>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</si>
  <si>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</si>
  <si>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</si>
  <si>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</si>
  <si>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</si>
  <si>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</si>
  <si>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</si>
  <si>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</si>
  <si>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</si>
  <si>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</si>
  <si>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</si>
  <si>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</si>
  <si>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</si>
  <si>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</si>
  <si>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</si>
  <si>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</si>
  <si>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</si>
  <si>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</si>
  <si>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</si>
  <si>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</si>
  <si>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</si>
  <si>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</si>
  <si>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</si>
  <si>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</si>
  <si>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</si>
  <si>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</si>
  <si>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</si>
  <si>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</si>
  <si>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</si>
  <si>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</si>
  <si>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</si>
  <si>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</si>
  <si>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</si>
  <si>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</si>
  <si>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</si>
  <si>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</si>
  <si>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</si>
  <si>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</si>
  <si>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</si>
  <si>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</si>
  <si>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</si>
  <si>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</si>
  <si>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</si>
  <si>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</si>
  <si>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</si>
  <si>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</si>
  <si>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</si>
  <si>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</si>
  <si>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</si>
  <si>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</si>
  <si>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</si>
  <si>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</si>
  <si>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</si>
  <si>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</si>
  <si>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</si>
  <si>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</si>
  <si>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</si>
  <si>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</si>
  <si>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</si>
  <si>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</si>
  <si>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</si>
  <si>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</si>
  <si>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</si>
  <si>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</si>
  <si>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</si>
  <si>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</si>
  <si>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</si>
  <si>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</si>
  <si>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</si>
  <si>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</si>
  <si>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</si>
  <si>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</si>
  <si>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</si>
  <si>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</si>
  <si>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</si>
  <si>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</si>
  <si>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</si>
  <si>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</si>
  <si>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</si>
  <si>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</si>
  <si>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</si>
  <si>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</si>
  <si>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</si>
  <si>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</si>
  <si>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</si>
  <si>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</si>
  <si>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</si>
  <si>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</si>
  <si>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</si>
  <si>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</si>
  <si>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</si>
  <si>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</si>
  <si>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</si>
  <si>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</si>
  <si>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</si>
  <si>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</si>
  <si>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</si>
  <si>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</si>
  <si>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</si>
  <si>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</si>
  <si>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</si>
  <si>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</si>
  <si>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</si>
  <si>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</si>
  <si>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</si>
  <si>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</si>
  <si>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</si>
  <si>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</si>
  <si>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</si>
  <si>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</si>
  <si>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</si>
  <si>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</si>
  <si>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</si>
  <si>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</si>
  <si>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</si>
  <si>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</si>
  <si>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</si>
  <si>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</si>
  <si>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</si>
  <si>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</si>
  <si>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</si>
  <si>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</si>
  <si>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</si>
  <si>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</si>
  <si>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</si>
  <si>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</si>
  <si>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</si>
  <si>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</si>
  <si>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</si>
  <si>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</si>
  <si>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</si>
  <si>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</si>
  <si>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</si>
  <si>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</si>
  <si>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</si>
  <si>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</si>
  <si>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</si>
  <si>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</si>
  <si>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</si>
  <si>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</si>
  <si>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</si>
  <si>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</si>
  <si>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</si>
  <si>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</si>
  <si>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</si>
  <si>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</si>
  <si>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</si>
  <si>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</si>
  <si>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</si>
  <si>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</si>
  <si>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</si>
  <si>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</si>
  <si>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</si>
  <si>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</si>
  <si>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</si>
  <si>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</si>
  <si>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</si>
  <si>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</si>
  <si>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</si>
  <si>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</si>
  <si>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</si>
  <si>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</si>
  <si>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</si>
  <si>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</si>
  <si>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</si>
  <si>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</si>
  <si>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</si>
  <si>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</si>
  <si>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</si>
  <si>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</si>
  <si>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</si>
  <si>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</si>
  <si>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</si>
  <si>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</si>
  <si>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</si>
  <si>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</si>
  <si>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</si>
  <si>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</si>
  <si>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</si>
  <si>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</si>
  <si>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</si>
  <si>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</si>
  <si>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</si>
  <si>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</si>
  <si>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</si>
  <si>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</si>
  <si>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</si>
  <si>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</si>
  <si>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</si>
  <si>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</si>
  <si>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</si>
  <si>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</si>
  <si>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</si>
  <si>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</si>
  <si>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</si>
  <si>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</si>
  <si>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</si>
  <si>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</si>
  <si>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</si>
  <si>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</si>
  <si>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</si>
  <si>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</si>
  <si>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</si>
  <si>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</si>
  <si>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</si>
  <si>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</si>
  <si>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</si>
  <si>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</si>
  <si>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</si>
  <si>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</si>
  <si>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</si>
  <si>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</si>
  <si>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</si>
  <si>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</si>
  <si>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</si>
  <si>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</si>
  <si>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</si>
  <si>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</si>
  <si>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</si>
  <si>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</si>
  <si>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</si>
  <si>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</si>
  <si>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</si>
  <si>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</si>
  <si>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</si>
  <si>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</si>
  <si>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</si>
  <si>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</si>
  <si>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</si>
  <si>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</si>
  <si>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</si>
  <si>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</si>
  <si>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</si>
  <si>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</si>
  <si>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</si>
  <si>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</si>
  <si>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</si>
  <si>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</si>
  <si>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</si>
  <si>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</si>
  <si>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</si>
  <si>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</si>
  <si>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</si>
  <si>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</si>
  <si>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</si>
  <si>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</si>
  <si>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</si>
  <si>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</si>
  <si>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</si>
  <si>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</si>
  <si>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</si>
  <si>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</si>
  <si>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</si>
  <si>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</si>
  <si>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</si>
  <si>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</si>
  <si>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</si>
  <si>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</si>
  <si>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</si>
  <si>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</si>
  <si>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</si>
  <si>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</si>
  <si>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</si>
  <si>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</si>
  <si>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</si>
  <si>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</si>
  <si>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</si>
  <si>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</si>
  <si>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</si>
  <si>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</si>
  <si>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</si>
  <si>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</si>
  <si>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</si>
  <si>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</si>
  <si>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</si>
  <si>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</si>
  <si>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</si>
  <si>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</si>
  <si>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</si>
  <si>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</si>
  <si>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</si>
  <si>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</si>
  <si>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</si>
  <si>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</si>
  <si>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</si>
  <si>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</si>
  <si>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</si>
  <si>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</si>
  <si>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</si>
  <si>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</si>
  <si>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</si>
  <si>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</si>
  <si>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</si>
  <si>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</si>
  <si>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</si>
  <si>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</si>
  <si>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</si>
  <si>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</si>
  <si>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</si>
  <si>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</si>
  <si>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</si>
  <si>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</si>
  <si>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</si>
  <si>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</si>
  <si>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</si>
  <si>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</si>
  <si>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</si>
  <si>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</si>
  <si>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</si>
  <si>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</si>
  <si>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</si>
  <si>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</si>
  <si>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</si>
  <si>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</si>
  <si>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</si>
  <si>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</si>
  <si>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</si>
  <si>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</si>
  <si>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</si>
  <si>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</si>
  <si>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</si>
  <si>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</si>
  <si>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</si>
  <si>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</si>
  <si>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</si>
  <si>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</si>
  <si>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</si>
  <si>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</si>
  <si>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</si>
  <si>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</si>
  <si>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</si>
  <si>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</si>
  <si>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</si>
  <si>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</si>
  <si>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</si>
  <si>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</si>
  <si>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</si>
  <si>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</si>
  <si>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</si>
  <si>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</si>
  <si>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</si>
  <si>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</si>
  <si>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</si>
  <si>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</si>
  <si>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</si>
  <si>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</si>
  <si>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</si>
  <si>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</si>
  <si>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</si>
  <si>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</si>
  <si>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</si>
  <si>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</si>
  <si>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</si>
  <si>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</si>
  <si>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</si>
  <si>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</si>
  <si>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</si>
  <si>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</si>
  <si>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</si>
  <si>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</si>
  <si>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</si>
  <si>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</si>
  <si>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</si>
  <si>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</si>
  <si>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</si>
  <si>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</si>
  <si>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</si>
  <si>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</si>
  <si>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</si>
  <si>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</si>
  <si>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</si>
  <si>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</si>
  <si>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</si>
  <si>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</si>
  <si>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</si>
  <si>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</si>
  <si>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</si>
  <si>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</si>
  <si>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</si>
  <si>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</si>
  <si>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</si>
  <si>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</si>
  <si>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</si>
  <si>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</si>
  <si>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</si>
  <si>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</si>
  <si>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</si>
  <si>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</si>
  <si>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</si>
  <si>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</si>
  <si>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</si>
  <si>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</si>
  <si>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</si>
  <si>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</si>
  <si>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</si>
  <si>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</si>
  <si>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</si>
  <si>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</si>
  <si>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</si>
  <si>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</si>
  <si>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</si>
  <si>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</si>
  <si>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</si>
  <si>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</si>
  <si>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</si>
  <si>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</si>
  <si>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</si>
  <si>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</si>
  <si>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</si>
  <si>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</si>
  <si>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</si>
  <si>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</si>
  <si>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</si>
  <si>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</si>
  <si>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</si>
  <si>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</si>
  <si>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</si>
  <si>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</si>
  <si>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</si>
  <si>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</si>
  <si>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</si>
  <si>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</si>
  <si>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</si>
  <si>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</si>
  <si>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</si>
  <si>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</si>
  <si>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</si>
  <si>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</si>
  <si>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</si>
  <si>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</si>
  <si>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</si>
  <si>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</si>
  <si>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</si>
  <si>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</si>
  <si>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</si>
  <si>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</si>
  <si>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</si>
  <si>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</si>
  <si>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</si>
  <si>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</si>
  <si>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</si>
  <si>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</si>
  <si>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</si>
  <si>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</si>
  <si>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</si>
  <si>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</si>
  <si>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</si>
  <si>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</si>
  <si>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</si>
  <si>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</si>
  <si>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</si>
  <si>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</si>
  <si>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</si>
  <si>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</si>
  <si>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</si>
  <si>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</si>
  <si>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</si>
  <si>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</si>
  <si>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</si>
  <si>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</si>
  <si>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</si>
  <si>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</si>
  <si>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</si>
  <si>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</si>
  <si>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</si>
  <si>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</si>
  <si>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</si>
  <si>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</si>
  <si>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</si>
  <si>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</si>
  <si>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</si>
  <si>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</si>
  <si>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</si>
  <si>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</si>
  <si>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</si>
  <si>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</si>
  <si>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</si>
  <si>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</si>
  <si>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</si>
  <si>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</si>
  <si>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</si>
  <si>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</si>
  <si>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</si>
  <si>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</si>
  <si>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</si>
  <si>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</si>
  <si>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</si>
  <si>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</si>
  <si>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</si>
  <si>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</si>
  <si>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</si>
  <si>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</si>
  <si>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</si>
  <si>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</si>
  <si>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</si>
  <si>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</si>
  <si>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</si>
  <si>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</si>
  <si>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</si>
  <si>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</si>
  <si>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</si>
  <si>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</si>
  <si>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</si>
  <si>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</si>
  <si>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</si>
  <si>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</si>
  <si>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</si>
  <si>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</si>
  <si>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</si>
  <si>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</si>
  <si>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</si>
  <si>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</si>
  <si>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</si>
  <si>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</si>
  <si>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</si>
  <si>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</si>
  <si>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</si>
  <si>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</si>
  <si>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</si>
  <si>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</si>
  <si>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</si>
  <si>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</si>
  <si>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</si>
  <si>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</si>
  <si>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</si>
  <si>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</si>
  <si>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</si>
  <si>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</si>
  <si>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</si>
  <si>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</si>
  <si>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</si>
  <si>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</si>
  <si>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</si>
  <si>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</si>
  <si>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</si>
  <si>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</si>
  <si>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</si>
  <si>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</si>
  <si>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</si>
  <si>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</si>
  <si>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</si>
  <si>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</si>
  <si>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</si>
  <si>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</si>
  <si>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</si>
  <si>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</si>
  <si>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</si>
  <si>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</si>
  <si>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</si>
  <si>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</si>
  <si>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</si>
  <si>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</si>
  <si>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</si>
  <si>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</si>
  <si>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</si>
  <si>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</si>
  <si>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</si>
  <si>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</si>
  <si>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</si>
  <si>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</si>
  <si>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</si>
  <si>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</si>
  <si>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</si>
  <si>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</si>
  <si>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</si>
  <si>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</si>
  <si>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</si>
  <si>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</si>
  <si>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</si>
  <si>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</si>
  <si>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</si>
  <si>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</si>
  <si>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</si>
  <si>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</si>
  <si>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</si>
  <si>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</si>
  <si>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</si>
  <si>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</si>
  <si>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</si>
  <si>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</si>
  <si>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</si>
  <si>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</si>
  <si>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</si>
  <si>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</si>
  <si>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</si>
  <si>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</si>
  <si>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</si>
  <si>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</si>
  <si>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</si>
  <si>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</si>
  <si>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</si>
  <si>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</si>
  <si>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</si>
  <si>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</si>
  <si>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</si>
  <si>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</si>
  <si>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</si>
  <si>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</si>
  <si>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</si>
  <si>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</si>
  <si>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</si>
  <si>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</si>
  <si>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</si>
  <si>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</si>
  <si>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</si>
  <si>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</si>
  <si>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</si>
  <si>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</si>
  <si>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</si>
  <si>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</si>
  <si>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</si>
  <si>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</si>
  <si>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</si>
  <si>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</si>
  <si>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</si>
  <si>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</si>
  <si>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</si>
  <si>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</si>
  <si>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</si>
  <si>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</si>
  <si>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</si>
  <si>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</si>
  <si>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</si>
  <si>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</si>
  <si>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</si>
  <si>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</si>
  <si>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</si>
  <si>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</si>
  <si>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</si>
  <si>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</si>
  <si>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</si>
  <si>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</si>
  <si>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</si>
  <si>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</si>
  <si>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</si>
  <si>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</si>
  <si>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</si>
  <si>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</si>
  <si>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</si>
  <si>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</si>
  <si>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</si>
  <si>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</si>
  <si>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</si>
  <si>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</si>
  <si>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</si>
  <si>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</si>
  <si>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</si>
  <si>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</si>
  <si>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</si>
  <si>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</si>
  <si>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</si>
  <si>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</si>
  <si>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</si>
  <si>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</si>
  <si>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</si>
  <si>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</si>
  <si>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</si>
  <si>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</si>
  <si>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</si>
  <si>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</si>
  <si>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</si>
  <si>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</si>
  <si>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</si>
  <si>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</si>
  <si>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</si>
  <si>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</si>
  <si>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</si>
  <si>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</si>
  <si>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</si>
  <si>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</si>
  <si>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</si>
  <si>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</si>
  <si>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</si>
  <si>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</si>
  <si>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</si>
  <si>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</si>
  <si>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</si>
  <si>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</si>
  <si>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</si>
  <si>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</si>
  <si>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</si>
  <si>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</si>
  <si>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</si>
  <si>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</si>
  <si>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</si>
  <si>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</si>
  <si>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</si>
  <si>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</si>
  <si>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</si>
  <si>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</si>
  <si>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</si>
  <si>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</si>
  <si>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</si>
  <si>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</si>
  <si>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</si>
  <si>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</si>
  <si>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</si>
  <si>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</si>
  <si>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</si>
  <si>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</si>
  <si>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</si>
  <si>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</si>
  <si>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</si>
  <si>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</si>
  <si>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</si>
  <si>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</si>
  <si>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</si>
  <si>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</si>
  <si>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</si>
  <si>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</si>
  <si>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</si>
  <si>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</si>
  <si>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</si>
  <si>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</si>
  <si>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</si>
  <si>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</si>
  <si>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</si>
  <si>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</si>
  <si>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</si>
  <si>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</si>
  <si>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</si>
  <si>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</si>
  <si>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</si>
  <si>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</si>
  <si>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</si>
  <si>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</si>
  <si>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</si>
  <si>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</si>
  <si>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</si>
  <si>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</si>
  <si>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</si>
  <si>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</si>
  <si>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</si>
  <si>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</si>
  <si>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</si>
  <si>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</si>
  <si>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</si>
  <si>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</si>
  <si>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</si>
  <si>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</si>
  <si>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</si>
  <si>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</si>
  <si>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</si>
  <si>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</si>
  <si>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</si>
  <si>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</si>
  <si>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</si>
  <si>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</si>
  <si>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</si>
  <si>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</si>
  <si>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</si>
  <si>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</si>
  <si>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</si>
  <si>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</si>
  <si>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</si>
  <si>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</si>
  <si>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</si>
  <si>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</si>
  <si>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</si>
  <si>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</si>
  <si>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</si>
  <si>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</si>
  <si>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</si>
  <si>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</si>
  <si>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</si>
  <si>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</si>
  <si>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</si>
  <si>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</si>
  <si>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</si>
  <si>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</si>
  <si>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</si>
  <si>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</si>
  <si>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</si>
  <si>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</si>
  <si>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</si>
  <si>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</si>
  <si>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</si>
  <si>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</si>
  <si>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</si>
  <si>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</si>
  <si>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</si>
  <si>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</si>
  <si>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</si>
  <si>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</si>
  <si>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</si>
  <si>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</si>
  <si>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</si>
  <si>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</si>
  <si>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</si>
  <si>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</si>
  <si>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</si>
  <si>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</si>
  <si>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</si>
  <si>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</si>
  <si>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</si>
  <si>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</si>
  <si>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</si>
  <si>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</si>
  <si>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</si>
  <si>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</si>
  <si>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</si>
  <si>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</si>
  <si>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</si>
  <si>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</si>
  <si>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</si>
  <si>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</si>
  <si>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</si>
  <si>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</si>
  <si>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</si>
  <si>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</si>
  <si>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</si>
  <si>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</si>
  <si>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</si>
  <si>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</si>
  <si>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</si>
  <si>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</si>
  <si>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</si>
  <si>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</si>
  <si>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</si>
  <si>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</si>
  <si>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</si>
  <si>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</si>
  <si>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</si>
  <si>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</si>
  <si>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</si>
  <si>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</si>
  <si>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</si>
  <si>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</si>
  <si>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</si>
  <si>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</si>
  <si>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</si>
  <si>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</si>
  <si>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</si>
  <si>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</si>
  <si>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</si>
  <si>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</si>
  <si>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</si>
  <si>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</si>
  <si>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</si>
  <si>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</si>
  <si>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</si>
  <si>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</si>
  <si>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</si>
  <si>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</si>
  <si>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</si>
  <si>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</si>
  <si>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</si>
  <si>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</si>
  <si>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</si>
  <si>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</si>
  <si>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</si>
  <si>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</si>
  <si>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</si>
  <si>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</si>
  <si>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</si>
  <si>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</si>
  <si>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</si>
  <si>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</si>
  <si>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</si>
  <si>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</si>
  <si>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</si>
  <si>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</si>
  <si>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</si>
  <si>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</si>
  <si>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</si>
  <si>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</si>
  <si>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</si>
  <si>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</si>
  <si>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</si>
  <si>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</si>
  <si>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</si>
  <si>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</si>
  <si>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</si>
  <si>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</si>
  <si>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</si>
  <si>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</si>
  <si>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</si>
  <si>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</si>
  <si>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</si>
  <si>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</si>
  <si>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</si>
  <si>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</si>
  <si>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</si>
  <si>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</si>
  <si>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</si>
  <si>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</si>
  <si>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</si>
  <si>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</si>
  <si>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</si>
  <si>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</si>
  <si>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</si>
  <si>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</si>
  <si>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</si>
  <si>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</si>
  <si>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</si>
  <si>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</si>
  <si>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</si>
  <si>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</si>
  <si>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</si>
  <si>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</si>
  <si>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</si>
  <si>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</si>
  <si>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</si>
  <si>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</si>
  <si>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</si>
  <si>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</si>
  <si>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</si>
  <si>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</si>
  <si>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</si>
  <si>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</si>
  <si>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</si>
  <si>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</si>
  <si>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</si>
  <si>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</si>
  <si>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</si>
  <si>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</si>
  <si>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</si>
  <si>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</si>
  <si>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</si>
  <si>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</si>
  <si>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</si>
  <si>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</si>
  <si>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</si>
  <si>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</si>
  <si>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</si>
  <si>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</si>
  <si>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</si>
  <si>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</si>
  <si>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</si>
  <si>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</si>
  <si>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</si>
  <si>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</si>
  <si>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</si>
  <si>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</si>
  <si>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</si>
  <si>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</si>
  <si>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</si>
  <si>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</si>
  <si>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</si>
  <si>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</si>
  <si>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</si>
  <si>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</si>
  <si>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</si>
  <si>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</si>
  <si>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</si>
  <si>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</si>
  <si>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</si>
  <si>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</si>
  <si>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</si>
  <si>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</si>
  <si>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</si>
  <si>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</si>
  <si>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</si>
  <si>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</si>
  <si>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</si>
  <si>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</si>
  <si>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</si>
  <si>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</si>
  <si>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</si>
  <si>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</si>
  <si>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</si>
  <si>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</si>
  <si>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</si>
  <si>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</si>
  <si>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</si>
  <si>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</si>
  <si>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</si>
  <si>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</si>
  <si>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</si>
  <si>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</si>
  <si>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</si>
  <si>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</si>
  <si>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</si>
  <si>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</si>
  <si>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</si>
  <si>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</si>
  <si>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</si>
  <si>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</si>
  <si>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</si>
  <si>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</si>
  <si>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</si>
  <si>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</si>
  <si>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</si>
  <si>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</si>
  <si>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</si>
  <si>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</si>
  <si>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</si>
  <si>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</si>
  <si>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</si>
  <si>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</si>
  <si>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</si>
  <si>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</si>
  <si>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</si>
  <si>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</si>
  <si>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</si>
  <si>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</si>
  <si>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</si>
  <si>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</si>
  <si>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</si>
  <si>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</si>
  <si>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</si>
  <si>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</si>
  <si>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</si>
  <si>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</si>
  <si>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</si>
  <si>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</si>
  <si>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</si>
  <si>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</si>
  <si>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</si>
  <si>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</si>
  <si>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</si>
  <si>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</si>
  <si>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</si>
  <si>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</si>
  <si>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</si>
  <si>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</si>
  <si>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</si>
  <si>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</si>
  <si>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</si>
  <si>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</si>
  <si>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</si>
  <si>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</si>
  <si>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</si>
  <si>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</si>
  <si>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</si>
  <si>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</si>
  <si>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</si>
  <si>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</si>
  <si>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</si>
  <si>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</si>
  <si>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</si>
  <si>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</si>
  <si>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</si>
  <si>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</si>
  <si>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</si>
  <si>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</si>
  <si>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</si>
  <si>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</si>
  <si>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</si>
  <si>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</si>
  <si>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</si>
  <si>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</si>
  <si>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</si>
  <si>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</si>
  <si>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</si>
  <si>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</si>
  <si>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</si>
  <si>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</si>
  <si>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</si>
  <si>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</si>
  <si>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</si>
  <si>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</si>
  <si>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</si>
  <si>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</si>
  <si>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</si>
  <si>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</si>
  <si>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</si>
  <si>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</si>
  <si>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</si>
  <si>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</si>
  <si>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</si>
  <si>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</si>
  <si>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</si>
  <si>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</si>
  <si>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</si>
  <si>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</si>
  <si>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</si>
  <si>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</si>
  <si>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</si>
  <si>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</si>
  <si>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</si>
  <si>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</si>
  <si>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</si>
  <si>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</si>
  <si>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</si>
  <si>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</si>
  <si>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</si>
  <si>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</si>
  <si>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</si>
  <si>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</si>
  <si>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</si>
  <si>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</si>
  <si>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</si>
  <si>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</si>
  <si>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</si>
  <si>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</si>
  <si>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</si>
  <si>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</si>
  <si>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</si>
  <si>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</si>
  <si>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</si>
  <si>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</si>
  <si>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</si>
  <si>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</si>
  <si>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</si>
  <si>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</si>
  <si>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</si>
  <si>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</si>
  <si>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</si>
  <si>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</si>
  <si>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</si>
  <si>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</si>
  <si>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</si>
  <si>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</si>
  <si>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</si>
  <si>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</si>
  <si>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</si>
  <si>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</si>
  <si>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</si>
  <si>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</si>
  <si>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</si>
  <si>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</si>
  <si>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</si>
  <si>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</si>
  <si>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</si>
  <si>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</si>
  <si>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</si>
  <si>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</si>
  <si>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</si>
  <si>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</si>
  <si>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</si>
  <si>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</si>
  <si>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</si>
  <si>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</si>
  <si>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</si>
  <si>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</si>
  <si>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</si>
  <si>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</si>
  <si>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</si>
  <si>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</si>
  <si>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</si>
  <si>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</si>
  <si>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</si>
  <si>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</si>
  <si>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</si>
  <si>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</si>
  <si>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</si>
  <si>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</si>
  <si>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</si>
  <si>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</si>
  <si>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</si>
  <si>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</si>
  <si>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</si>
  <si>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</si>
  <si>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</si>
  <si>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</si>
  <si>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</si>
  <si>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</si>
  <si>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</si>
  <si>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</si>
  <si>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</si>
  <si>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</si>
  <si>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</si>
  <si>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</si>
  <si>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</si>
  <si>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</si>
  <si>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</si>
  <si>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</si>
  <si>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</si>
  <si>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</si>
  <si>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</si>
  <si>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</si>
  <si>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</si>
  <si>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</si>
  <si>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</si>
  <si>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</si>
  <si>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</si>
  <si>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</si>
  <si>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</si>
  <si>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</si>
  <si>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</si>
  <si>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</si>
  <si>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</si>
  <si>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</si>
  <si>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</si>
  <si>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</si>
  <si>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</si>
  <si>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</si>
  <si>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</si>
  <si>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</si>
  <si>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</si>
  <si>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</si>
  <si>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</si>
  <si>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</si>
  <si>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</si>
  <si>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</si>
  <si>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</si>
  <si>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</si>
  <si>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</si>
  <si>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</si>
  <si>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</si>
  <si>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</si>
  <si>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</si>
  <si>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</si>
  <si>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</si>
  <si>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</si>
  <si>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</si>
  <si>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</si>
  <si>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</si>
  <si>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</si>
  <si>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</si>
  <si>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</si>
  <si>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</si>
  <si>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</si>
  <si>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</si>
  <si>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</si>
  <si>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</si>
  <si>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</si>
  <si>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</si>
  <si>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</si>
  <si>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</si>
  <si>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</si>
  <si>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</si>
  <si>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</si>
  <si>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</si>
  <si>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</si>
  <si>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</si>
  <si>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</si>
  <si>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</si>
  <si>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</si>
  <si>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</si>
  <si>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</si>
  <si>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</si>
  <si>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</si>
  <si>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</si>
  <si>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</si>
  <si>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</si>
  <si>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</si>
  <si>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</si>
  <si>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</si>
  <si>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</si>
  <si>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</si>
  <si>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</si>
  <si>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</si>
  <si>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</si>
  <si>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</si>
  <si>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</si>
  <si>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</si>
  <si>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</si>
  <si>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</si>
  <si>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</si>
  <si>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</si>
  <si>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</si>
  <si>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</si>
  <si>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</si>
  <si>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</si>
  <si>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</si>
  <si>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</si>
  <si>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</si>
  <si>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</si>
  <si>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</si>
  <si>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</si>
  <si>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</si>
  <si>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</si>
  <si>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</si>
  <si>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</si>
  <si>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</si>
  <si>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</si>
  <si>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</si>
  <si>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</si>
  <si>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</si>
  <si>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</si>
  <si>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</si>
  <si>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</si>
  <si>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</si>
  <si>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</si>
  <si>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</si>
  <si>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</si>
  <si>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</si>
  <si>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</si>
  <si>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</si>
  <si>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</si>
  <si>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</si>
  <si>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</si>
  <si>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</si>
  <si>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</si>
  <si>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</si>
  <si>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</si>
  <si>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</si>
  <si>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</si>
  <si>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</si>
  <si>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</si>
  <si>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</si>
  <si>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</si>
  <si>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</si>
  <si>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</si>
  <si>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</si>
  <si>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</si>
  <si>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</si>
  <si>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</si>
  <si>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</si>
  <si>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</si>
  <si>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</si>
  <si>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</si>
  <si>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</si>
  <si>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</si>
  <si>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</si>
  <si>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</si>
  <si>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</si>
  <si>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</si>
  <si>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</si>
  <si>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</si>
  <si>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</si>
  <si>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</si>
  <si>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</si>
  <si>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</si>
  <si>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</si>
  <si>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</si>
  <si>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</si>
  <si>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</si>
  <si>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</si>
  <si>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</si>
  <si>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</si>
  <si>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</si>
  <si>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</si>
  <si>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</si>
  <si>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</si>
  <si>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</si>
  <si>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</si>
  <si>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</si>
  <si>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</si>
  <si>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</si>
  <si>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</si>
  <si>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</si>
  <si>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</si>
  <si>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</si>
  <si>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</si>
  <si>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</si>
  <si>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</si>
  <si>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</si>
  <si>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</si>
  <si>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</si>
  <si>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</si>
  <si>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</si>
  <si>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</si>
  <si>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</si>
  <si>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</si>
  <si>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</si>
  <si>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</si>
  <si>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</si>
  <si>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</si>
  <si>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</si>
  <si>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</si>
  <si>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</si>
  <si>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</si>
  <si>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</si>
  <si>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</si>
  <si>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</si>
  <si>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</si>
  <si>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</si>
  <si>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</si>
  <si>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</si>
  <si>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</si>
  <si>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</si>
  <si>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</si>
  <si>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</si>
  <si>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</si>
  <si>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</si>
  <si>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</si>
  <si>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</si>
  <si>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</si>
  <si>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</si>
  <si>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</si>
  <si>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</si>
  <si>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</si>
  <si>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</si>
  <si>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</si>
  <si>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</si>
  <si>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</si>
  <si>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</si>
  <si>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</si>
  <si>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</si>
  <si>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</si>
  <si>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</si>
  <si>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</si>
  <si>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</si>
  <si>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</si>
  <si>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</si>
  <si>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</si>
  <si>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</si>
  <si>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</si>
  <si>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</si>
  <si>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</si>
  <si>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</si>
  <si>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</si>
  <si>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</si>
  <si>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</si>
  <si>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</si>
  <si>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</si>
  <si>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</si>
  <si>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</si>
  <si>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</si>
  <si>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</si>
  <si>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</si>
  <si>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</si>
  <si>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</si>
  <si>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</si>
  <si>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</si>
  <si>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</si>
  <si>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</si>
  <si>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</si>
  <si>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</si>
  <si>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</si>
  <si>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</si>
  <si>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</si>
  <si>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</si>
  <si>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</si>
  <si>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</si>
  <si>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</si>
  <si>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</si>
  <si>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</si>
  <si>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</si>
  <si>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</si>
  <si>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</si>
  <si>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</si>
  <si>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</si>
  <si>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</si>
  <si>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</si>
  <si>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</si>
  <si>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</si>
  <si>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</si>
  <si>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</si>
  <si>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</si>
  <si>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</si>
  <si>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</si>
  <si>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</si>
  <si>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</si>
  <si>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</si>
  <si>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</si>
  <si>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</si>
  <si>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</si>
  <si>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</si>
  <si>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</si>
  <si>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</si>
  <si>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</si>
  <si>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</si>
  <si>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</si>
  <si>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</si>
  <si>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</si>
  <si>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</si>
  <si>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</si>
  <si>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</si>
  <si>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</si>
  <si>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</si>
  <si>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</si>
  <si>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</si>
  <si>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</si>
  <si>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</si>
  <si>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</si>
  <si>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</si>
  <si>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</si>
  <si>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</si>
  <si>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</si>
  <si>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</si>
  <si>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</si>
  <si>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</si>
  <si>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</si>
  <si>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</si>
  <si>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</si>
  <si>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</si>
  <si>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</si>
  <si>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</si>
  <si>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</si>
  <si>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</si>
  <si>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</si>
  <si>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</si>
  <si>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</si>
  <si>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</si>
  <si>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</si>
  <si>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</si>
  <si>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</si>
  <si>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</si>
  <si>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</si>
  <si>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</si>
  <si>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</si>
  <si>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</si>
  <si>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</si>
  <si>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</si>
  <si>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</si>
  <si>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</si>
  <si>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</si>
  <si>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</si>
  <si>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</si>
  <si>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</si>
  <si>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</si>
  <si>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</si>
  <si>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</si>
  <si>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</si>
  <si>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</si>
  <si>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</si>
  <si>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</si>
  <si>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</si>
  <si>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</si>
  <si>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</si>
  <si>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</si>
  <si>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</si>
  <si>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</si>
  <si>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</si>
  <si>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</si>
  <si>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</si>
  <si>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</si>
  <si>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</si>
  <si>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</si>
  <si>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</si>
  <si>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</si>
  <si>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</si>
  <si>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</si>
  <si>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</si>
  <si>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</si>
  <si>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</si>
  <si>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</si>
  <si>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</si>
  <si>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</si>
  <si>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</si>
  <si>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</si>
  <si>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</si>
  <si>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</si>
  <si>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</si>
  <si>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</si>
  <si>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</si>
  <si>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</si>
  <si>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</si>
  <si>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</si>
  <si>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</si>
  <si>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</si>
  <si>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</si>
  <si>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</si>
  <si>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</si>
  <si>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</si>
  <si>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</si>
  <si>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</si>
  <si>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</si>
  <si>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</si>
  <si>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</si>
  <si>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</si>
  <si>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</si>
  <si>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</si>
  <si>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</si>
  <si>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</si>
  <si>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</si>
  <si>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</si>
  <si>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</si>
  <si>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</si>
  <si>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</si>
  <si>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</si>
  <si>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</si>
  <si>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</si>
  <si>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</si>
  <si>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</si>
  <si>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</si>
  <si>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</si>
  <si>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</si>
  <si>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</si>
  <si>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</si>
  <si>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</si>
  <si>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</si>
  <si>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</si>
  <si>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</si>
  <si>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</si>
  <si>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</si>
  <si>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</si>
  <si>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</si>
  <si>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</si>
  <si>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</si>
  <si>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</si>
  <si>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</si>
  <si>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</si>
  <si>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</si>
  <si>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</si>
  <si>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</si>
  <si>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</si>
  <si>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</si>
  <si>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</si>
  <si>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</si>
  <si>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</si>
  <si>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</si>
  <si>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</si>
  <si>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</si>
  <si>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</si>
  <si>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</si>
  <si>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</si>
  <si>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</si>
  <si>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</si>
  <si>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</si>
  <si>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</si>
  <si>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</si>
  <si>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</si>
  <si>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</si>
  <si>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</si>
  <si>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</si>
  <si>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</si>
  <si>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</si>
  <si>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</si>
  <si>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</si>
  <si>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</si>
  <si>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</si>
  <si>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</si>
  <si>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</si>
  <si>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</si>
  <si>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</si>
  <si>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</si>
  <si>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</si>
  <si>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</si>
  <si>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</si>
  <si>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</si>
  <si>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</si>
  <si>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</si>
  <si>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</si>
  <si>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</si>
  <si>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</si>
  <si>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</si>
  <si>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</si>
  <si>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</si>
  <si>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</si>
  <si>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</si>
  <si>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</si>
  <si>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</si>
  <si>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</si>
  <si>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</si>
  <si>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</si>
  <si>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</si>
  <si>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</si>
  <si>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</si>
  <si>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</si>
  <si>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</si>
  <si>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</si>
  <si>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</si>
  <si>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</si>
  <si>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</si>
  <si>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</si>
  <si>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</si>
  <si>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</si>
  <si>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</si>
  <si>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</si>
  <si>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</si>
  <si>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</si>
  <si>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</si>
  <si>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</si>
  <si>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</si>
  <si>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</si>
  <si>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</si>
  <si>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</si>
  <si>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</si>
  <si>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</si>
  <si>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</si>
  <si>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</si>
  <si>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</si>
  <si>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</si>
  <si>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</si>
  <si>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</si>
  <si>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</si>
  <si>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</si>
  <si>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</si>
  <si>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</si>
  <si>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</si>
  <si>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</si>
  <si>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</si>
  <si>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</si>
  <si>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</si>
  <si>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</si>
  <si>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</si>
  <si>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</si>
  <si>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</si>
  <si>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</si>
  <si>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</si>
  <si>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</si>
  <si>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</si>
  <si>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</si>
  <si>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</si>
  <si>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</si>
  <si>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</si>
  <si>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</si>
  <si>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</si>
  <si>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</si>
  <si>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</si>
  <si>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</si>
  <si>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</si>
  <si>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</si>
  <si>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</si>
  <si>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</si>
  <si>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</si>
  <si>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</si>
  <si>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</si>
  <si>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</si>
  <si>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</si>
  <si>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</si>
  <si>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</si>
  <si>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</si>
  <si>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</si>
  <si>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</si>
  <si>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</si>
  <si>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</si>
  <si>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</si>
  <si>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</si>
  <si>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</si>
  <si>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</si>
  <si>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</si>
  <si>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</si>
  <si>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</si>
  <si>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</si>
  <si>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</si>
  <si>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</si>
  <si>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</si>
  <si>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</si>
  <si>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</si>
  <si>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</si>
  <si>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</si>
  <si>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</si>
  <si>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</si>
  <si>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</si>
  <si>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</si>
  <si>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</si>
  <si>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</si>
  <si>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</si>
  <si>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</si>
  <si>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</si>
  <si>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</si>
  <si>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</si>
  <si>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</si>
  <si>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</si>
  <si>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</si>
  <si>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</si>
  <si>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</si>
  <si>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</si>
  <si>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</si>
  <si>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</si>
  <si>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</si>
  <si>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</si>
  <si>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</si>
  <si>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</si>
  <si>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</si>
  <si>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</si>
  <si>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</si>
  <si>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</si>
  <si>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</si>
  <si>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</si>
  <si>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</si>
  <si>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</si>
  <si>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</si>
  <si>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</si>
  <si>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</si>
  <si>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</si>
  <si>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</si>
  <si>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</si>
  <si>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</si>
  <si>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</si>
  <si>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</si>
  <si>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</si>
  <si>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</si>
  <si>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</si>
  <si>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</si>
  <si>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</si>
  <si>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</si>
  <si>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</si>
  <si>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</si>
  <si>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</si>
  <si>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</si>
  <si>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</si>
  <si>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</si>
  <si>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</si>
  <si>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</si>
  <si>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</si>
  <si>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</si>
  <si>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</si>
  <si>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</si>
  <si>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</si>
  <si>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</si>
  <si>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</si>
  <si>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</si>
  <si>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</si>
  <si>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</si>
  <si>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</si>
  <si>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</si>
  <si>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</si>
  <si>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</si>
  <si>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</si>
  <si>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</si>
  <si>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</si>
  <si>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</si>
  <si>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</si>
  <si>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</si>
  <si>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</si>
  <si>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</si>
  <si>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</si>
  <si>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</si>
  <si>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</si>
  <si>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</si>
  <si>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</si>
  <si>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</si>
  <si>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</si>
  <si>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</si>
  <si>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</si>
  <si>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</si>
  <si>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</si>
  <si>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</si>
  <si>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</si>
  <si>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</si>
  <si>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</si>
  <si>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</si>
  <si>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</si>
  <si>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</si>
  <si>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</si>
  <si>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</si>
  <si>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</si>
  <si>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</si>
  <si>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</si>
  <si>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</si>
  <si>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</si>
  <si>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</si>
  <si>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</si>
  <si>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</si>
  <si>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</si>
  <si>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</si>
  <si>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</si>
  <si>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</si>
  <si>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</si>
  <si>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</si>
  <si>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</si>
  <si>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</si>
  <si>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</si>
  <si>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</si>
  <si>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</si>
  <si>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</si>
  <si>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</si>
  <si>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</si>
  <si>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</si>
  <si>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</si>
  <si>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</si>
  <si>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</si>
  <si>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</si>
  <si>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</si>
  <si>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</si>
  <si>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</si>
  <si>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</si>
  <si>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</si>
  <si>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</si>
  <si>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</si>
  <si>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</si>
  <si>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</si>
  <si>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</si>
  <si>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</si>
  <si>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</si>
  <si>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</si>
  <si>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</si>
  <si>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</si>
  <si>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</si>
  <si>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</si>
  <si>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</si>
  <si>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</si>
  <si>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</si>
  <si>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</si>
  <si>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</si>
  <si>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</si>
  <si>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</si>
  <si>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</si>
  <si>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</si>
  <si>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</si>
  <si>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</si>
  <si>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</si>
  <si>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</si>
  <si>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</si>
  <si>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</si>
  <si>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</si>
  <si>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</si>
  <si>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</si>
  <si>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</si>
  <si>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</si>
  <si>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</si>
  <si>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</si>
  <si>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</si>
  <si>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</si>
  <si>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</si>
  <si>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</si>
  <si>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</si>
  <si>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</si>
  <si>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</si>
  <si>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</si>
  <si>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</si>
  <si>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</si>
  <si>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</si>
  <si>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</si>
  <si>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</si>
  <si>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</si>
  <si>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</si>
  <si>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</si>
  <si>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</si>
  <si>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</si>
  <si>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</si>
  <si>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</si>
  <si>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</si>
  <si>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</si>
  <si>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</si>
  <si>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</si>
  <si>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</si>
  <si>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</si>
  <si>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</si>
  <si>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</si>
  <si>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</si>
  <si>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</si>
  <si>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</si>
  <si>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</si>
  <si>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</si>
  <si>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</si>
  <si>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</si>
  <si>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</si>
  <si>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</si>
  <si>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</si>
  <si>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</si>
  <si>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</si>
  <si>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</si>
  <si>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</si>
  <si>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</si>
  <si>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</si>
  <si>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</si>
  <si>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</si>
  <si>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</si>
  <si>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</si>
  <si>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</si>
  <si>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</si>
  <si>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</si>
  <si>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</si>
  <si>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</si>
  <si>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</si>
  <si>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</si>
  <si>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</si>
  <si>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</si>
  <si>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</si>
  <si>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</si>
  <si>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</si>
  <si>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</si>
  <si>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</si>
  <si>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</si>
  <si>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</si>
  <si>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</si>
  <si>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</si>
  <si>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</si>
  <si>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</si>
  <si>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</si>
  <si>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</si>
  <si>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</si>
  <si>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</si>
  <si>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</si>
  <si>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</si>
  <si>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</si>
  <si>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</si>
  <si>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</si>
  <si>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</si>
  <si>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</si>
  <si>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</si>
  <si>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</si>
  <si>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</si>
  <si>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</si>
  <si>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</si>
  <si>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</si>
  <si>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</si>
  <si>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</si>
  <si>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</si>
  <si>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</si>
  <si>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</si>
  <si>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</si>
  <si>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</si>
  <si>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</si>
  <si>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</si>
  <si>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</si>
  <si>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</si>
  <si>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</si>
  <si>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</si>
  <si>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</si>
  <si>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</si>
  <si>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</si>
  <si>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</si>
  <si>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</si>
  <si>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</si>
  <si>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</si>
  <si>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</si>
  <si>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</si>
  <si>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</si>
  <si>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</si>
  <si>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</si>
  <si>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</si>
  <si>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</si>
  <si>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</si>
  <si>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</si>
  <si>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</si>
  <si>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</si>
  <si>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</si>
  <si>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</si>
  <si>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</si>
  <si>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</si>
  <si>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</si>
  <si>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</si>
  <si>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</si>
  <si>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</si>
  <si>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</si>
  <si>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</si>
  <si>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</si>
  <si>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</si>
  <si>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</si>
  <si>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</si>
  <si>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</si>
  <si>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</si>
  <si>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</si>
  <si>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</si>
  <si>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</si>
  <si>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</si>
  <si>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</si>
  <si>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</si>
  <si>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</si>
  <si>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</si>
  <si>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</si>
  <si>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</si>
  <si>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</si>
  <si>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</si>
  <si>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</si>
  <si>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</si>
  <si>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</si>
  <si>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</si>
  <si>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</si>
  <si>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</si>
  <si>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</si>
  <si>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</si>
  <si>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</si>
  <si>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</si>
  <si>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</si>
  <si>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</si>
  <si>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</si>
  <si>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</si>
  <si>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</si>
  <si>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</si>
  <si>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</si>
  <si>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</si>
  <si>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</si>
  <si>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</si>
  <si>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</si>
  <si>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</si>
  <si>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</si>
  <si>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</si>
  <si>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</si>
  <si>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</si>
  <si>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</si>
  <si>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</si>
  <si>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</si>
  <si>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</si>
  <si>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</si>
  <si>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</si>
  <si>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</si>
  <si>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</si>
  <si>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</si>
  <si>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</si>
  <si>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</si>
  <si>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</si>
  <si>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</si>
  <si>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</si>
  <si>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</si>
  <si>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</si>
  <si>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</si>
  <si>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</si>
  <si>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</si>
  <si>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</si>
  <si>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</si>
  <si>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</si>
  <si>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</si>
  <si>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</si>
  <si>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</si>
  <si>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</si>
  <si>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</si>
  <si>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</si>
  <si>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</si>
  <si>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</si>
  <si>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</si>
  <si>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</si>
  <si>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</si>
  <si>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</si>
  <si>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</si>
  <si>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</si>
  <si>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</si>
  <si>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</si>
  <si>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</si>
  <si>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</si>
  <si>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</si>
  <si>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</si>
  <si>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</si>
  <si>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</si>
  <si>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</si>
  <si>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</si>
  <si>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</si>
  <si>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</si>
  <si>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</si>
  <si>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</si>
  <si>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</si>
  <si>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</si>
  <si>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</si>
  <si>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</si>
  <si>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</si>
  <si>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</si>
  <si>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</si>
  <si>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</si>
  <si>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</si>
  <si>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</si>
  <si>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</si>
  <si>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</si>
  <si>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</si>
  <si>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</si>
  <si>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</si>
  <si>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</si>
  <si>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</si>
  <si>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</si>
  <si>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</si>
  <si>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</si>
  <si>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</si>
  <si>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</si>
  <si>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</si>
  <si>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</si>
  <si>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</si>
  <si>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</si>
  <si>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</si>
  <si>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</si>
  <si>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</si>
  <si>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</si>
  <si>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</si>
  <si>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</si>
  <si>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</si>
  <si>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</si>
  <si>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</si>
  <si>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</si>
  <si>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</si>
  <si>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</si>
  <si>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</si>
  <si>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</si>
  <si>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</si>
  <si>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</si>
  <si>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</si>
  <si>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</si>
  <si>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</si>
  <si>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</si>
  <si>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</si>
  <si>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</si>
  <si>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</si>
  <si>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</si>
  <si>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</si>
  <si>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</si>
  <si>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</si>
  <si>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</si>
  <si>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</si>
  <si>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</si>
  <si>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</si>
  <si>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</si>
  <si>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</si>
  <si>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</si>
  <si>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</si>
  <si>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</si>
  <si>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</si>
  <si>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</si>
  <si>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</si>
  <si>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</si>
  <si>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</si>
  <si>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</si>
  <si>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</si>
  <si>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</si>
  <si>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</si>
  <si>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</si>
  <si>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</si>
  <si>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</si>
  <si>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</si>
  <si>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</si>
  <si>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</si>
  <si>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</si>
  <si>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</si>
  <si>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</si>
  <si>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</si>
  <si>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</si>
  <si>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</si>
  <si>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</si>
  <si>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</si>
  <si>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</si>
  <si>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</si>
  <si>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</si>
  <si>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</si>
  <si>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</si>
  <si>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</si>
  <si>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</si>
  <si>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</si>
  <si>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</si>
  <si>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</si>
  <si>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</si>
  <si>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</si>
  <si>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</si>
  <si>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</si>
  <si>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</si>
  <si>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</si>
  <si>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</si>
  <si>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</si>
  <si>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</si>
  <si>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</si>
  <si>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</si>
  <si>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</si>
  <si>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</si>
  <si>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</si>
  <si>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</si>
  <si>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</si>
  <si>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</si>
  <si>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</si>
  <si>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</si>
  <si>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</si>
  <si>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</si>
  <si>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</si>
  <si>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</si>
  <si>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</si>
  <si>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</si>
  <si>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</si>
  <si>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</si>
  <si>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</si>
  <si>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</si>
  <si>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</si>
  <si>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</si>
  <si>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</si>
  <si>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</si>
  <si>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</si>
  <si>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</si>
  <si>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</si>
  <si>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</si>
  <si>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</si>
  <si>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</si>
  <si>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</si>
  <si>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</si>
  <si>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</si>
  <si>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</si>
  <si>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</si>
  <si>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</si>
  <si>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</si>
  <si>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</si>
  <si>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</si>
  <si>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</si>
  <si>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</si>
  <si>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</si>
  <si>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</si>
  <si>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</si>
  <si>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</si>
  <si>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</si>
  <si>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</si>
  <si>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</si>
  <si>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</si>
  <si>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</si>
  <si>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</si>
  <si>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</si>
  <si>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</si>
  <si>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</si>
  <si>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</si>
  <si>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</si>
  <si>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</si>
  <si>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</si>
  <si>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</si>
  <si>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</si>
  <si>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</si>
  <si>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</si>
  <si>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</si>
  <si>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</si>
  <si>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</si>
  <si>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</si>
  <si>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</si>
  <si>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</si>
  <si>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</si>
  <si>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</si>
  <si>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</si>
  <si>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</si>
  <si>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</si>
  <si>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</si>
  <si>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</si>
  <si>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</si>
  <si>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</si>
  <si>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</si>
  <si>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</si>
  <si>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</si>
  <si>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</si>
  <si>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</si>
  <si>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</si>
  <si>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</si>
  <si>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</si>
  <si>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</si>
  <si>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</si>
  <si>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</si>
  <si>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</si>
  <si>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</si>
  <si>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</si>
  <si>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</si>
  <si>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</si>
  <si>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</si>
  <si>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</si>
  <si>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</si>
  <si>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</si>
  <si>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</si>
  <si>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</si>
  <si>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</si>
  <si>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</si>
  <si>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</si>
  <si>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</si>
  <si>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</si>
  <si>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</si>
  <si>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</si>
  <si>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</si>
  <si>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</si>
  <si>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</si>
  <si>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</si>
  <si>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</si>
  <si>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</si>
  <si>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</si>
  <si>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</si>
  <si>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</si>
  <si>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</si>
  <si>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</si>
  <si>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</si>
  <si>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</si>
  <si>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</si>
  <si>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</si>
  <si>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</si>
  <si>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</si>
  <si>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</si>
  <si>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</si>
  <si>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</si>
  <si>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</si>
  <si>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</si>
  <si>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</si>
  <si>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</si>
  <si>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</si>
  <si>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</si>
  <si>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</si>
  <si>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</si>
  <si>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</si>
  <si>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</si>
  <si>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</si>
  <si>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</si>
  <si>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</si>
  <si>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</si>
  <si>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</si>
  <si>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</si>
  <si>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</si>
  <si>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</si>
  <si>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</si>
  <si>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</si>
  <si>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</si>
  <si>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</si>
  <si>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</si>
  <si>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</si>
  <si>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</si>
  <si>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</si>
  <si>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</si>
  <si>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</si>
  <si>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</si>
  <si>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</si>
  <si>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</si>
  <si>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</si>
  <si>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</si>
  <si>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</si>
  <si>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</si>
  <si>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</si>
  <si>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</si>
  <si>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</si>
  <si>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</si>
  <si>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</si>
  <si>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</si>
  <si>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</si>
  <si>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</si>
  <si>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</si>
  <si>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</si>
  <si>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</si>
  <si>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</si>
  <si>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</si>
  <si>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</si>
  <si>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</si>
  <si>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</si>
  <si>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</si>
  <si>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</si>
  <si>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</si>
  <si>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</si>
  <si>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</si>
  <si>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</si>
  <si>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</si>
  <si>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</si>
  <si>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</si>
  <si>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</si>
  <si>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</si>
  <si>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</si>
  <si>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</si>
  <si>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</si>
  <si>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</si>
  <si>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</si>
  <si>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</si>
  <si>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</si>
  <si>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</si>
  <si>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</si>
  <si>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</si>
  <si>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</si>
  <si>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</si>
  <si>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</si>
  <si>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</si>
  <si>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</si>
  <si>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</si>
  <si>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</si>
  <si>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</si>
  <si>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</si>
  <si>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</si>
  <si>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</si>
  <si>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</si>
  <si>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</si>
  <si>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</si>
  <si>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</si>
  <si>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</si>
  <si>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</si>
  <si>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</si>
  <si>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</si>
  <si>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</si>
  <si>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</si>
  <si>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</si>
  <si>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</si>
  <si>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</si>
  <si>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</si>
  <si>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</si>
  <si>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</si>
  <si>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</si>
  <si>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</si>
  <si>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</si>
  <si>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</si>
  <si>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</si>
  <si>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</si>
  <si>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</si>
  <si>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</si>
  <si>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</si>
  <si>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</si>
  <si>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</si>
  <si>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</si>
  <si>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</si>
  <si>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</si>
  <si>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</si>
  <si>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</si>
  <si>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</si>
  <si>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</si>
  <si>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</si>
  <si>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</si>
  <si>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</si>
  <si>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</si>
  <si>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</si>
  <si>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</si>
  <si>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</si>
  <si>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</si>
  <si>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</si>
  <si>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</si>
  <si>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</si>
  <si>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</si>
  <si>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</si>
  <si>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</si>
  <si>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</si>
  <si>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</si>
  <si>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</si>
  <si>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</si>
  <si>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</si>
  <si>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</si>
  <si>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</si>
  <si>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</si>
  <si>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</si>
  <si>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</si>
  <si>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</si>
  <si>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</si>
  <si>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</si>
  <si>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</si>
  <si>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</si>
  <si>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</si>
  <si>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</si>
  <si>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</si>
  <si>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</si>
  <si>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</si>
  <si>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</si>
  <si>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</si>
  <si>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</si>
  <si>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</si>
  <si>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</si>
  <si>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</si>
  <si>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</si>
  <si>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</si>
  <si>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</si>
  <si>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</si>
  <si>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</si>
  <si>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</si>
  <si>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</si>
  <si>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</si>
  <si>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</si>
  <si>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</si>
  <si>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</si>
  <si>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</si>
  <si>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</si>
  <si>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</si>
  <si>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</si>
  <si>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</si>
  <si>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</si>
  <si>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</si>
  <si>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</si>
  <si>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</si>
  <si>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</si>
  <si>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</si>
  <si>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</si>
  <si>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</si>
  <si>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</si>
  <si>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</si>
  <si>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</si>
  <si>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</si>
  <si>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</si>
  <si>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</si>
  <si>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</si>
  <si>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</si>
  <si>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</si>
  <si>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</si>
  <si>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</si>
  <si>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</si>
  <si>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</si>
  <si>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</si>
  <si>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</si>
  <si>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</si>
  <si>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</si>
  <si>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</si>
  <si>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</si>
  <si>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</si>
  <si>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</si>
  <si>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</si>
  <si>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</si>
  <si>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</si>
  <si>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</si>
  <si>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</si>
  <si>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</si>
  <si>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</si>
  <si>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</si>
  <si>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</si>
  <si>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</si>
  <si>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</si>
  <si>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</si>
  <si>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</si>
  <si>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</si>
  <si>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</si>
  <si>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</si>
  <si>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</si>
  <si>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</si>
  <si>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</si>
  <si>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</si>
  <si>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</si>
  <si>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</si>
  <si>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</si>
  <si>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</si>
  <si>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</si>
  <si>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</si>
  <si>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</si>
  <si>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</si>
  <si>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</si>
  <si>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</si>
  <si>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</si>
  <si>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</si>
  <si>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</si>
  <si>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</si>
  <si>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</si>
  <si>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</si>
  <si>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</si>
  <si>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</si>
  <si>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</si>
  <si>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</si>
  <si>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</si>
  <si>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</si>
  <si>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</si>
  <si>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</si>
  <si>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</si>
  <si>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</si>
  <si>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</si>
  <si>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</si>
  <si>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</si>
  <si>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</si>
  <si>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</si>
  <si>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</si>
  <si>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</si>
  <si>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</si>
  <si>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</si>
  <si>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</si>
  <si>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</si>
  <si>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</si>
  <si>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</si>
  <si>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</si>
  <si>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</si>
  <si>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</si>
  <si>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</si>
  <si>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</si>
  <si>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</si>
  <si>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</si>
  <si>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</si>
  <si>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</si>
  <si>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</si>
  <si>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</si>
  <si>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</si>
  <si>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</si>
  <si>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</si>
  <si>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</si>
  <si>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</si>
  <si>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</si>
  <si>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</si>
  <si>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</si>
  <si>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</si>
  <si>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</si>
  <si>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</si>
  <si>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</si>
  <si>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</si>
  <si>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</si>
  <si>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</si>
  <si>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</si>
  <si>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</si>
  <si>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</si>
  <si>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</si>
  <si>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</si>
  <si>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</si>
  <si>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</si>
  <si>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</si>
  <si>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</si>
  <si>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</si>
  <si>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</si>
  <si>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</si>
  <si>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</si>
  <si>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</si>
  <si>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</si>
  <si>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</si>
  <si>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</si>
  <si>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</si>
  <si>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</si>
  <si>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</si>
  <si>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</si>
  <si>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</si>
  <si>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</si>
  <si>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</si>
  <si>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</si>
  <si>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</si>
  <si>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</si>
  <si>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</si>
  <si>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</si>
  <si>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</si>
  <si>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</si>
  <si>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</si>
  <si>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</si>
  <si>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</si>
  <si>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</si>
  <si>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</si>
  <si>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</si>
  <si>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</si>
  <si>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</si>
  <si>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</si>
  <si>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</si>
  <si>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</si>
  <si>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</si>
  <si>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</si>
  <si>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</si>
  <si>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</si>
  <si>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</si>
  <si>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</si>
  <si>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</si>
  <si>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</si>
  <si>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</si>
  <si>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</si>
  <si>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</si>
  <si>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</si>
  <si>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</si>
  <si>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</si>
  <si>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</si>
  <si>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</si>
  <si>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</si>
  <si>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</si>
  <si>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</si>
  <si>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</si>
  <si>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</si>
  <si>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</si>
  <si>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</si>
  <si>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</si>
  <si>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</si>
  <si>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</si>
  <si>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</si>
  <si>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</si>
  <si>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</si>
  <si>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</si>
  <si>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</si>
  <si>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</si>
  <si>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</si>
  <si>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</si>
  <si>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</si>
  <si>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</si>
  <si>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</si>
  <si>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</si>
  <si>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</si>
  <si>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</si>
  <si>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</si>
  <si>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</si>
  <si>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</si>
  <si>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</si>
  <si>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</si>
  <si>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</si>
  <si>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</si>
  <si>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</si>
  <si>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</si>
  <si>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</si>
  <si>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</si>
  <si>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</si>
  <si>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</si>
  <si>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</si>
  <si>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</si>
  <si>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</si>
  <si>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</si>
  <si>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</si>
  <si>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</si>
  <si>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</si>
  <si>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</si>
  <si>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</si>
  <si>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</si>
  <si>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</si>
  <si>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</si>
  <si>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</si>
  <si>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</si>
  <si>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</si>
  <si>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</si>
  <si>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</si>
  <si>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</si>
  <si>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</si>
  <si>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</si>
  <si>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</si>
  <si>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</si>
  <si>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</si>
  <si>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</si>
  <si>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</si>
  <si>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</si>
  <si>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</si>
  <si>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</si>
  <si>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</si>
  <si>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</si>
  <si>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</si>
  <si>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</si>
  <si>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</si>
  <si>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</si>
  <si>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</si>
  <si>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</si>
  <si>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</si>
  <si>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</si>
  <si>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</si>
  <si>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</si>
  <si>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</si>
  <si>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</si>
  <si>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</si>
  <si>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</si>
  <si>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</si>
  <si>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</si>
  <si>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</si>
  <si>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</si>
  <si>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</si>
  <si>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</si>
  <si>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</si>
  <si>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</si>
  <si>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</si>
  <si>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</si>
  <si>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</si>
  <si>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</si>
  <si>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</si>
  <si>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</si>
  <si>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</si>
  <si>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</si>
  <si>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</si>
  <si>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</si>
  <si>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</si>
  <si>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</si>
  <si>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</si>
  <si>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</si>
  <si>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</si>
  <si>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</si>
  <si>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</si>
  <si>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</si>
  <si>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</si>
  <si>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</si>
  <si>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</si>
  <si>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</si>
  <si>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</si>
  <si>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</si>
  <si>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</si>
  <si>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</si>
  <si>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</si>
  <si>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</si>
  <si>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</si>
  <si>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</si>
  <si>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</si>
  <si>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</si>
  <si>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</si>
  <si>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</si>
  <si>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</si>
  <si>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</si>
  <si>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</si>
  <si>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</si>
  <si>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</si>
  <si>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</si>
  <si>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</si>
  <si>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</si>
  <si>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</si>
  <si>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</si>
  <si>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</si>
  <si>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</si>
  <si>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</si>
  <si>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</si>
  <si>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</si>
  <si>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</si>
  <si>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</si>
  <si>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</si>
  <si>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</si>
  <si>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</si>
  <si>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</si>
  <si>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</si>
  <si>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</si>
  <si>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</si>
  <si>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</si>
  <si>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</si>
  <si>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</si>
  <si>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</si>
  <si>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</si>
  <si>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</si>
  <si>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</si>
  <si>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</si>
  <si>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</si>
  <si>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</si>
  <si>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</si>
  <si>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</si>
  <si>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</si>
  <si>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</si>
  <si>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</si>
  <si>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</si>
  <si>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</si>
  <si>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</si>
  <si>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</si>
  <si>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</si>
  <si>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</si>
  <si>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</si>
  <si>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</si>
  <si>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</si>
  <si>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</si>
  <si>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</si>
  <si>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</si>
  <si>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</si>
  <si>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</si>
  <si>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</si>
  <si>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</si>
  <si>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</si>
  <si>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</si>
  <si>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</si>
  <si>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</si>
  <si>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</si>
  <si>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</si>
  <si>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</si>
  <si>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</si>
  <si>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</si>
  <si>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</si>
  <si>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</si>
  <si>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</si>
  <si>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</si>
  <si>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</si>
  <si>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</si>
  <si>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</si>
  <si>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</si>
  <si>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</si>
  <si>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</si>
  <si>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</si>
  <si>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</si>
  <si>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</si>
  <si>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</si>
  <si>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</si>
  <si>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</si>
  <si>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</si>
  <si>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</si>
  <si>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</si>
  <si>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</si>
  <si>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</si>
  <si>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</si>
  <si>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</si>
  <si>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</si>
  <si>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</si>
  <si>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</si>
  <si>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</si>
  <si>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</si>
  <si>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</si>
  <si>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</si>
  <si>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</si>
  <si>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</si>
  <si>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</si>
  <si>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</si>
  <si>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</si>
  <si>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</si>
  <si>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</si>
  <si>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</si>
  <si>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</si>
  <si>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</si>
  <si>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</si>
  <si>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</si>
  <si>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</si>
  <si>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</si>
  <si>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</si>
  <si>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</si>
  <si>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</si>
  <si>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</si>
  <si>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</si>
  <si>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</si>
  <si>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</si>
  <si>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</si>
  <si>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</si>
  <si>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</si>
  <si>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</si>
  <si>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</si>
  <si>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</si>
  <si>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</si>
  <si>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</si>
  <si>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</si>
  <si>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</si>
  <si>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</si>
  <si>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</si>
  <si>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</si>
  <si>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</si>
  <si>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</si>
  <si>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</si>
  <si>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</si>
  <si>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</si>
  <si>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</si>
  <si>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</si>
  <si>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</si>
  <si>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</si>
  <si>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</si>
  <si>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</si>
  <si>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</si>
  <si>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</si>
  <si>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</si>
  <si>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</si>
  <si>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</si>
  <si>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</si>
  <si>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</si>
  <si>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</si>
  <si>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</si>
  <si>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</si>
  <si>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</si>
  <si>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</si>
  <si>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</si>
  <si>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</si>
  <si>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</si>
  <si>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</si>
  <si>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</si>
  <si>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</si>
  <si>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</si>
  <si>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</si>
  <si>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</si>
  <si>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</si>
  <si>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</si>
  <si>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</si>
  <si>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</si>
  <si>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</si>
  <si>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</si>
  <si>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</si>
  <si>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</si>
  <si>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</si>
  <si>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</si>
  <si>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</si>
  <si>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</si>
  <si>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</si>
  <si>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</si>
  <si>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</si>
  <si>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</si>
  <si>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</si>
  <si>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</si>
  <si>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</si>
  <si>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</si>
  <si>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</si>
  <si>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</si>
  <si>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</si>
  <si>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</si>
  <si>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</si>
  <si>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</si>
  <si>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</si>
  <si>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</si>
  <si>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</si>
  <si>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</si>
  <si>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</si>
  <si>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</si>
  <si>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</si>
  <si>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</si>
  <si>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</si>
  <si>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</si>
  <si>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</si>
  <si>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</si>
  <si>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</si>
  <si>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</si>
  <si>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</si>
  <si>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</si>
  <si>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</si>
  <si>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</si>
  <si>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</si>
  <si>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</si>
  <si>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</si>
  <si>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</si>
  <si>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</si>
  <si>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</si>
  <si>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</si>
  <si>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</si>
  <si>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</si>
  <si>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</si>
  <si>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</si>
  <si>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</si>
  <si>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</si>
  <si>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</si>
  <si>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</si>
  <si>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</si>
  <si>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</si>
  <si>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</si>
  <si>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</si>
  <si>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</si>
  <si>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</si>
  <si>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</si>
  <si>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</si>
  <si>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</si>
  <si>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</si>
  <si>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</si>
  <si>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</si>
  <si>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</si>
  <si>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</si>
  <si>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</si>
  <si>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</si>
  <si>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</si>
  <si>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</si>
  <si>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</si>
  <si>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</si>
  <si>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</si>
  <si>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</si>
  <si>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</si>
  <si>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</si>
  <si>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</si>
  <si>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</si>
  <si>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</si>
  <si>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</si>
  <si>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</si>
  <si>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</si>
  <si>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</si>
  <si>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</si>
  <si>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</si>
  <si>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</si>
  <si>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</si>
  <si>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</si>
  <si>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</si>
  <si>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</si>
  <si>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</si>
  <si>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</si>
  <si>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</si>
  <si>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</si>
  <si>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</si>
  <si>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</si>
  <si>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</si>
  <si>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</si>
  <si>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</si>
  <si>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</si>
  <si>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</si>
  <si>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</si>
  <si>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</si>
  <si>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</si>
  <si>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</si>
  <si>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</si>
  <si>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</si>
  <si>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</si>
  <si>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</si>
  <si>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</si>
  <si>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</si>
  <si>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</si>
  <si>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</si>
  <si>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</si>
  <si>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</si>
  <si>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</si>
  <si>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</si>
  <si>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</si>
  <si>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</si>
  <si>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</si>
  <si>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</si>
  <si>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</si>
  <si>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</si>
  <si>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</si>
  <si>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</si>
  <si>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</si>
  <si>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</si>
  <si>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</si>
  <si>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</si>
  <si>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</si>
  <si>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</si>
  <si>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</si>
  <si>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</si>
  <si>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</si>
  <si>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</si>
  <si>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</si>
  <si>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</si>
  <si>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</si>
  <si>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</si>
  <si>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</si>
  <si>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</si>
  <si>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</si>
  <si>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</si>
  <si>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</si>
  <si>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</si>
  <si>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</si>
  <si>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</si>
  <si>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</si>
  <si>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</si>
  <si>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</si>
  <si>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</si>
  <si>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</si>
  <si>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</si>
  <si>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</si>
  <si>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</si>
  <si>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</si>
  <si>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</si>
  <si>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</si>
  <si>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</si>
  <si>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</si>
  <si>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</si>
  <si>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</si>
  <si>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</si>
  <si>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</si>
  <si>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</si>
  <si>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</si>
  <si>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</si>
  <si>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</si>
  <si>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</si>
  <si>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</si>
  <si>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</si>
  <si>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</si>
  <si>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</si>
  <si>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</si>
  <si>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</si>
  <si>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</si>
  <si>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</si>
  <si>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</si>
  <si>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</si>
  <si>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</si>
  <si>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</si>
  <si>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</si>
  <si>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</si>
  <si>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</si>
  <si>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</si>
  <si>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</si>
  <si>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</si>
  <si>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</si>
  <si>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</si>
  <si>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</si>
  <si>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</si>
  <si>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</si>
  <si>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</si>
  <si>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</si>
  <si>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</si>
  <si>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</si>
  <si>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</si>
  <si>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</si>
  <si>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</si>
  <si>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</si>
  <si>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</si>
  <si>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</si>
  <si>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</si>
  <si>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</si>
  <si>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</si>
  <si>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</si>
  <si>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</si>
  <si>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</si>
  <si>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</si>
  <si>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</si>
  <si>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</si>
  <si>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</si>
  <si>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</si>
  <si>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</si>
  <si>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</si>
  <si>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</si>
  <si>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</si>
  <si>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</si>
  <si>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</si>
  <si>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</si>
  <si>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</si>
  <si>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</si>
  <si>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</si>
  <si>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</si>
  <si>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</si>
  <si>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</si>
  <si>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</si>
  <si>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</si>
  <si>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</si>
  <si>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</si>
  <si>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</si>
  <si>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</si>
  <si>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</si>
  <si>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</si>
  <si>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</si>
  <si>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</si>
  <si>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</si>
  <si>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</si>
  <si>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</si>
  <si>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</si>
  <si>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</si>
  <si>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</si>
  <si>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</si>
  <si>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</si>
  <si>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</si>
  <si>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</si>
  <si>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</si>
  <si>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</si>
  <si>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</si>
  <si>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</si>
  <si>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</si>
  <si>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</si>
  <si>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</si>
  <si>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</si>
  <si>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</si>
  <si>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</si>
  <si>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</si>
  <si>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</si>
  <si>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</si>
  <si>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</si>
  <si>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</si>
  <si>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</si>
  <si>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</si>
  <si>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</si>
  <si>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</si>
  <si>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</si>
  <si>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</si>
  <si>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</si>
  <si>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</si>
  <si>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</si>
  <si>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</si>
  <si>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</si>
  <si>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</si>
  <si>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</si>
  <si>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</si>
  <si>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</si>
  <si>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</si>
  <si>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</si>
  <si>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</si>
  <si>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</si>
  <si>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</si>
  <si>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</si>
  <si>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</si>
  <si>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</si>
  <si>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</si>
  <si>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</si>
  <si>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</si>
  <si>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</si>
  <si>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</si>
  <si>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</si>
  <si>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</si>
  <si>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</si>
  <si>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</si>
  <si>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</si>
  <si>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</si>
  <si>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</si>
  <si>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</si>
  <si>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</si>
  <si>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</si>
  <si>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</si>
  <si>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</si>
  <si>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</si>
  <si>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</si>
  <si>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</si>
  <si>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</si>
  <si>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</si>
  <si>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</si>
  <si>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</si>
  <si>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</si>
  <si>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</si>
  <si>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</si>
  <si>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</si>
  <si>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</si>
  <si>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</si>
  <si>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</si>
  <si>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</si>
  <si>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</si>
  <si>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</si>
  <si>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</si>
  <si>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</si>
  <si>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</si>
  <si>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</si>
  <si>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</si>
  <si>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</si>
  <si>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</si>
  <si>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</si>
  <si>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</si>
  <si>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</si>
  <si>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</si>
  <si>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</si>
  <si>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</si>
  <si>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</si>
  <si>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</si>
  <si>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</si>
  <si>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</si>
  <si>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</si>
  <si>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</si>
  <si>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</si>
  <si>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</si>
  <si>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</si>
  <si>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</si>
  <si>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</si>
  <si>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</si>
  <si>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</si>
  <si>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</si>
  <si>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</si>
  <si>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</si>
  <si>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</si>
  <si>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</si>
  <si>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</si>
  <si>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</si>
  <si>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</si>
  <si>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</si>
  <si>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</si>
  <si>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</si>
  <si>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</si>
  <si>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</si>
  <si>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</si>
  <si>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</si>
  <si>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</si>
  <si>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</si>
  <si>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</si>
  <si>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</si>
  <si>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</si>
  <si>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</si>
  <si>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</si>
  <si>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</si>
  <si>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</si>
  <si>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</si>
  <si>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</si>
  <si>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</si>
  <si>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</si>
  <si>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</si>
  <si>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</si>
  <si>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</si>
  <si>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</si>
  <si>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</si>
  <si>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</si>
  <si>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</si>
  <si>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</si>
  <si>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</si>
  <si>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</si>
  <si>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</si>
  <si>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</si>
  <si>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</si>
  <si>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</si>
  <si>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</si>
  <si>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</si>
  <si>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</si>
  <si>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</si>
  <si>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</si>
  <si>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</si>
  <si>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</si>
  <si>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</si>
  <si>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</si>
  <si>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</si>
  <si>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</si>
  <si>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</si>
  <si>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</si>
  <si>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</si>
  <si>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</si>
  <si>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</si>
  <si>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</si>
  <si>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</si>
  <si>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</si>
  <si>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</si>
  <si>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</si>
  <si>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</si>
  <si>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</si>
  <si>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</si>
  <si>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</si>
  <si>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</si>
  <si>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</si>
  <si>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</si>
  <si>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</si>
  <si>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</si>
  <si>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</si>
  <si>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</si>
  <si>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</si>
  <si>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</si>
  <si>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</si>
  <si>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</si>
  <si>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</si>
  <si>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</si>
  <si>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</si>
  <si>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</si>
  <si>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</si>
  <si>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</si>
  <si>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</si>
  <si>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</si>
  <si>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</si>
  <si>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</si>
  <si>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</si>
  <si>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</si>
  <si>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</si>
  <si>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</si>
  <si>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</si>
  <si>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</si>
  <si>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</si>
  <si>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</si>
  <si>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</si>
  <si>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</si>
  <si>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</si>
  <si>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</si>
  <si>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</si>
  <si>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</si>
  <si>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</si>
  <si>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</si>
  <si>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</si>
  <si>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</si>
  <si>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</si>
  <si>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</si>
  <si>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</si>
  <si>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</si>
  <si>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</si>
  <si>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</si>
  <si>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</si>
  <si>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</si>
  <si>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</si>
  <si>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</si>
  <si>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</si>
  <si>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</si>
  <si>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</si>
  <si>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</si>
  <si>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</si>
  <si>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</si>
  <si>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</si>
  <si>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</si>
  <si>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</si>
  <si>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</si>
  <si>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</si>
  <si>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</si>
  <si>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</si>
  <si>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</si>
  <si>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</si>
  <si>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</si>
  <si>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</si>
  <si>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</si>
  <si>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</si>
  <si>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</si>
  <si>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</si>
  <si>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</si>
  <si>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</si>
  <si>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</si>
  <si>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</si>
  <si>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</si>
  <si>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</si>
  <si>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</si>
  <si>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</si>
  <si>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</si>
  <si>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</si>
  <si>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</si>
  <si>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</si>
  <si>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</si>
  <si>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</si>
  <si>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</si>
  <si>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</si>
  <si>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</si>
  <si>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</si>
  <si>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</si>
  <si>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</si>
  <si>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</si>
  <si>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</si>
  <si>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</si>
  <si>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</si>
  <si>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</si>
  <si>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</si>
  <si>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</si>
  <si>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</si>
  <si>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</si>
  <si>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</si>
  <si>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</si>
  <si>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</si>
  <si>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</si>
  <si>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</si>
  <si>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</si>
  <si>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</si>
  <si>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</si>
  <si>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</si>
  <si>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</si>
  <si>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</si>
  <si>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</si>
  <si>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</si>
  <si>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</si>
  <si>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</si>
  <si>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</si>
  <si>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</si>
  <si>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</si>
  <si>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</si>
  <si>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</si>
  <si>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</si>
  <si>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</si>
  <si>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</si>
  <si>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</si>
  <si>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</si>
  <si>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</si>
  <si>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</si>
  <si>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</si>
  <si>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</si>
  <si>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</si>
  <si>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</si>
  <si>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</si>
  <si>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</si>
  <si>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</si>
  <si>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</si>
  <si>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</si>
  <si>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</si>
  <si>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</si>
  <si>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</si>
  <si>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</si>
  <si>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</si>
  <si>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</si>
  <si>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</si>
  <si>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</si>
  <si>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</si>
  <si>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</si>
  <si>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</si>
  <si>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</si>
  <si>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</si>
  <si>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</si>
  <si>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</si>
  <si>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</si>
  <si>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</si>
  <si>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</si>
  <si>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</si>
  <si>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</si>
  <si>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</si>
  <si>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</si>
  <si>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</si>
  <si>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</si>
  <si>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</si>
  <si>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</si>
  <si>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</si>
  <si>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</si>
  <si>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</si>
  <si>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</si>
  <si>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</si>
  <si>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</si>
  <si>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</si>
  <si>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</si>
  <si>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</si>
  <si>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</si>
  <si>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</si>
  <si>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</si>
  <si>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</si>
  <si>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</si>
  <si>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</si>
  <si>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</si>
  <si>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</si>
  <si>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</si>
  <si>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</si>
  <si>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</si>
  <si>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</si>
  <si>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</si>
  <si>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</si>
  <si>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</si>
  <si>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</si>
  <si>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</si>
  <si>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</si>
  <si>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</si>
  <si>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</si>
  <si>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</si>
  <si>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</si>
  <si>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</si>
  <si>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</si>
  <si>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</si>
  <si>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</si>
  <si>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</si>
  <si>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</si>
  <si>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</si>
  <si>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</si>
  <si>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</si>
  <si>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</si>
  <si>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</si>
  <si>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</si>
  <si>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</si>
  <si>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</si>
  <si>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</si>
  <si>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</si>
  <si>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</si>
  <si>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</si>
  <si>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</si>
  <si>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</si>
  <si>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</si>
  <si>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</si>
  <si>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</si>
  <si>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</si>
  <si>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</si>
  <si>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</si>
  <si>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</si>
  <si>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</si>
  <si>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</si>
  <si>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</si>
  <si>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</si>
  <si>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</si>
  <si>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</si>
  <si>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</si>
  <si>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</si>
  <si>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</si>
  <si>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</si>
  <si>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</si>
  <si>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</si>
  <si>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</si>
  <si>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</si>
  <si>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</si>
  <si>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</si>
  <si>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</si>
  <si>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</si>
  <si>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</si>
  <si>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</si>
  <si>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</si>
  <si>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</si>
  <si>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</si>
  <si>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</si>
  <si>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</si>
  <si>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</si>
  <si>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</si>
  <si>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</si>
  <si>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</si>
  <si>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</si>
  <si>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</si>
  <si>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</si>
  <si>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</si>
  <si>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</si>
  <si>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</si>
  <si>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</si>
  <si>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</si>
  <si>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</si>
  <si>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</si>
  <si>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</si>
  <si>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</si>
  <si>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</si>
  <si>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</si>
  <si>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</si>
  <si>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</si>
  <si>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</si>
  <si>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</si>
  <si>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</si>
  <si>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</si>
  <si>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</si>
  <si>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</si>
  <si>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</si>
  <si>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</si>
  <si>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</si>
  <si>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</si>
  <si>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</si>
  <si>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</si>
  <si>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</si>
  <si>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</si>
  <si>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</si>
  <si>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</si>
  <si>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</si>
  <si>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</si>
  <si>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</si>
  <si>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</si>
  <si>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</si>
  <si>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</si>
  <si>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</si>
  <si>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</si>
  <si>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</si>
  <si>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</si>
  <si>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</si>
  <si>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</si>
  <si>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</si>
  <si>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</si>
  <si>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</si>
  <si>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</si>
  <si>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</si>
  <si>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</si>
  <si>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</si>
  <si>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</si>
  <si>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</si>
  <si>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</si>
  <si>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</si>
  <si>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</si>
  <si>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</si>
  <si>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</si>
  <si>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</si>
  <si>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</si>
  <si>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</si>
  <si>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</si>
  <si>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</si>
  <si>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</si>
  <si>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</si>
  <si>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</si>
  <si>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</si>
  <si>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</si>
  <si>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</si>
  <si>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</si>
  <si>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</si>
  <si>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</si>
  <si>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</si>
  <si>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</si>
  <si>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</si>
  <si>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</si>
  <si>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</si>
  <si>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</si>
  <si>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</si>
  <si>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</si>
  <si>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</si>
  <si>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</si>
  <si>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</si>
  <si>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</si>
  <si>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</si>
  <si>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</si>
  <si>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</si>
  <si>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</si>
  <si>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</si>
  <si>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</si>
  <si>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</si>
  <si>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</si>
  <si>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</si>
  <si>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</si>
  <si>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</si>
  <si>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</si>
  <si>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</si>
  <si>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</si>
  <si>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</si>
  <si>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</si>
  <si>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</si>
  <si>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</si>
  <si>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</si>
  <si>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</si>
  <si>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</si>
  <si>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</si>
  <si>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</si>
  <si>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</si>
  <si>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</si>
  <si>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</si>
  <si>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</si>
  <si>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</si>
  <si>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</si>
  <si>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</si>
  <si>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</si>
  <si>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</si>
  <si>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</si>
  <si>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</si>
  <si>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</si>
  <si>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</si>
  <si>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</si>
  <si>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</si>
  <si>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</si>
  <si>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</si>
  <si>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</si>
  <si>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</si>
  <si>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</si>
  <si>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</si>
  <si>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</si>
  <si>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</si>
  <si>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</si>
  <si>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</si>
  <si>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</si>
  <si>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</si>
  <si>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</si>
  <si>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</si>
  <si>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</si>
  <si>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</si>
  <si>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</si>
  <si>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</si>
  <si>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</si>
  <si>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</si>
  <si>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</si>
  <si>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</si>
  <si>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</si>
  <si>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</si>
  <si>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</si>
  <si>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</si>
  <si>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</si>
  <si>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</si>
  <si>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</si>
  <si>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</si>
  <si>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</si>
  <si>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</si>
  <si>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</si>
  <si>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</si>
  <si>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</si>
  <si>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</si>
  <si>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</si>
  <si>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</si>
  <si>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</si>
  <si>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</si>
  <si>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</si>
  <si>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</si>
  <si>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</si>
  <si>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</si>
  <si>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</si>
  <si>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</si>
  <si>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</si>
  <si>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</si>
  <si>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</si>
  <si>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</si>
  <si>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</si>
  <si>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</si>
  <si>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</si>
  <si>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</si>
  <si>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</si>
  <si>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</si>
  <si>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</si>
  <si>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</si>
  <si>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</si>
  <si>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</si>
  <si>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</si>
  <si>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</si>
  <si>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</si>
  <si>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</si>
  <si>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</si>
  <si>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</si>
  <si>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</si>
  <si>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</si>
  <si>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</si>
  <si>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</si>
  <si>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</si>
  <si>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</si>
  <si>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</si>
  <si>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</si>
  <si>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</si>
  <si>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</si>
  <si>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</si>
  <si>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</si>
  <si>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</si>
  <si>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</si>
  <si>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</si>
  <si>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</si>
  <si>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</si>
  <si>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</si>
  <si>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</si>
  <si>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</si>
  <si>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</si>
  <si>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</si>
  <si>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</si>
  <si>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</si>
  <si>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</si>
  <si>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</si>
  <si>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</si>
  <si>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</si>
  <si>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</si>
  <si>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</si>
  <si>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</si>
  <si>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</si>
  <si>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</si>
  <si>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</si>
  <si>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</si>
  <si>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</si>
  <si>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</si>
  <si>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</si>
  <si>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</si>
  <si>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</si>
  <si>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</si>
  <si>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</si>
  <si>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</si>
  <si>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</si>
  <si>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</si>
  <si>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</si>
  <si>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</si>
  <si>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</si>
  <si>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</si>
  <si>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</si>
  <si>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</si>
  <si>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</si>
  <si>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</si>
  <si>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</si>
  <si>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</si>
  <si>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</si>
  <si>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</si>
  <si>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</si>
  <si>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</si>
  <si>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</si>
  <si>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</si>
  <si>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</si>
  <si>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</si>
  <si>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</si>
  <si>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</si>
  <si>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</si>
  <si>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</si>
  <si>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</si>
  <si>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</si>
  <si>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</si>
  <si>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</si>
  <si>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</si>
  <si>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</si>
  <si>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</si>
  <si>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</si>
  <si>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</si>
  <si>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</si>
  <si>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</si>
  <si>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</si>
  <si>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</si>
  <si>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</si>
  <si>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</si>
  <si>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</si>
  <si>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</si>
  <si>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</si>
  <si>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</si>
  <si>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</si>
  <si>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</si>
  <si>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</si>
  <si>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</si>
  <si>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</si>
  <si>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</si>
  <si>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</si>
  <si>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</si>
  <si>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</si>
  <si>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</si>
  <si>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</si>
  <si>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</si>
  <si>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</si>
  <si>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</si>
  <si>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</si>
  <si>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</si>
  <si>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</si>
  <si>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</si>
  <si>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</si>
  <si>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</si>
  <si>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</si>
  <si>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</si>
  <si>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</si>
  <si>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</si>
  <si>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</si>
  <si>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</si>
  <si>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</si>
  <si>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</si>
  <si>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</si>
  <si>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</si>
  <si>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</si>
  <si>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</si>
  <si>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</si>
  <si>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</si>
  <si>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</si>
  <si>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</si>
  <si>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</si>
  <si>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</si>
  <si>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</si>
  <si>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</si>
  <si>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</si>
  <si>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</si>
  <si>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</si>
  <si>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</si>
  <si>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</si>
  <si>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</si>
  <si>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</si>
  <si>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</si>
  <si>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</si>
  <si>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</si>
  <si>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</si>
  <si>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</si>
  <si>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</si>
  <si>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</si>
  <si>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</si>
  <si>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</si>
  <si>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</si>
  <si>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</si>
  <si>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</si>
  <si>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</si>
  <si>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</si>
  <si>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</si>
  <si>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</si>
  <si>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</si>
  <si>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</si>
  <si>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</si>
  <si>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</si>
  <si>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</si>
  <si>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</si>
  <si>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</si>
  <si>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</si>
  <si>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</si>
  <si>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</si>
  <si>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</si>
  <si>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</si>
  <si>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</si>
  <si>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</si>
  <si>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</si>
  <si>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</si>
  <si>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</si>
  <si>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</si>
  <si>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</si>
  <si>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</si>
  <si>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</si>
  <si>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</si>
  <si>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</si>
  <si>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</si>
  <si>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</si>
  <si>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</si>
  <si>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</si>
  <si>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</si>
  <si>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</si>
  <si>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</si>
  <si>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</si>
  <si>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</si>
  <si>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</si>
  <si>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</si>
  <si>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</si>
  <si>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</si>
  <si>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</si>
  <si>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</si>
  <si>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</si>
  <si>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</si>
  <si>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</si>
  <si>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</si>
  <si>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</si>
  <si>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</si>
  <si>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</si>
  <si>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</si>
  <si>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</si>
  <si>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</si>
  <si>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</si>
  <si>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</si>
  <si>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</si>
  <si>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</si>
  <si>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</si>
  <si>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</si>
  <si>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</si>
  <si>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</si>
  <si>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</si>
  <si>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</si>
  <si>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</si>
  <si>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</si>
  <si>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</si>
  <si>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</si>
  <si>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</si>
  <si>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</si>
  <si>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</si>
  <si>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</si>
  <si>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</si>
  <si>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</si>
  <si>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</si>
  <si>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</si>
  <si>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</si>
  <si>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</si>
  <si>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</si>
  <si>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</si>
  <si>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</si>
  <si>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</si>
  <si>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</si>
  <si>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</si>
  <si>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</si>
  <si>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</si>
  <si>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</si>
  <si>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</si>
  <si>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</si>
  <si>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</si>
  <si>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</si>
  <si>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</si>
  <si>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</si>
  <si>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</si>
  <si>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</si>
  <si>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</si>
  <si>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</si>
  <si>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</si>
  <si>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</si>
  <si>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</si>
  <si>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</si>
  <si>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</si>
  <si>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</si>
  <si>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</si>
  <si>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</si>
  <si>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</si>
  <si>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</si>
  <si>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</si>
  <si>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</si>
  <si>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</si>
  <si>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</si>
  <si>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</si>
  <si>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</si>
  <si>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</si>
  <si>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</si>
  <si>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</si>
  <si>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</si>
  <si>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</si>
  <si>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</si>
  <si>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</si>
  <si>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</si>
  <si>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</si>
  <si>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</si>
  <si>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</si>
  <si>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</si>
  <si>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</si>
  <si>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</si>
  <si>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</si>
  <si>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</si>
  <si>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</si>
  <si>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</si>
  <si>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</si>
  <si>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</si>
  <si>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</si>
  <si>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</si>
  <si>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</si>
  <si>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</si>
  <si>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</si>
  <si>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</si>
  <si>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</si>
  <si>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</si>
  <si>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</si>
  <si>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</si>
  <si>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</si>
  <si>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</si>
  <si>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</si>
  <si>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</si>
  <si>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</si>
  <si>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</si>
  <si>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</si>
  <si>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</si>
  <si>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</si>
  <si>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</si>
  <si>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</si>
  <si>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</si>
  <si>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</si>
  <si>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</si>
  <si>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</si>
  <si>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</si>
  <si>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</si>
  <si>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</si>
  <si>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</si>
  <si>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</si>
  <si>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</si>
  <si>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</si>
  <si>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</si>
  <si>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</si>
  <si>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</si>
  <si>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</si>
  <si>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</si>
  <si>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</si>
  <si>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</si>
  <si>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</si>
  <si>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</si>
  <si>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</si>
  <si>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</si>
  <si>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</si>
  <si>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</si>
  <si>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</si>
  <si>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</si>
  <si>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</si>
  <si>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</si>
  <si>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</si>
  <si>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</si>
  <si>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</si>
  <si>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</si>
  <si>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</si>
  <si>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</si>
  <si>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</si>
  <si>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</si>
  <si>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</si>
  <si>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</si>
  <si>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</si>
  <si>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</si>
  <si>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</si>
  <si>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</si>
  <si>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</si>
  <si>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</si>
  <si>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</si>
  <si>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</si>
  <si>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</si>
  <si>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</si>
  <si>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</si>
  <si>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</si>
  <si>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</si>
  <si>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</si>
  <si>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</si>
  <si>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</si>
  <si>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</si>
  <si>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</si>
  <si>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</si>
  <si>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</si>
  <si>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</si>
  <si>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</si>
  <si>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</si>
  <si>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</si>
  <si>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</si>
  <si>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</si>
  <si>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</si>
  <si>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</si>
  <si>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</si>
  <si>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</si>
  <si>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</si>
  <si>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</si>
  <si>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</si>
  <si>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</si>
  <si>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</si>
  <si>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</si>
  <si>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</si>
  <si>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</si>
  <si>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</si>
  <si>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</si>
  <si>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</si>
  <si>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</si>
  <si>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</si>
  <si>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</si>
  <si>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</si>
  <si>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</si>
  <si>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</si>
  <si>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</si>
  <si>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</si>
  <si>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</si>
  <si>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</si>
  <si>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</si>
  <si>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</si>
  <si>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</si>
  <si>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</si>
  <si>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</si>
  <si>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</si>
  <si>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</si>
  <si>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</si>
  <si>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</si>
  <si>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</si>
  <si>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</si>
  <si>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</si>
  <si>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</si>
  <si>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</si>
  <si>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</si>
  <si>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</si>
  <si>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</si>
  <si>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</si>
  <si>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</si>
  <si>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</si>
  <si>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</si>
  <si>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</si>
  <si>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</si>
  <si>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</si>
  <si>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</si>
  <si>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</si>
  <si>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</si>
  <si>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</si>
  <si>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</si>
  <si>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</si>
  <si>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</si>
  <si>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</si>
  <si>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</si>
  <si>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</si>
  <si>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</si>
  <si>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</si>
  <si>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</si>
  <si>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</si>
  <si>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</si>
  <si>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</si>
  <si>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</si>
  <si>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</si>
  <si>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</si>
  <si>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</si>
  <si>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</si>
  <si>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</si>
  <si>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</si>
  <si>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</si>
  <si>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</si>
  <si>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</si>
  <si>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</si>
  <si>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</si>
  <si>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</si>
  <si>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</si>
  <si>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</si>
  <si>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</si>
  <si>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</si>
  <si>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</si>
  <si>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</si>
  <si>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</si>
  <si>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</si>
  <si>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</si>
  <si>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</si>
  <si>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</si>
  <si>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</si>
  <si>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</si>
  <si>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</si>
  <si>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</si>
  <si>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</si>
  <si>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</si>
  <si>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</si>
  <si>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</si>
  <si>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</si>
  <si>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</si>
  <si>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</si>
  <si>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</si>
  <si>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</si>
  <si>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</si>
  <si>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</si>
  <si>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</si>
  <si>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</si>
  <si>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</si>
  <si>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</si>
  <si>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</si>
  <si>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</si>
  <si>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</si>
  <si>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</si>
  <si>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</si>
  <si>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</si>
  <si>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</si>
  <si>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</si>
  <si>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</si>
  <si>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</si>
  <si>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</si>
  <si>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</si>
  <si>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</si>
  <si>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</si>
  <si>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</si>
  <si>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</si>
  <si>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</si>
  <si>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</si>
  <si>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</si>
  <si>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</si>
  <si>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</si>
  <si>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</si>
  <si>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</si>
  <si>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</si>
  <si>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</si>
  <si>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</si>
  <si>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</si>
  <si>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</si>
  <si>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</si>
  <si>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</si>
  <si>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</si>
  <si>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</si>
  <si>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</si>
  <si>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</si>
  <si>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</si>
  <si>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</si>
  <si>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</si>
  <si>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</si>
  <si>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</si>
  <si>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</si>
  <si>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</si>
  <si>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</si>
  <si>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</si>
  <si>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</si>
  <si>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</si>
  <si>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</si>
  <si>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</si>
  <si>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</si>
  <si>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</si>
  <si>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</si>
  <si>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</si>
  <si>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</si>
  <si>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</si>
  <si>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</si>
  <si>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</si>
  <si>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</si>
  <si>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</si>
  <si>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</si>
  <si>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</si>
  <si>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</si>
  <si>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</si>
  <si>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</si>
  <si>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</si>
  <si>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</si>
  <si>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</si>
  <si>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</si>
  <si>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</si>
  <si>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</si>
  <si>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</si>
  <si>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</si>
  <si>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</si>
  <si>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</si>
  <si>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</si>
  <si>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</si>
  <si>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</si>
  <si>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</si>
  <si>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</si>
  <si>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</si>
  <si>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</si>
  <si>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</si>
  <si>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</si>
  <si>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</si>
  <si>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</si>
  <si>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</si>
  <si>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</si>
  <si>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</si>
  <si>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</si>
  <si>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</si>
  <si>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</si>
  <si>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</si>
  <si>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</si>
  <si>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</si>
  <si>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</si>
  <si>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</si>
  <si>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</si>
  <si>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</si>
  <si>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</si>
  <si>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</si>
  <si>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</si>
  <si>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</si>
  <si>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</si>
  <si>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</si>
  <si>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</si>
  <si>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</si>
  <si>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</si>
  <si>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</si>
  <si>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</si>
  <si>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</si>
  <si>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</si>
  <si>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</si>
  <si>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</si>
  <si>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</si>
  <si>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</si>
  <si>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</si>
  <si>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</si>
  <si>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</si>
  <si>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</si>
  <si>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</si>
  <si>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</si>
  <si>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</si>
  <si>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</si>
  <si>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</si>
  <si>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</si>
  <si>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</si>
  <si>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</si>
  <si>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</si>
  <si>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</si>
  <si>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</si>
  <si>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</si>
  <si>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</si>
  <si>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</si>
  <si>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</si>
  <si>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</si>
  <si>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</si>
  <si>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</si>
  <si>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</si>
  <si>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</si>
  <si>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</si>
  <si>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</si>
  <si>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</si>
  <si>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</si>
  <si>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</si>
  <si>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</si>
  <si>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</si>
  <si>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</si>
  <si>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</si>
  <si>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</si>
  <si>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</si>
  <si>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</si>
  <si>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</si>
  <si>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</si>
  <si>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</si>
  <si>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</si>
  <si>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</si>
  <si>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</si>
  <si>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</si>
  <si>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</si>
  <si>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</si>
  <si>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</si>
  <si>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</si>
  <si>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</si>
  <si>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</si>
  <si>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</si>
  <si>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</si>
  <si>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</si>
  <si>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</si>
  <si>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</si>
  <si>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</si>
  <si>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</si>
  <si>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</si>
  <si>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</si>
  <si>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</si>
  <si>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</si>
  <si>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</si>
  <si>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</si>
  <si>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</si>
  <si>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</si>
  <si>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</si>
  <si>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</si>
  <si>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</si>
  <si>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</si>
  <si>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</si>
  <si>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</si>
  <si>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</si>
  <si>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</si>
  <si>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</si>
  <si>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</si>
  <si>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</si>
  <si>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</si>
  <si>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</si>
  <si>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</si>
  <si>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</si>
  <si>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</si>
  <si>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</si>
  <si>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</si>
  <si>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</si>
  <si>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</si>
  <si>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</si>
  <si>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</si>
  <si>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</si>
  <si>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</si>
  <si>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</si>
  <si>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</si>
  <si>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</si>
  <si>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</si>
  <si>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</si>
  <si>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</si>
  <si>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</si>
  <si>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</si>
  <si>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</si>
  <si>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</si>
  <si>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</si>
  <si>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</si>
  <si>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</si>
  <si>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</si>
  <si>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</si>
  <si>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</si>
  <si>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</si>
  <si>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</si>
  <si>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</si>
  <si>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</si>
  <si>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</si>
  <si>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</si>
  <si>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</si>
  <si>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</si>
  <si>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</si>
  <si>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</si>
  <si>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</si>
  <si>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</si>
  <si>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</si>
  <si>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</si>
  <si>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</si>
  <si>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</si>
  <si>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</si>
  <si>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</si>
  <si>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</si>
  <si>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</si>
  <si>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</si>
  <si>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</si>
  <si>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</si>
  <si>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</si>
  <si>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</si>
  <si>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</si>
  <si>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</si>
  <si>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</si>
  <si>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</si>
  <si>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</si>
  <si>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</si>
  <si>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</si>
  <si>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</si>
  <si>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</si>
  <si>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</si>
  <si>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</si>
  <si>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</si>
  <si>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</si>
  <si>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</si>
  <si>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</si>
  <si>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</si>
  <si>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</si>
  <si>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</si>
  <si>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</si>
  <si>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</si>
  <si>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</si>
  <si>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</si>
  <si>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</si>
  <si>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</si>
  <si>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</si>
  <si>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</si>
  <si>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</si>
  <si>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</si>
  <si>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</si>
  <si>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</si>
  <si>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</si>
  <si>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</si>
  <si>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</si>
  <si>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</si>
  <si>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</si>
  <si>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</si>
  <si>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</si>
  <si>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</si>
  <si>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</si>
  <si>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</si>
  <si>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</si>
  <si>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</si>
  <si>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</si>
  <si>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</si>
  <si>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</si>
  <si>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</si>
  <si>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</si>
  <si>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</si>
  <si>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</si>
  <si>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</si>
  <si>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</si>
  <si>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</si>
  <si>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</si>
  <si>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</si>
  <si>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</si>
  <si>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</si>
  <si>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</si>
  <si>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</si>
  <si>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</si>
  <si>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</si>
  <si>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</si>
  <si>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</si>
  <si>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</si>
  <si>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</si>
  <si>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</si>
  <si>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</si>
  <si>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</si>
  <si>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</si>
  <si>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</si>
  <si>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</si>
  <si>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</si>
  <si>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</si>
  <si>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</si>
  <si>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</si>
  <si>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</si>
  <si>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</si>
  <si>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</si>
  <si>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</si>
  <si>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</si>
  <si>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</si>
  <si>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</si>
  <si>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</si>
  <si>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</si>
  <si>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</si>
  <si>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</si>
  <si>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</si>
  <si>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</si>
  <si>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</si>
  <si>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</si>
  <si>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</si>
  <si>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</si>
  <si>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</si>
  <si>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</si>
  <si>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</si>
  <si>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</si>
  <si>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</si>
  <si>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</si>
  <si>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</si>
  <si>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</si>
  <si>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</si>
  <si>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</si>
  <si>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</si>
  <si>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</si>
  <si>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</si>
  <si>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</si>
  <si>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</si>
  <si>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</si>
  <si>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</si>
  <si>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</si>
  <si>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</si>
  <si>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</si>
  <si>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</si>
  <si>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</si>
  <si>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</si>
  <si>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</si>
  <si>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</si>
  <si>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</si>
  <si>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</si>
  <si>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</si>
  <si>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</si>
  <si>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</si>
  <si>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</si>
  <si>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</si>
  <si>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</si>
  <si>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</si>
  <si>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</si>
  <si>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</si>
  <si>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</si>
  <si>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</si>
  <si>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</si>
  <si>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</si>
  <si>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</si>
  <si>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</si>
  <si>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</si>
  <si>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</si>
  <si>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</si>
  <si>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</si>
  <si>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</si>
  <si>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</si>
  <si>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</si>
  <si>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</si>
  <si>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</si>
  <si>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</si>
  <si>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</si>
  <si>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</si>
  <si>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</si>
  <si>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</si>
  <si>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</si>
  <si>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</si>
  <si>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</si>
  <si>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</si>
  <si>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</si>
  <si>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</si>
  <si>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</si>
  <si>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</si>
  <si>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</si>
  <si>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</si>
  <si>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</si>
  <si>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</si>
  <si>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</si>
  <si>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</si>
  <si>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</si>
  <si>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</si>
  <si>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</si>
  <si>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</si>
  <si>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</si>
  <si>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</si>
  <si>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</si>
  <si>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</si>
  <si>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</si>
  <si>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</si>
  <si>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</si>
  <si>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</si>
  <si>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</si>
  <si>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</si>
  <si>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</si>
  <si>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</si>
  <si>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</si>
  <si>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</si>
  <si>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</si>
  <si>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</si>
  <si>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</si>
  <si>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</si>
  <si>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</si>
  <si>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</si>
  <si>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</si>
  <si>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</si>
  <si>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</si>
  <si>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</si>
  <si>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</si>
  <si>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</si>
  <si>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</si>
  <si>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</si>
  <si>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</si>
  <si>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</si>
  <si>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</si>
  <si>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</si>
  <si>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</si>
  <si>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</si>
  <si>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</si>
  <si>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</si>
  <si>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</si>
  <si>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</si>
  <si>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</si>
  <si>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</si>
  <si>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</si>
  <si>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</si>
  <si>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</si>
  <si>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</si>
  <si>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</si>
  <si>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</si>
  <si>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</si>
  <si>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</si>
  <si>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</si>
  <si>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</si>
  <si>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</si>
  <si>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</si>
  <si>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</si>
  <si>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</si>
  <si>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</si>
  <si>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</si>
  <si>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</si>
  <si>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</si>
  <si>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</si>
  <si>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</si>
  <si>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</si>
  <si>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</si>
  <si>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</si>
  <si>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</si>
  <si>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</si>
  <si>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</si>
  <si>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</si>
  <si>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</si>
  <si>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</si>
  <si>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</si>
  <si>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</si>
  <si>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</si>
  <si>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</si>
  <si>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</si>
  <si>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</si>
  <si>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</si>
  <si>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</si>
  <si>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</si>
  <si>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</si>
  <si>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</si>
  <si>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</si>
  <si>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</si>
  <si>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</si>
  <si>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</si>
  <si>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</si>
  <si>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</si>
  <si>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</si>
  <si>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</si>
  <si>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</si>
  <si>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</si>
  <si>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</si>
  <si>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</si>
  <si>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</si>
  <si>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</si>
  <si>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</si>
  <si>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</si>
  <si>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</si>
  <si>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</si>
  <si>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</si>
  <si>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</si>
  <si>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</si>
  <si>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</si>
  <si>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</si>
  <si>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</si>
  <si>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</si>
  <si>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</si>
  <si>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</si>
  <si>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</si>
  <si>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</si>
  <si>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</si>
  <si>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</si>
  <si>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</si>
  <si>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</si>
  <si>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</si>
  <si>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</si>
  <si>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</si>
  <si>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</si>
  <si>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</si>
  <si>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</si>
  <si>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</si>
  <si>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</si>
  <si>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</si>
  <si>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</si>
  <si>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</si>
  <si>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</si>
  <si>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</si>
  <si>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</si>
  <si>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</si>
  <si>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</si>
  <si>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</si>
  <si>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</si>
  <si>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</si>
  <si>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</si>
  <si>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</si>
  <si>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</si>
  <si>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</si>
  <si>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</si>
  <si>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</si>
  <si>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</si>
  <si>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</si>
  <si>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</si>
  <si>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</si>
  <si>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</si>
  <si>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</si>
  <si>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</si>
  <si>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</si>
  <si>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</si>
  <si>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</si>
  <si>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</si>
  <si>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</si>
  <si>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</si>
  <si>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</si>
  <si>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</si>
  <si>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</si>
  <si>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</si>
  <si>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</si>
  <si>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</si>
  <si>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</si>
  <si>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</si>
  <si>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</si>
  <si>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</si>
  <si>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</si>
  <si>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</si>
  <si>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</si>
  <si>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</si>
  <si>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</si>
  <si>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</si>
  <si>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</si>
  <si>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</si>
  <si>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</si>
  <si>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</si>
  <si>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</si>
  <si>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</si>
  <si>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</si>
  <si>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</si>
  <si>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</si>
  <si>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</si>
  <si>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</si>
  <si>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</si>
  <si>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</si>
  <si>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</si>
  <si>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</si>
  <si>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</si>
  <si>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</si>
  <si>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</si>
  <si>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</si>
  <si>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</si>
  <si>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</si>
  <si>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</si>
  <si>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</si>
  <si>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</si>
  <si>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</si>
  <si>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</si>
  <si>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</si>
  <si>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</si>
  <si>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</si>
  <si>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</si>
  <si>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</si>
  <si>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</si>
  <si>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</si>
  <si>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</si>
  <si>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</si>
  <si>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</si>
  <si>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</si>
  <si>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</si>
  <si>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</si>
  <si>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</si>
  <si>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</si>
  <si>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</si>
  <si>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</si>
  <si>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</si>
  <si>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</si>
  <si>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</si>
  <si>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</si>
  <si>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</si>
  <si>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</si>
  <si>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</si>
  <si>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</si>
  <si>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</si>
  <si>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</si>
  <si>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</si>
  <si>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</si>
  <si>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</si>
  <si>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</si>
  <si>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</si>
  <si>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</si>
  <si>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</si>
  <si>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</si>
  <si>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</si>
  <si>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</si>
  <si>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</si>
  <si>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</si>
  <si>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</si>
  <si>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</si>
  <si>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</si>
  <si>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</si>
  <si>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</si>
  <si>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</si>
  <si>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</si>
  <si>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</si>
  <si>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</si>
  <si>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</si>
  <si>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</si>
  <si>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</si>
  <si>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</si>
  <si>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</si>
  <si>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</si>
  <si>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</si>
  <si>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</si>
  <si>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</si>
  <si>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</si>
  <si>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</si>
  <si>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</si>
  <si>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</si>
  <si>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</si>
  <si>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</si>
  <si>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</si>
  <si>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</si>
  <si>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</si>
  <si>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</si>
  <si>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</si>
  <si>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</si>
  <si>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</si>
  <si>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</si>
  <si>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</si>
  <si>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</si>
  <si>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</si>
  <si>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</si>
  <si>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</si>
  <si>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</si>
  <si>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</si>
  <si>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</si>
  <si>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</si>
  <si>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</si>
  <si>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</si>
  <si>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</si>
  <si>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</si>
  <si>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</si>
  <si>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</si>
  <si>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</si>
  <si>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</si>
  <si>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</si>
  <si>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</si>
  <si>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</si>
  <si>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</si>
  <si>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</si>
  <si>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</si>
  <si>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</si>
  <si>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</si>
  <si>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</si>
  <si>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</si>
  <si>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</si>
  <si>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</si>
  <si>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</si>
  <si>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</si>
  <si>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</si>
  <si>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</si>
  <si>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</si>
  <si>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</si>
  <si>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</si>
  <si>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</si>
  <si>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</si>
  <si>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</si>
  <si>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</si>
  <si>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</si>
  <si>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</si>
  <si>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</si>
  <si>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</si>
  <si>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</si>
  <si>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</si>
  <si>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</si>
  <si>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</si>
  <si>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</si>
  <si>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</si>
  <si>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</si>
  <si>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</si>
  <si>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</si>
  <si>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</si>
  <si>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</si>
  <si>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</si>
  <si>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</si>
  <si>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</si>
  <si>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</si>
  <si>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</si>
  <si>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</si>
  <si>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</si>
  <si>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</si>
  <si>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</si>
  <si>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</si>
  <si>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</si>
  <si>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</si>
  <si>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</si>
  <si>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</si>
  <si>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</si>
  <si>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</si>
  <si>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</si>
  <si>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</si>
  <si>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</si>
  <si>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</si>
  <si>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</si>
  <si>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</si>
  <si>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</si>
  <si>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</si>
  <si>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</si>
  <si>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</si>
  <si>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</si>
  <si>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</si>
  <si>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</si>
  <si>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</si>
  <si>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</si>
  <si>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</si>
  <si>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</si>
  <si>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</si>
  <si>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</si>
  <si>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</si>
  <si>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</si>
  <si>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</si>
  <si>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</si>
  <si>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</si>
  <si>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</si>
  <si>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</si>
  <si>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</si>
  <si>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</si>
  <si>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</si>
  <si>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</si>
  <si>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</si>
  <si>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</si>
  <si>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</si>
  <si>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</si>
  <si>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</si>
  <si>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</si>
  <si>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</si>
  <si>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</si>
  <si>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</si>
  <si>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</si>
  <si>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</si>
  <si>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</si>
  <si>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</si>
  <si>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</si>
  <si>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</si>
  <si>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</si>
  <si>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</si>
  <si>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</si>
  <si>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</si>
  <si>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</si>
  <si>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</si>
  <si>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</si>
  <si>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</si>
  <si>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</si>
  <si>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</si>
  <si>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</si>
  <si>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</si>
  <si>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</si>
  <si>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</si>
  <si>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</si>
  <si>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</si>
  <si>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</si>
  <si>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</si>
  <si>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</si>
  <si>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</si>
  <si>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</si>
  <si>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</si>
  <si>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</si>
  <si>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</si>
  <si>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</si>
  <si>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</si>
  <si>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</si>
  <si>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</si>
  <si>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</si>
  <si>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</si>
  <si>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</si>
  <si>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</si>
  <si>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</si>
  <si>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</si>
  <si>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</si>
  <si>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</si>
  <si>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</si>
  <si>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</si>
  <si>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</si>
  <si>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</si>
  <si>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</si>
  <si>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</si>
  <si>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</si>
  <si>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</si>
  <si>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</si>
  <si>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</si>
  <si>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</si>
  <si>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</si>
  <si>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</si>
  <si>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</si>
  <si>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</si>
  <si>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</si>
  <si>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</si>
  <si>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</si>
  <si>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</si>
  <si>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</si>
  <si>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</si>
  <si>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</si>
  <si>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</si>
  <si>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</si>
  <si>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</si>
  <si>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</si>
  <si>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</si>
  <si>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</si>
  <si>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</si>
  <si>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</si>
  <si>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</si>
  <si>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</si>
  <si>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</si>
  <si>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</si>
  <si>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</si>
  <si>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</si>
  <si>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</si>
  <si>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</si>
  <si>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</si>
  <si>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</si>
  <si>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</si>
  <si>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</si>
  <si>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</si>
  <si>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</si>
  <si>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</si>
  <si>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</si>
  <si>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</si>
  <si>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</si>
  <si>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</si>
  <si>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</si>
  <si>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</si>
  <si>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</si>
  <si>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</si>
  <si>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</si>
  <si>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</si>
  <si>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</si>
  <si>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</si>
  <si>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</si>
  <si>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</si>
  <si>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</si>
  <si>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</si>
  <si>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</si>
  <si>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</si>
  <si>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</si>
  <si>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</si>
  <si>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</si>
  <si>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</si>
  <si>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</si>
  <si>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</si>
  <si>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</si>
  <si>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</si>
  <si>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</si>
  <si>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</si>
  <si>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</si>
  <si>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</si>
  <si>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</si>
  <si>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</si>
  <si>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</si>
  <si>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</si>
  <si>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</si>
  <si>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</si>
  <si>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</si>
  <si>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</si>
  <si>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</si>
  <si>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</si>
  <si>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</si>
  <si>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</si>
  <si>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</si>
  <si>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</si>
  <si>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</si>
  <si>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</si>
  <si>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</si>
  <si>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</si>
  <si>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</si>
  <si>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</si>
  <si>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</si>
  <si>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</si>
  <si>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</si>
  <si>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</si>
  <si>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</si>
  <si>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</si>
  <si>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</si>
  <si>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</si>
  <si>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</si>
  <si>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</si>
  <si>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</si>
  <si>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</si>
  <si>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</si>
  <si>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</si>
  <si>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</si>
  <si>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</si>
  <si>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</si>
  <si>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</si>
  <si>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</si>
  <si>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</si>
  <si>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</si>
  <si>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</si>
  <si>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</si>
  <si>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</si>
  <si>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</si>
  <si>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</si>
  <si>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</si>
  <si>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</si>
  <si>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</si>
  <si>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</si>
  <si>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</si>
  <si>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</si>
  <si>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</si>
  <si>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</si>
  <si>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</si>
  <si>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</si>
  <si>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</si>
  <si>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</si>
  <si>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</si>
  <si>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</si>
  <si>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</si>
  <si>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</si>
  <si>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</si>
  <si>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</si>
  <si>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</si>
  <si>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</si>
  <si>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</si>
  <si>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</si>
  <si>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</si>
  <si>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</si>
  <si>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</si>
  <si>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</si>
  <si>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</si>
  <si>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</si>
  <si>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</si>
  <si>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</si>
  <si>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</si>
  <si>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</si>
  <si>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</si>
  <si>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</si>
  <si>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</si>
  <si>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</si>
  <si>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</si>
  <si>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</si>
  <si>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</si>
  <si>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</si>
  <si>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</si>
  <si>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</si>
  <si>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</si>
  <si>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</si>
  <si>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</si>
  <si>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</si>
  <si>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</si>
  <si>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</si>
  <si>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</si>
  <si>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</si>
  <si>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</si>
  <si>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</si>
  <si>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</si>
  <si>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</si>
  <si>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</si>
  <si>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</si>
  <si>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</si>
  <si>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</si>
  <si>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</si>
  <si>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</si>
  <si>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</si>
  <si>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</si>
  <si>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</si>
  <si>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</si>
  <si>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</si>
  <si>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</si>
  <si>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</si>
  <si>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</si>
  <si>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</si>
  <si>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</si>
  <si>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</si>
  <si>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</si>
  <si>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</si>
  <si>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</si>
  <si>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</si>
  <si>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</si>
  <si>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</si>
  <si>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</si>
  <si>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</si>
  <si>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</si>
  <si>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</si>
  <si>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</si>
  <si>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</si>
  <si>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</si>
  <si>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</si>
  <si>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</si>
  <si>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</si>
  <si>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</si>
  <si>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</si>
  <si>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</si>
  <si>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</si>
  <si>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</si>
  <si>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</si>
  <si>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</si>
  <si>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</si>
  <si>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</si>
  <si>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</si>
  <si>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</si>
  <si>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</si>
  <si>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</si>
  <si>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</si>
  <si>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</si>
  <si>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</si>
  <si>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</si>
  <si>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</si>
  <si>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</si>
  <si>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</si>
  <si>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</si>
  <si>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</si>
  <si>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</si>
  <si>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</si>
  <si>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</si>
  <si>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</si>
  <si>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</si>
  <si>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</si>
  <si>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</si>
  <si>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</si>
  <si>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</si>
  <si>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</si>
  <si>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</si>
  <si>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</si>
  <si>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</si>
  <si>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</si>
  <si>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</si>
  <si>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</si>
  <si>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</si>
  <si>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</si>
  <si>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</si>
  <si>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</si>
  <si>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</si>
  <si>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</si>
  <si>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</si>
  <si>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</si>
  <si>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</si>
  <si>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</si>
  <si>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</si>
  <si>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</si>
  <si>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</si>
  <si>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</si>
  <si>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</si>
  <si>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</si>
  <si>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</si>
  <si>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</si>
  <si>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</si>
  <si>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</si>
  <si>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</si>
  <si>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</si>
  <si>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</si>
  <si>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</si>
  <si>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</si>
  <si>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</si>
  <si>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</si>
  <si>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</si>
  <si>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</si>
  <si>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</si>
  <si>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</si>
  <si>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</si>
  <si>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</si>
  <si>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</si>
  <si>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</si>
  <si>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</si>
  <si>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</si>
  <si>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</si>
  <si>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</si>
  <si>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</si>
  <si>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</si>
  <si>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</si>
  <si>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</si>
  <si>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</si>
  <si>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</si>
  <si>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</si>
  <si>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</si>
  <si>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</si>
  <si>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</si>
  <si>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</si>
  <si>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</si>
  <si>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</si>
  <si>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</si>
  <si>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</si>
  <si>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</si>
  <si>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</si>
  <si>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</si>
  <si>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</si>
  <si>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</si>
  <si>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</si>
  <si>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</si>
  <si>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</si>
  <si>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</si>
  <si>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</si>
  <si>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</si>
  <si>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</si>
  <si>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</si>
  <si>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</si>
  <si>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</si>
  <si>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</si>
  <si>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</si>
  <si>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</si>
  <si>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</si>
  <si>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</si>
  <si>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</si>
  <si>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</si>
  <si>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</si>
  <si>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</si>
  <si>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</si>
  <si>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</si>
  <si>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</si>
  <si>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</si>
  <si>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</si>
  <si>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</si>
  <si>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</si>
  <si>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</si>
  <si>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</si>
  <si>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</si>
  <si>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</si>
  <si>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</si>
  <si>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</si>
  <si>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</si>
  <si>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</si>
  <si>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</si>
  <si>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</si>
  <si>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</si>
  <si>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</si>
  <si>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</si>
  <si>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</si>
  <si>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</si>
  <si>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</si>
  <si>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</si>
  <si>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</si>
  <si>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</si>
  <si>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</si>
  <si>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</si>
  <si>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</si>
  <si>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</si>
  <si>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</si>
  <si>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</si>
  <si>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</si>
  <si>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</si>
  <si>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</si>
  <si>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</si>
  <si>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</si>
  <si>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</si>
  <si>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</si>
  <si>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</si>
  <si>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</si>
  <si>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</si>
  <si>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</si>
  <si>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</si>
  <si>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</si>
  <si>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</si>
  <si>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</si>
  <si>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</si>
  <si>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</si>
  <si>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</si>
  <si>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</si>
  <si>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</si>
  <si>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</si>
  <si>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</si>
  <si>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</si>
  <si>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</si>
  <si>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</si>
  <si>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</si>
  <si>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</si>
  <si>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</si>
  <si>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</si>
  <si>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</si>
  <si>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</si>
  <si>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</si>
  <si>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</si>
  <si>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</si>
  <si>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</si>
  <si>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</si>
  <si>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</si>
  <si>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</si>
  <si>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</si>
  <si>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</si>
  <si>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</si>
  <si>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</si>
  <si>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</si>
  <si>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</si>
  <si>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</si>
  <si>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</si>
  <si>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</si>
  <si>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</si>
  <si>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</si>
  <si>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</si>
  <si>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</si>
  <si>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</si>
  <si>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</si>
  <si>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</si>
  <si>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</si>
  <si>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</si>
  <si>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</si>
  <si>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</si>
  <si>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</si>
  <si>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</si>
  <si>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</si>
  <si>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</si>
  <si>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</si>
  <si>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</si>
  <si>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</si>
  <si>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</si>
  <si>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</si>
  <si>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</si>
  <si>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</si>
  <si>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</si>
  <si>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</si>
  <si>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</si>
  <si>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</si>
  <si>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</si>
  <si>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</si>
  <si>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</si>
  <si>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</si>
  <si>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</si>
  <si>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</si>
  <si>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</si>
  <si>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</si>
  <si>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</si>
  <si>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</si>
  <si>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</si>
  <si>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</si>
  <si>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</si>
  <si>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</si>
  <si>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</si>
  <si>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</si>
  <si>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</si>
  <si>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</si>
  <si>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</si>
  <si>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</si>
  <si>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</si>
  <si>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</si>
  <si>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</si>
  <si>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</si>
  <si>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</si>
  <si>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</si>
  <si>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</si>
  <si>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</si>
  <si>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</si>
  <si>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</si>
  <si>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</si>
  <si>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</si>
  <si>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</si>
  <si>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</si>
  <si>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</si>
  <si>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</si>
  <si>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</si>
  <si>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</si>
  <si>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</si>
  <si>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</si>
  <si>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</si>
  <si>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</si>
  <si>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</si>
  <si>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</si>
  <si>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</si>
  <si>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</si>
  <si>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</si>
  <si>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</si>
  <si>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</si>
  <si>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</si>
  <si>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</si>
  <si>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</si>
  <si>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</si>
  <si>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</si>
  <si>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</si>
  <si>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</si>
  <si>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</si>
  <si>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</si>
  <si>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</si>
  <si>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</si>
  <si>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</si>
  <si>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</si>
  <si>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</si>
  <si>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</si>
  <si>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</si>
  <si>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</si>
  <si>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</si>
  <si>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</si>
  <si>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</si>
  <si>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</si>
  <si>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</si>
  <si>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</si>
  <si>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</si>
  <si>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</si>
  <si>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</si>
  <si>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</si>
  <si>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</si>
  <si>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</si>
  <si>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</si>
  <si>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</si>
  <si>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</si>
  <si>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</si>
  <si>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</si>
  <si>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</si>
  <si>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</si>
  <si>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</si>
  <si>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</si>
  <si>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</si>
  <si>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</si>
  <si>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</si>
  <si>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</si>
  <si>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</si>
  <si>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</si>
  <si>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</si>
  <si>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</si>
  <si>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</si>
  <si>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</si>
  <si>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</si>
  <si>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</si>
  <si>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</si>
  <si>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</si>
  <si>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</si>
  <si>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</si>
  <si>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</si>
  <si>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</si>
  <si>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</si>
  <si>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</si>
  <si>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</si>
  <si>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</si>
  <si>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</si>
  <si>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</si>
  <si>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</si>
  <si>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</si>
  <si>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</si>
  <si>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</si>
  <si>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</si>
  <si>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</si>
  <si>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</si>
  <si>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</si>
  <si>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</si>
  <si>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</si>
  <si>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</si>
  <si>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</si>
  <si>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</si>
  <si>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</si>
  <si>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</si>
  <si>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</si>
  <si>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</si>
  <si>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</si>
  <si>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</si>
  <si>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</si>
  <si>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</si>
  <si>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</si>
  <si>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</si>
  <si>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</si>
  <si>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</si>
  <si>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</si>
  <si>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</si>
  <si>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</si>
  <si>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</si>
  <si>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</si>
  <si>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</si>
  <si>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</si>
  <si>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</si>
  <si>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</si>
  <si>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</si>
  <si>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</si>
  <si>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</si>
  <si>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</si>
  <si>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</si>
  <si>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</si>
  <si>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</si>
  <si>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</si>
  <si>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</si>
  <si>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</si>
  <si>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</si>
  <si>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</si>
  <si>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</si>
  <si>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</si>
  <si>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</si>
  <si>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</si>
  <si>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</si>
  <si>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</si>
  <si>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</si>
  <si>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</si>
  <si>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</si>
  <si>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</si>
  <si>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</si>
  <si>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</si>
  <si>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</si>
  <si>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</si>
  <si>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</si>
  <si>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</si>
  <si>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</si>
  <si>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</si>
  <si>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</si>
  <si>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</si>
  <si>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</si>
  <si>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</si>
  <si>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</si>
  <si>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</si>
  <si>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</si>
  <si>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</si>
  <si>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</si>
  <si>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</si>
  <si>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</si>
  <si>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</si>
  <si>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</si>
  <si>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</si>
  <si>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</si>
  <si>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</si>
  <si>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</si>
  <si>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</si>
  <si>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</si>
  <si>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</si>
  <si>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</si>
  <si>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</si>
  <si>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</si>
  <si>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</si>
  <si>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</si>
  <si>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</si>
  <si>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</si>
  <si>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</si>
  <si>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</si>
  <si>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</si>
  <si>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</si>
  <si>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</si>
  <si>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</si>
  <si>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</si>
  <si>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</si>
  <si>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</si>
  <si>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</si>
  <si>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</si>
  <si>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</si>
  <si>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</si>
  <si>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</si>
  <si>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</si>
  <si>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</si>
  <si>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</si>
  <si>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</si>
  <si>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</si>
  <si>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</si>
  <si>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</si>
  <si>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</si>
  <si>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</si>
  <si>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</si>
  <si>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</si>
  <si>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</si>
  <si>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</si>
  <si>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</si>
  <si>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</si>
  <si>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</si>
  <si>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</si>
  <si>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</si>
  <si>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</si>
  <si>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</si>
  <si>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</si>
  <si>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</si>
  <si>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</si>
  <si>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</si>
  <si>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</si>
  <si>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</si>
  <si>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</si>
  <si>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</si>
  <si>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</si>
  <si>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</si>
  <si>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</si>
  <si>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</si>
  <si>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</si>
  <si>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</si>
  <si>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</si>
  <si>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</si>
  <si>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</si>
  <si>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</si>
  <si>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</si>
  <si>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</si>
  <si>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</si>
  <si>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</si>
  <si>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</si>
  <si>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</si>
  <si>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</si>
  <si>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</si>
  <si>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</si>
  <si>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</si>
  <si>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</si>
  <si>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</si>
  <si>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</si>
  <si>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</si>
  <si>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</si>
  <si>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</si>
  <si>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</si>
  <si>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</si>
  <si>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</si>
  <si>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</si>
  <si>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</si>
  <si>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</si>
  <si>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</si>
  <si>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</si>
  <si>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</si>
  <si>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</si>
  <si>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</si>
  <si>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</si>
  <si>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</si>
  <si>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</si>
  <si>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</si>
  <si>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</si>
  <si>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</si>
  <si>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</si>
  <si>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</si>
  <si>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</si>
  <si>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</si>
  <si>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</si>
  <si>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</si>
  <si>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</si>
  <si>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</si>
  <si>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</si>
  <si>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</si>
  <si>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</si>
  <si>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</si>
  <si>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</si>
  <si>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</si>
  <si>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</si>
  <si>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</si>
  <si>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</si>
  <si>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</si>
  <si>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</si>
  <si>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</si>
  <si>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</si>
  <si>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</si>
  <si>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</si>
  <si>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</si>
  <si>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</si>
  <si>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</si>
  <si>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</si>
  <si>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</si>
  <si>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</si>
  <si>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</si>
  <si>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</si>
  <si>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</si>
  <si>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</si>
  <si>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</si>
  <si>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</si>
  <si>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</si>
  <si>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</si>
  <si>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</si>
  <si>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</si>
  <si>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</si>
  <si>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</si>
  <si>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</si>
  <si>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</si>
  <si>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</si>
  <si>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</si>
  <si>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</si>
  <si>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</si>
  <si>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</si>
  <si>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</si>
  <si>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</si>
  <si>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</si>
  <si>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</si>
  <si>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</si>
  <si>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</si>
  <si>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</si>
  <si>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</si>
  <si>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</si>
  <si>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</si>
  <si>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</si>
  <si>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</si>
  <si>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</si>
  <si>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</si>
  <si>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</si>
  <si>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</si>
  <si>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</si>
  <si>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</si>
  <si>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</si>
  <si>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</si>
  <si>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</si>
  <si>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</si>
  <si>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</si>
  <si>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</si>
  <si>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</si>
  <si>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</si>
  <si>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</si>
  <si>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</si>
  <si>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</si>
  <si>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</si>
  <si>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Navy</t>
  </si>
  <si>
    <t>Black</t>
  </si>
  <si>
    <t>Артикул на этикетке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</si>
  <si>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</si>
  <si>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</si>
  <si>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</si>
  <si>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</si>
  <si>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BLACK</t>
  </si>
  <si>
    <t>Grey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</si>
  <si>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</si>
  <si>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</si>
  <si>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</si>
  <si>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</si>
  <si>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</si>
  <si>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</si>
  <si>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22791BH STANSFIELD</t>
  </si>
  <si>
    <t>22794BH JANSEN</t>
  </si>
  <si>
    <t>22805BH EZRA</t>
  </si>
  <si>
    <t>81702BH BERLE</t>
  </si>
  <si>
    <t>81703BH FOLEY</t>
  </si>
  <si>
    <t>81710BH HOOPER</t>
  </si>
  <si>
    <t>81726BH HESTER</t>
  </si>
  <si>
    <t>81727BH DENNEY</t>
  </si>
  <si>
    <t>81739BH CARVER</t>
  </si>
  <si>
    <t>81741BH WESTFIELD</t>
  </si>
  <si>
    <t>81742BH LARSON</t>
  </si>
  <si>
    <t>81744BH ELI</t>
  </si>
  <si>
    <t>90119BH GANEY</t>
  </si>
  <si>
    <t>90154BH NADEL</t>
  </si>
  <si>
    <t>90155BH SHIRIN</t>
  </si>
  <si>
    <t>90156BH LAZ</t>
  </si>
  <si>
    <t>90158BH BURNEY</t>
  </si>
  <si>
    <t>B1134H RAMONA</t>
  </si>
  <si>
    <t>B1431H DEMETRIA</t>
  </si>
  <si>
    <t>B1899H GOSSAMER MINI</t>
  </si>
  <si>
    <t>B1900H BLANCHET</t>
  </si>
  <si>
    <t>B1910H RIVERIA</t>
  </si>
  <si>
    <t>B1945H MARIE</t>
  </si>
  <si>
    <t>B1971H EMMELINE</t>
  </si>
  <si>
    <t>B1981H ALICE</t>
  </si>
  <si>
    <t>B964 FACE FRAMER</t>
  </si>
  <si>
    <t>20009BH COLTER</t>
  </si>
  <si>
    <t>25150BH REFFELL</t>
  </si>
  <si>
    <t>25550BH DERIN</t>
  </si>
  <si>
    <t>25551BH FOSTER</t>
  </si>
  <si>
    <t>25552BH CLAUD</t>
  </si>
  <si>
    <t>25553BH ABEL</t>
  </si>
  <si>
    <t>25554BH LOU</t>
  </si>
  <si>
    <t>25555BH APOSTO</t>
  </si>
  <si>
    <t>25556BH GRIFF</t>
  </si>
  <si>
    <t>25557BH BRUNE</t>
  </si>
  <si>
    <t>25558BH FURMAN</t>
  </si>
  <si>
    <t>30003BH LANG</t>
  </si>
  <si>
    <t>37180BH STEDMAN</t>
  </si>
  <si>
    <t>37185BH ELLETT</t>
  </si>
  <si>
    <t>37188BH COLBY</t>
  </si>
  <si>
    <t>37189BH GODWIN</t>
  </si>
  <si>
    <t>37190BH TREVEL</t>
  </si>
  <si>
    <t>37191BH LEVON</t>
  </si>
  <si>
    <t>37192BH CROFT</t>
  </si>
  <si>
    <t>37193BH CONLON</t>
  </si>
  <si>
    <t>38359BH TROPE</t>
  </si>
  <si>
    <t>38366BH THALER</t>
  </si>
  <si>
    <t>38367BH NIALL</t>
  </si>
  <si>
    <t>38368BH CYD</t>
  </si>
  <si>
    <t>61442BH NILSON</t>
  </si>
  <si>
    <t>70657BH FALCON</t>
  </si>
  <si>
    <t>70658BH MOLIN</t>
  </si>
  <si>
    <t>70659BH COLVIN</t>
  </si>
  <si>
    <t>70660BH ERLER</t>
  </si>
  <si>
    <t>W0604A LIGHTNING 4X</t>
  </si>
  <si>
    <t>W2201A Eustis</t>
  </si>
  <si>
    <t>W2202B Evant</t>
  </si>
  <si>
    <t>W2203C Escobares</t>
  </si>
  <si>
    <t>W2204D Elko</t>
  </si>
  <si>
    <t>W2205E El Reno</t>
  </si>
  <si>
    <t>W2206F El Campo</t>
  </si>
  <si>
    <t>W22EDA Rumble</t>
  </si>
  <si>
    <t>W22EDB Hoolihan</t>
  </si>
  <si>
    <t>W22RDA EDEN</t>
  </si>
  <si>
    <t>W22RDC EMBER</t>
  </si>
  <si>
    <t>21-089-05</t>
  </si>
  <si>
    <t>21-091-08</t>
  </si>
  <si>
    <t>21-091-02</t>
  </si>
  <si>
    <t>21-150-17</t>
  </si>
  <si>
    <t>21-587-90</t>
  </si>
  <si>
    <t>21-782-26</t>
  </si>
  <si>
    <t>21-505-02</t>
  </si>
  <si>
    <t>21-396-05</t>
  </si>
  <si>
    <t>21-515-06</t>
  </si>
  <si>
    <t>21-708-02</t>
  </si>
  <si>
    <t>21-709-02</t>
  </si>
  <si>
    <t>21-748-08</t>
  </si>
  <si>
    <t>21-748-17</t>
  </si>
  <si>
    <t>21-751-06</t>
  </si>
  <si>
    <t>21-752-16</t>
  </si>
  <si>
    <t>21-753-11</t>
  </si>
  <si>
    <t>21-755-08</t>
  </si>
  <si>
    <t>31-136-17</t>
  </si>
  <si>
    <t>31-084-11</t>
  </si>
  <si>
    <t>31-237-08</t>
  </si>
  <si>
    <t>31-295-09</t>
  </si>
  <si>
    <t>21-782-14</t>
  </si>
  <si>
    <t>21-783-09</t>
  </si>
  <si>
    <t>21-784-06</t>
  </si>
  <si>
    <t>21-785-08</t>
  </si>
  <si>
    <t>21-786-14</t>
  </si>
  <si>
    <t>21-787-11</t>
  </si>
  <si>
    <t>21-788-08</t>
  </si>
  <si>
    <t>21-789-16</t>
  </si>
  <si>
    <t>21-790-11</t>
  </si>
  <si>
    <t>21-791-08</t>
  </si>
  <si>
    <t>21-792-72</t>
  </si>
  <si>
    <t>21-793-09</t>
  </si>
  <si>
    <t>21-582-14</t>
  </si>
  <si>
    <t>21-676-08</t>
  </si>
  <si>
    <t>21-719-17</t>
  </si>
  <si>
    <t>21-720-06</t>
  </si>
  <si>
    <t>21-794-17</t>
  </si>
  <si>
    <t>21-795-14</t>
  </si>
  <si>
    <t>21-796-13</t>
  </si>
  <si>
    <t>21-797-11</t>
  </si>
  <si>
    <t>21-798-09</t>
  </si>
  <si>
    <t>21-799-11</t>
  </si>
  <si>
    <t>21-800-02</t>
  </si>
  <si>
    <t>21-801-90</t>
  </si>
  <si>
    <t>21-802-11</t>
  </si>
  <si>
    <t>21-068-17</t>
  </si>
  <si>
    <t>21-072-20</t>
  </si>
  <si>
    <t>21-074-08</t>
  </si>
  <si>
    <t>21-803-08</t>
  </si>
  <si>
    <t>21-804-14</t>
  </si>
  <si>
    <t>21-805-11</t>
  </si>
  <si>
    <t>21-806-09</t>
  </si>
  <si>
    <t>21-726-14</t>
  </si>
  <si>
    <t>21-782-09</t>
  </si>
  <si>
    <t>21-783-14</t>
  </si>
  <si>
    <t>21-784-08</t>
  </si>
  <si>
    <t>21-785-09</t>
  </si>
  <si>
    <t>21-786-09</t>
  </si>
  <si>
    <t>21-787-17</t>
  </si>
  <si>
    <t>21-788-83</t>
  </si>
  <si>
    <t>21-789-09</t>
  </si>
  <si>
    <t>21-790-08</t>
  </si>
  <si>
    <t>21-791-94</t>
  </si>
  <si>
    <t>кепка уточка</t>
  </si>
  <si>
    <t>кепка с ушками</t>
  </si>
  <si>
    <t>кепка шестиклинка</t>
  </si>
  <si>
    <t>Bailey</t>
  </si>
  <si>
    <t>65% полиэстер - 35% хлопок / подклад: 100% полиэстер</t>
  </si>
  <si>
    <t>Chino</t>
  </si>
  <si>
    <t>Tan</t>
  </si>
  <si>
    <t>Boa</t>
  </si>
  <si>
    <t>Denim</t>
  </si>
  <si>
    <t>Kapok Green</t>
  </si>
  <si>
    <t>Media Bleach</t>
  </si>
  <si>
    <t>Mushroom</t>
  </si>
  <si>
    <t>Natural</t>
  </si>
  <si>
    <t>Opal</t>
  </si>
  <si>
    <t>Driftwood</t>
  </si>
  <si>
    <t>Rust</t>
  </si>
  <si>
    <t>Static</t>
  </si>
  <si>
    <t>White</t>
  </si>
  <si>
    <t>Latte</t>
  </si>
  <si>
    <t>Sandstone</t>
  </si>
  <si>
    <t>Azul</t>
  </si>
  <si>
    <t>Black Multi</t>
  </si>
  <si>
    <t>Brown Multi</t>
  </si>
  <si>
    <t>Honey</t>
  </si>
  <si>
    <t>Light Grey</t>
  </si>
  <si>
    <t>Natural Multi</t>
  </si>
  <si>
    <t>Overcast</t>
  </si>
  <si>
    <t>Ivory/Adobe Multi</t>
  </si>
  <si>
    <t>Chili Pepper</t>
  </si>
  <si>
    <t>Copper</t>
  </si>
  <si>
    <t>Sand</t>
  </si>
  <si>
    <t>Smoke</t>
  </si>
  <si>
    <t>Unbleached</t>
  </si>
  <si>
    <t>Deep Tan</t>
  </si>
  <si>
    <t>Natural/Black</t>
  </si>
  <si>
    <t>Walnut</t>
  </si>
  <si>
    <t>Charcoal</t>
  </si>
  <si>
    <t>Light Grey/Black</t>
  </si>
  <si>
    <t>Natural/Storm</t>
  </si>
  <si>
    <t>Navy Heather</t>
  </si>
  <si>
    <t>Linen Multi</t>
  </si>
  <si>
    <t>Off White</t>
  </si>
  <si>
    <t>Beige</t>
  </si>
  <si>
    <t>100% хлопок / подклад: 100% полиэстер</t>
  </si>
  <si>
    <t>Sky</t>
  </si>
  <si>
    <t>Blue</t>
  </si>
  <si>
    <t>100% лен / подклад: 100% полиэстер</t>
  </si>
  <si>
    <t>66% полиэстер - 34% вискоза / подклад: 100% полиэстер</t>
  </si>
  <si>
    <t>100% полиэстер / подклад: 100% полиэстер</t>
  </si>
  <si>
    <t>Hunter</t>
  </si>
  <si>
    <t>Brown</t>
  </si>
  <si>
    <t>light grey multi</t>
  </si>
  <si>
    <t>natural multi</t>
  </si>
  <si>
    <t>navy</t>
  </si>
  <si>
    <t>tangerine</t>
  </si>
  <si>
    <t>natural.white</t>
  </si>
  <si>
    <t>white.black</t>
  </si>
  <si>
    <t>natural</t>
  </si>
  <si>
    <t>white.navy</t>
  </si>
  <si>
    <t>ivory black</t>
  </si>
  <si>
    <t>navy.natural</t>
  </si>
  <si>
    <t>desert/natural</t>
  </si>
  <si>
    <t>white</t>
  </si>
  <si>
    <t>black</t>
  </si>
  <si>
    <t>natural/black</t>
  </si>
  <si>
    <t>ivory.black</t>
  </si>
  <si>
    <t>natural.black</t>
  </si>
  <si>
    <t>white.natural</t>
  </si>
  <si>
    <t>desert natural</t>
  </si>
  <si>
    <t>eden green</t>
  </si>
  <si>
    <t>lavender charcoal</t>
  </si>
  <si>
    <t>rattlesnake</t>
  </si>
  <si>
    <t>tropical multi</t>
  </si>
  <si>
    <t>brown multi</t>
  </si>
  <si>
    <t>lemon</t>
  </si>
  <si>
    <t>auburn sand</t>
  </si>
  <si>
    <t>tan</t>
  </si>
  <si>
    <t>79% бумага - 12% полипропилен - 9% полиэстер</t>
  </si>
  <si>
    <t>black multi</t>
  </si>
  <si>
    <t>65% бумага - 23% полипропилен - 12% полиэстер</t>
  </si>
  <si>
    <t>black.white</t>
  </si>
  <si>
    <t>AVION</t>
  </si>
  <si>
    <t>OAK</t>
  </si>
  <si>
    <t>100% кожа / подклад: 100% полиэстер</t>
  </si>
  <si>
    <t>BLUE</t>
  </si>
  <si>
    <t>68% полиэстер - 32% вискоза / подклад: 100% полиэстер</t>
  </si>
  <si>
    <t>50% шерсть - 50% полиэстер / подклад: 100% полиэстер</t>
  </si>
  <si>
    <t>BRONZE</t>
  </si>
  <si>
    <t>GREEN</t>
  </si>
  <si>
    <t>60% полиэстер - 40% шерсть / подклад: 100% полиэстер</t>
  </si>
  <si>
    <t>OAK PLAID</t>
  </si>
  <si>
    <t>AVION STRIPE</t>
  </si>
  <si>
    <t>55% полиэстер -  25% шерсть -  20% хлопок / подклад: 100% полиэстер</t>
  </si>
  <si>
    <t>UNIFORM GREEN PLAID</t>
  </si>
  <si>
    <t>100% шерсть / подклад: 100% полиэстер</t>
  </si>
  <si>
    <t>GREY</t>
  </si>
  <si>
    <t>60% шерсть - 40% полиэстер / подклад: 100% полиэстер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</si>
  <si>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</si>
  <si>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</si>
  <si>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</si>
  <si>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</si>
  <si>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</si>
  <si>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</si>
  <si>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</si>
  <si>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</si>
  <si>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</si>
  <si>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</si>
  <si>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RUST</t>
  </si>
  <si>
    <t>Коричневый</t>
  </si>
  <si>
    <t>90% шерсть - 10% ангора / подклад: 100% полиэстер</t>
  </si>
  <si>
    <t>PECAN</t>
  </si>
  <si>
    <t>COBBLE</t>
  </si>
  <si>
    <t>MIST</t>
  </si>
  <si>
    <t>PALAMINO</t>
  </si>
  <si>
    <t>SILVER SAND</t>
  </si>
  <si>
    <t>PEACH</t>
  </si>
  <si>
    <t>Blk</t>
  </si>
  <si>
    <t>21-267-09-57</t>
  </si>
  <si>
    <t>21-267-09-59</t>
  </si>
  <si>
    <t>21-267-09-61</t>
  </si>
  <si>
    <t>21-267-09-63</t>
  </si>
  <si>
    <t>21-267-08-57</t>
  </si>
  <si>
    <t>21-267-08-59</t>
  </si>
  <si>
    <t>21-267-08-61</t>
  </si>
  <si>
    <t>21-267-08-63</t>
  </si>
  <si>
    <t>21-267-16-57</t>
  </si>
  <si>
    <t>21-267-16-59</t>
  </si>
  <si>
    <t>21-267-16-61</t>
  </si>
  <si>
    <t>21-267-16-63</t>
  </si>
  <si>
    <t>21-267-02-57</t>
  </si>
  <si>
    <t>21-018-09-55</t>
  </si>
  <si>
    <t>21-018-09-57</t>
  </si>
  <si>
    <t>21-018-09-59</t>
  </si>
  <si>
    <t>21-018-09-63</t>
  </si>
  <si>
    <t>21-018-36-55</t>
  </si>
  <si>
    <t>21-018-36-57</t>
  </si>
  <si>
    <t>21-018-36-59</t>
  </si>
  <si>
    <t>21-018-36-61</t>
  </si>
  <si>
    <t>21-018-36-63</t>
  </si>
  <si>
    <t>21-018-02-59</t>
  </si>
  <si>
    <t>21-018-02-61</t>
  </si>
  <si>
    <t>21-018-02-63</t>
  </si>
  <si>
    <t>21-133-03-57</t>
  </si>
  <si>
    <t>21-133-03-59</t>
  </si>
  <si>
    <t>21-133-03-61</t>
  </si>
  <si>
    <t>21-209-06-55</t>
  </si>
  <si>
    <t>21-209-06-57</t>
  </si>
  <si>
    <t>21-209-06-59</t>
  </si>
  <si>
    <t>21-209-06-61</t>
  </si>
  <si>
    <t>21-209-06-63</t>
  </si>
  <si>
    <t>21-209-11-57</t>
  </si>
  <si>
    <t>21-209-11-59</t>
  </si>
  <si>
    <t>21-209-11-61</t>
  </si>
  <si>
    <t>21-209-17-55</t>
  </si>
  <si>
    <t>21-209-17-57</t>
  </si>
  <si>
    <t>21-209-17-59</t>
  </si>
  <si>
    <t>21-209-17-61</t>
  </si>
  <si>
    <t>21-209-17-63</t>
  </si>
  <si>
    <t>21-209-62-57</t>
  </si>
  <si>
    <t>21-209-62-59</t>
  </si>
  <si>
    <t>21-209-62-61</t>
  </si>
  <si>
    <t>21-209-02-55</t>
  </si>
  <si>
    <t>21-209-02-57</t>
  </si>
  <si>
    <t>21-209-02-59</t>
  </si>
  <si>
    <t>21-209-02-61</t>
  </si>
  <si>
    <t>21-209-02-63</t>
  </si>
  <si>
    <t>21-242-17-55</t>
  </si>
  <si>
    <t>21-242-17-57</t>
  </si>
  <si>
    <t>21-242-17-59</t>
  </si>
  <si>
    <t>21-242-17-61</t>
  </si>
  <si>
    <t>21-242-19-57</t>
  </si>
  <si>
    <t>21-242-19-59</t>
  </si>
  <si>
    <t>21-242-19-61</t>
  </si>
  <si>
    <t>21-089-09-57</t>
  </si>
  <si>
    <t>21-089-09-59</t>
  </si>
  <si>
    <t>21-089-09-61</t>
  </si>
  <si>
    <t>21-089-09-63</t>
  </si>
  <si>
    <t>21-089-15-57</t>
  </si>
  <si>
    <t>21-089-15-59</t>
  </si>
  <si>
    <t>21-089-15-61</t>
  </si>
  <si>
    <t>21-089-36-55</t>
  </si>
  <si>
    <t>21-089-36-57</t>
  </si>
  <si>
    <t>21-089-36-59</t>
  </si>
  <si>
    <t>21-089-36-61</t>
  </si>
  <si>
    <t>21-089-36-63</t>
  </si>
  <si>
    <t>21-089-13-57</t>
  </si>
  <si>
    <t>21-089-13-59</t>
  </si>
  <si>
    <t>21-089-13-61</t>
  </si>
  <si>
    <t>21-089-13-63</t>
  </si>
  <si>
    <t>21-089-05-57</t>
  </si>
  <si>
    <t>21-089-05-59</t>
  </si>
  <si>
    <t>21-089-05-61</t>
  </si>
  <si>
    <t>21-089-05-63</t>
  </si>
  <si>
    <t>21-089-17-55</t>
  </si>
  <si>
    <t>21-089-17-57</t>
  </si>
  <si>
    <t>21-089-17-59</t>
  </si>
  <si>
    <t>21-089-17-61</t>
  </si>
  <si>
    <t>21-089-17-63</t>
  </si>
  <si>
    <t>21-145-02-55</t>
  </si>
  <si>
    <t>21-145-02-57</t>
  </si>
  <si>
    <t>21-145-02-59</t>
  </si>
  <si>
    <t>21-145-02-61</t>
  </si>
  <si>
    <t>21-090-09-55</t>
  </si>
  <si>
    <t>21-090-09-57</t>
  </si>
  <si>
    <t>21-090-09-59</t>
  </si>
  <si>
    <t>21-090-09-61</t>
  </si>
  <si>
    <t>21-090-09-63</t>
  </si>
  <si>
    <t>21-090-82-55</t>
  </si>
  <si>
    <t>21-090-82-57</t>
  </si>
  <si>
    <t>21-090-82-59</t>
  </si>
  <si>
    <t>21-090-82-61</t>
  </si>
  <si>
    <t>21-090-82-63</t>
  </si>
  <si>
    <t>21-090-53-57</t>
  </si>
  <si>
    <t>21-090-53-59</t>
  </si>
  <si>
    <t>21-090-53-61</t>
  </si>
  <si>
    <t>21-090-53-63</t>
  </si>
  <si>
    <t>21-090-20-55</t>
  </si>
  <si>
    <t>21-090-20-57</t>
  </si>
  <si>
    <t>21-090-20-59</t>
  </si>
  <si>
    <t>21-090-20-61</t>
  </si>
  <si>
    <t>21-090-20-63</t>
  </si>
  <si>
    <t>21-090-17-55</t>
  </si>
  <si>
    <t>21-090-17-57</t>
  </si>
  <si>
    <t>21-090-17-59</t>
  </si>
  <si>
    <t>21-090-17-61</t>
  </si>
  <si>
    <t>21-090-17-63</t>
  </si>
  <si>
    <t>21-091-60-55</t>
  </si>
  <si>
    <t>21-091-60-57</t>
  </si>
  <si>
    <t>21-091-60-59</t>
  </si>
  <si>
    <t>21-091-60-61</t>
  </si>
  <si>
    <t>21-091-60-63</t>
  </si>
  <si>
    <t>21-091-00-55</t>
  </si>
  <si>
    <t>21-091-00-57</t>
  </si>
  <si>
    <t>21-091-00-59</t>
  </si>
  <si>
    <t>21-091-00-61</t>
  </si>
  <si>
    <t>21-091-00-63</t>
  </si>
  <si>
    <t>21-091-08-55</t>
  </si>
  <si>
    <t>21-091-08-57</t>
  </si>
  <si>
    <t>21-091-08-59</t>
  </si>
  <si>
    <t>21-091-08-61</t>
  </si>
  <si>
    <t>21-091-08-63</t>
  </si>
  <si>
    <t>21-091-10-55</t>
  </si>
  <si>
    <t>21-091-10-57</t>
  </si>
  <si>
    <t>21-091-10-59</t>
  </si>
  <si>
    <t>21-091-10-61</t>
  </si>
  <si>
    <t>21-091-10-63</t>
  </si>
  <si>
    <t>21-091-01-55</t>
  </si>
  <si>
    <t>21-091-01-57</t>
  </si>
  <si>
    <t>21-091-01-59</t>
  </si>
  <si>
    <t>21-091-01-61</t>
  </si>
  <si>
    <t>21-091-01-63</t>
  </si>
  <si>
    <t>21-091-02-55</t>
  </si>
  <si>
    <t>21-091-02-57</t>
  </si>
  <si>
    <t>21-091-02-59</t>
  </si>
  <si>
    <t>21-091-02-61</t>
  </si>
  <si>
    <t>21-091-02-63</t>
  </si>
  <si>
    <t>21-091-73-55</t>
  </si>
  <si>
    <t>21-091-73-57</t>
  </si>
  <si>
    <t>21-091-73-59</t>
  </si>
  <si>
    <t>21-091-73-61</t>
  </si>
  <si>
    <t>21-091-73-63</t>
  </si>
  <si>
    <t>21-150-17-55</t>
  </si>
  <si>
    <t>21-150-17-57</t>
  </si>
  <si>
    <t>21-150-17-59</t>
  </si>
  <si>
    <t>21-150-17-61</t>
  </si>
  <si>
    <t>21-150-17-63</t>
  </si>
  <si>
    <t>21-155-09-55</t>
  </si>
  <si>
    <t>21-155-09-57</t>
  </si>
  <si>
    <t>21-155-09-59</t>
  </si>
  <si>
    <t>21-155-09-61</t>
  </si>
  <si>
    <t>21-155-09-63</t>
  </si>
  <si>
    <t>21-155-18-57</t>
  </si>
  <si>
    <t>21-155-18-59</t>
  </si>
  <si>
    <t>21-155-18-61</t>
  </si>
  <si>
    <t>21-155-18-63</t>
  </si>
  <si>
    <t>21-155-15-55</t>
  </si>
  <si>
    <t>21-155-15-57</t>
  </si>
  <si>
    <t>21-155-15-59</t>
  </si>
  <si>
    <t>21-155-15-61</t>
  </si>
  <si>
    <t>21-155-15-63</t>
  </si>
  <si>
    <t>21-155-02-55</t>
  </si>
  <si>
    <t>21-155-02-57</t>
  </si>
  <si>
    <t>21-155-02-59</t>
  </si>
  <si>
    <t>21-155-02-61</t>
  </si>
  <si>
    <t>21-155-02-63</t>
  </si>
  <si>
    <t>21-155-36-55</t>
  </si>
  <si>
    <t>21-155-36-57</t>
  </si>
  <si>
    <t>21-155-36-59</t>
  </si>
  <si>
    <t>21-155-36-61</t>
  </si>
  <si>
    <t>21-155-36-63</t>
  </si>
  <si>
    <t>21-155-86-55</t>
  </si>
  <si>
    <t>21-155-86-57</t>
  </si>
  <si>
    <t>21-155-86-59</t>
  </si>
  <si>
    <t>21-155-86-61</t>
  </si>
  <si>
    <t>21-155-86-63</t>
  </si>
  <si>
    <t>21-288-02-59</t>
  </si>
  <si>
    <t>21-288-02-61</t>
  </si>
  <si>
    <t>21-288-02-63</t>
  </si>
  <si>
    <t>21-297-02-57</t>
  </si>
  <si>
    <t>21-297-02-59</t>
  </si>
  <si>
    <t>21-478-02-57</t>
  </si>
  <si>
    <t>21-478-02-59</t>
  </si>
  <si>
    <t>21-587-90-57</t>
  </si>
  <si>
    <t>21-587-90-59</t>
  </si>
  <si>
    <t>21-587-90-61</t>
  </si>
  <si>
    <t>21-587-36-57</t>
  </si>
  <si>
    <t>21-587-36-59</t>
  </si>
  <si>
    <t>21-632-36-59</t>
  </si>
  <si>
    <t>21-782-26-57</t>
  </si>
  <si>
    <t>21-782-26-59</t>
  </si>
  <si>
    <t>21-782-26-61</t>
  </si>
  <si>
    <t>21-505-03-55</t>
  </si>
  <si>
    <t>21-505-03-57</t>
  </si>
  <si>
    <t>21-505-03-59</t>
  </si>
  <si>
    <t>21-505-03-61</t>
  </si>
  <si>
    <t>21-505-02-55</t>
  </si>
  <si>
    <t>21-505-02-57</t>
  </si>
  <si>
    <t>21-505-02-59</t>
  </si>
  <si>
    <t>21-505-02-61</t>
  </si>
  <si>
    <t>21-596-02-55</t>
  </si>
  <si>
    <t>21-596-02-57</t>
  </si>
  <si>
    <t>21-596-02-59</t>
  </si>
  <si>
    <t>21-596-02-61</t>
  </si>
  <si>
    <t>21-596-91-55</t>
  </si>
  <si>
    <t>21-596-91-57</t>
  </si>
  <si>
    <t>21-596-91-59</t>
  </si>
  <si>
    <t>21-596-91-61</t>
  </si>
  <si>
    <t>21-396-05-55</t>
  </si>
  <si>
    <t>21-396-05-57</t>
  </si>
  <si>
    <t>21-396-05-59</t>
  </si>
  <si>
    <t>21-396-05-61</t>
  </si>
  <si>
    <t>21-512-02-57</t>
  </si>
  <si>
    <t>21-512-02-59</t>
  </si>
  <si>
    <t>21-512-02-61</t>
  </si>
  <si>
    <t>21-512-15-57</t>
  </si>
  <si>
    <t>21-512-15-59</t>
  </si>
  <si>
    <t>21-512-15-61</t>
  </si>
  <si>
    <t>21-512-17-57</t>
  </si>
  <si>
    <t>21-512-17-59</t>
  </si>
  <si>
    <t>21-512-17-61</t>
  </si>
  <si>
    <t>21-514-14-55</t>
  </si>
  <si>
    <t>21-514-14-57</t>
  </si>
  <si>
    <t>21-514-14-59</t>
  </si>
  <si>
    <t>21-514-14-61</t>
  </si>
  <si>
    <t>21-514-53-55</t>
  </si>
  <si>
    <t>21-514-53-57</t>
  </si>
  <si>
    <t>21-514-53-59</t>
  </si>
  <si>
    <t>21-514-53-61</t>
  </si>
  <si>
    <t>21-515-81-57</t>
  </si>
  <si>
    <t>21-515-81-59</t>
  </si>
  <si>
    <t>21-515-81-61</t>
  </si>
  <si>
    <t>21-515-06-55</t>
  </si>
  <si>
    <t>21-515-06-57</t>
  </si>
  <si>
    <t>21-515-06-59</t>
  </si>
  <si>
    <t>21-515-06-61</t>
  </si>
  <si>
    <t>21-599-00-55</t>
  </si>
  <si>
    <t>21-599-00-57</t>
  </si>
  <si>
    <t>21-599-00-59</t>
  </si>
  <si>
    <t>21-599-00-61</t>
  </si>
  <si>
    <t>21-599-00-63</t>
  </si>
  <si>
    <t>21-599-06-57</t>
  </si>
  <si>
    <t>21-599-06-59</t>
  </si>
  <si>
    <t>21-599-06-61</t>
  </si>
  <si>
    <t>21-599-19-55</t>
  </si>
  <si>
    <t>21-599-19-57</t>
  </si>
  <si>
    <t>21-599-19-59</t>
  </si>
  <si>
    <t>21-599-19-61</t>
  </si>
  <si>
    <t>21-599-79-55</t>
  </si>
  <si>
    <t>21-599-79-57</t>
  </si>
  <si>
    <t>21-599-79-59</t>
  </si>
  <si>
    <t>21-599-79-61</t>
  </si>
  <si>
    <t>21-600-09-57</t>
  </si>
  <si>
    <t>21-600-09-59</t>
  </si>
  <si>
    <t>21-600-09-61</t>
  </si>
  <si>
    <t>21-600-02-57</t>
  </si>
  <si>
    <t>21-600-02-59</t>
  </si>
  <si>
    <t>21-600-02-61</t>
  </si>
  <si>
    <t>21-708-02-55</t>
  </si>
  <si>
    <t>21-708-02-57</t>
  </si>
  <si>
    <t>21-708-02-59</t>
  </si>
  <si>
    <t>21-708-02-61</t>
  </si>
  <si>
    <t>21-709-02-57</t>
  </si>
  <si>
    <t>21-709-02-59</t>
  </si>
  <si>
    <t>21-709-02-61</t>
  </si>
  <si>
    <t>21-710-36-57</t>
  </si>
  <si>
    <t>21-710-36-59</t>
  </si>
  <si>
    <t>21-710-36-61</t>
  </si>
  <si>
    <t>21-748-08-57</t>
  </si>
  <si>
    <t>21-748-08-59</t>
  </si>
  <si>
    <t>21-748-08-61</t>
  </si>
  <si>
    <t>21-748-17-57</t>
  </si>
  <si>
    <t>21-748-17-59</t>
  </si>
  <si>
    <t>21-748-17-61</t>
  </si>
  <si>
    <t>21-469-02-55</t>
  </si>
  <si>
    <t>21-469-02-57</t>
  </si>
  <si>
    <t>21-469-02-59</t>
  </si>
  <si>
    <t>21-469-02-61</t>
  </si>
  <si>
    <t>21-602-01-55</t>
  </si>
  <si>
    <t>21-602-01-57</t>
  </si>
  <si>
    <t>21-602-01-59</t>
  </si>
  <si>
    <t>21-602-01-61</t>
  </si>
  <si>
    <t>21-602-02-55</t>
  </si>
  <si>
    <t>21-602-02-57</t>
  </si>
  <si>
    <t>21-602-02-59</t>
  </si>
  <si>
    <t>21-602-02-61</t>
  </si>
  <si>
    <t>21-602-19-55</t>
  </si>
  <si>
    <t>21-602-19-57</t>
  </si>
  <si>
    <t>21-602-19-59</t>
  </si>
  <si>
    <t>21-602-19-61</t>
  </si>
  <si>
    <t>21-751-06-55</t>
  </si>
  <si>
    <t>21-751-06-57</t>
  </si>
  <si>
    <t>21-751-06-59</t>
  </si>
  <si>
    <t>21-751-06-61</t>
  </si>
  <si>
    <t>21-752-16-55</t>
  </si>
  <si>
    <t>21-752-16-57</t>
  </si>
  <si>
    <t>21-752-16-59</t>
  </si>
  <si>
    <t>21-752-16-61</t>
  </si>
  <si>
    <t>21-753-48-55</t>
  </si>
  <si>
    <t>21-753-48-57</t>
  </si>
  <si>
    <t>21-753-48-59</t>
  </si>
  <si>
    <t>21-753-48-61</t>
  </si>
  <si>
    <t>21-753-11-55</t>
  </si>
  <si>
    <t>21-753-11-57</t>
  </si>
  <si>
    <t>21-753-11-59</t>
  </si>
  <si>
    <t>21-753-11-61</t>
  </si>
  <si>
    <t>21-755-15-55</t>
  </si>
  <si>
    <t>21-755-15-57</t>
  </si>
  <si>
    <t>21-755-15-59</t>
  </si>
  <si>
    <t>21-755-15-61</t>
  </si>
  <si>
    <t>21-755-08-55</t>
  </si>
  <si>
    <t>21-755-08-57</t>
  </si>
  <si>
    <t>21-755-08-59</t>
  </si>
  <si>
    <t>21-755-08-61</t>
  </si>
  <si>
    <t>31-064-01-00</t>
  </si>
  <si>
    <t>31-064-42-00</t>
  </si>
  <si>
    <t>31-064-06-00</t>
  </si>
  <si>
    <t>31-064-13-00</t>
  </si>
  <si>
    <t>31-056-17-00</t>
  </si>
  <si>
    <t>31-078-09-00</t>
  </si>
  <si>
    <t>31-078-49-00</t>
  </si>
  <si>
    <t>31-078-17-00</t>
  </si>
  <si>
    <t>31-136-17-00</t>
  </si>
  <si>
    <t>31-128-95-00</t>
  </si>
  <si>
    <t>31-083-75-00</t>
  </si>
  <si>
    <t>31-083-17-00</t>
  </si>
  <si>
    <t>31-150-09-00</t>
  </si>
  <si>
    <t>31-152-53-00</t>
  </si>
  <si>
    <t>31-153-48-00</t>
  </si>
  <si>
    <t>31-171-53-00</t>
  </si>
  <si>
    <t>31-171-00-00</t>
  </si>
  <si>
    <t>31-084-59-00</t>
  </si>
  <si>
    <t>31-084-11-00</t>
  </si>
  <si>
    <t>31-084-31-00</t>
  </si>
  <si>
    <t>31-084-14-00</t>
  </si>
  <si>
    <t>31-084-87-00</t>
  </si>
  <si>
    <t>31-084-17-00</t>
  </si>
  <si>
    <t>31-206-09-00</t>
  </si>
  <si>
    <t>31-206-14-00</t>
  </si>
  <si>
    <t>31-206-02-00</t>
  </si>
  <si>
    <t>31-237-08-00</t>
  </si>
  <si>
    <t>31-237-20-00</t>
  </si>
  <si>
    <t>31-237-17-00</t>
  </si>
  <si>
    <t>31-238-91-00</t>
  </si>
  <si>
    <t>31-238-02-00</t>
  </si>
  <si>
    <t>31-243-09-00</t>
  </si>
  <si>
    <t>31-270-14-00</t>
  </si>
  <si>
    <t>31-289-09-00</t>
  </si>
  <si>
    <t>31-295-09-00</t>
  </si>
  <si>
    <t>31-053-09-00</t>
  </si>
  <si>
    <t>31-053-48-00</t>
  </si>
  <si>
    <t>21-432-05-57</t>
  </si>
  <si>
    <t>21-782-14-59</t>
  </si>
  <si>
    <t>21-783-09-59</t>
  </si>
  <si>
    <t>21-784-06-59</t>
  </si>
  <si>
    <t>21-785-08-59</t>
  </si>
  <si>
    <t>21-786-14-59</t>
  </si>
  <si>
    <t>21-787-11-59</t>
  </si>
  <si>
    <t>21-788-08-59</t>
  </si>
  <si>
    <t>21-789-16-59</t>
  </si>
  <si>
    <t>21-790-11-59</t>
  </si>
  <si>
    <t>21-791-08-59</t>
  </si>
  <si>
    <t>21-792-72-59</t>
  </si>
  <si>
    <t>21-793-09-59</t>
  </si>
  <si>
    <t>21-582-14-59</t>
  </si>
  <si>
    <t>21-676-08-57</t>
  </si>
  <si>
    <t>21-719-17-57</t>
  </si>
  <si>
    <t>21-720-06-59</t>
  </si>
  <si>
    <t>21-794-17-57</t>
  </si>
  <si>
    <t>21-795-14-59</t>
  </si>
  <si>
    <t>21-796-13-57</t>
  </si>
  <si>
    <t>21-797-11-59</t>
  </si>
  <si>
    <t>21-798-09-57</t>
  </si>
  <si>
    <t>21-799-11-59</t>
  </si>
  <si>
    <t>21-800-02-59</t>
  </si>
  <si>
    <t>21-801-90-57</t>
  </si>
  <si>
    <t>21-802-11-59</t>
  </si>
  <si>
    <t>21-012-25-57</t>
  </si>
  <si>
    <t>21-068-17-59</t>
  </si>
  <si>
    <t>21-009-20-57</t>
  </si>
  <si>
    <t>21-072-20-59</t>
  </si>
  <si>
    <t>21-074-08-57</t>
  </si>
  <si>
    <t>21-803-08-57</t>
  </si>
  <si>
    <t>21-804-14-59</t>
  </si>
  <si>
    <t>21-805-11-59</t>
  </si>
  <si>
    <t>21-806-09-59</t>
  </si>
  <si>
    <t>21-077-15-59</t>
  </si>
  <si>
    <t>21-726-14-57</t>
  </si>
  <si>
    <t>21-782-09-55</t>
  </si>
  <si>
    <t>21-783-14-62</t>
  </si>
  <si>
    <t>21-784-08-57</t>
  </si>
  <si>
    <t>21-785-09-59</t>
  </si>
  <si>
    <t>21-786-09-57</t>
  </si>
  <si>
    <t>21-787-17-59</t>
  </si>
  <si>
    <t>21-788-83-62</t>
  </si>
  <si>
    <t>21-789-09-59</t>
  </si>
  <si>
    <t>21-790-08-62</t>
  </si>
  <si>
    <t>21-791-94-57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</si>
</sst>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3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38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2" xfId="16" applyBorder="1"/>
    <xf numFmtId="0" fontId="29" fillId="0" borderId="0" xfId="16"/>
    <xf numFmtId="49" fontId="29" fillId="0" borderId="0" xfId="16" applyNumberFormat="1" applyAlignment="1">
      <alignment horizontal="center"/>
    </xf>
    <xf numFmtId="0" fontId="27" fillId="6" borderId="1" xfId="17" applyNumberFormat="1" applyFont="1" applyFill="1" applyBorder="1" applyAlignment="1">
      <alignment horizontal="left" vertical="top"/>
    </xf>
    <xf numFmtId="49" fontId="27" fillId="6" borderId="1" xfId="17" applyNumberFormat="1" applyFont="1" applyFill="1" applyBorder="1" applyAlignment="1">
      <alignment horizontal="right" vertical="top"/>
    </xf>
    <xf numFmtId="1" fontId="27" fillId="6" borderId="1" xfId="17" applyNumberFormat="1" applyFont="1" applyFill="1" applyBorder="1" applyAlignment="1">
      <alignment horizontal="right" vertical="top"/>
    </xf>
    <xf numFmtId="168" fontId="27" fillId="6" borderId="1" xfId="17" applyNumberFormat="1" applyFont="1" applyFill="1" applyBorder="1" applyAlignment="1">
      <alignment horizontal="right" vertical="top"/>
    </xf>
    <xf numFmtId="169" fontId="27" fillId="6" borderId="1" xfId="17" applyNumberFormat="1" applyFont="1" applyFill="1" applyBorder="1" applyAlignment="1">
      <alignment horizontal="right" vertical="top"/>
    </xf>
    <xf numFmtId="0" fontId="27" fillId="6" borderId="1" xfId="17" applyNumberFormat="1" applyFont="1" applyFill="1" applyBorder="1" applyAlignment="1">
      <alignment horizontal="right" vertical="top"/>
    </xf>
    <xf numFmtId="0" fontId="27" fillId="6" borderId="1" xfId="18" applyNumberFormat="1" applyFont="1" applyFill="1" applyBorder="1" applyAlignment="1">
      <alignment horizontal="left" vertical="top"/>
    </xf>
    <xf numFmtId="0" fontId="27" fillId="6" borderId="1" xfId="19" applyNumberFormat="1" applyFont="1" applyFill="1" applyBorder="1" applyAlignment="1">
      <alignment horizontal="left" vertical="top"/>
    </xf>
    <xf numFmtId="3" fontId="27" fillId="6" borderId="1" xfId="20" applyNumberFormat="1" applyFont="1" applyFill="1" applyBorder="1" applyAlignment="1">
      <alignment horizontal="right" vertical="top"/>
    </xf>
    <xf numFmtId="0" fontId="27" fillId="6" borderId="1" xfId="20" applyNumberFormat="1" applyFont="1" applyFill="1" applyBorder="1" applyAlignment="1">
      <alignment horizontal="left" vertical="top"/>
    </xf>
    <xf numFmtId="0" fontId="27" fillId="6" borderId="1" xfId="21" applyNumberFormat="1" applyFont="1" applyFill="1" applyBorder="1" applyAlignment="1">
      <alignment horizontal="left" vertical="top"/>
    </xf>
    <xf numFmtId="0" fontId="27" fillId="6" borderId="1" xfId="22" applyNumberFormat="1" applyFont="1" applyFill="1" applyBorder="1" applyAlignment="1">
      <alignment horizontal="left" vertical="top"/>
    </xf>
    <xf numFmtId="0" fontId="26" fillId="6" borderId="1" xfId="23" applyNumberFormat="1" applyFont="1" applyFill="1" applyBorder="1" applyAlignment="1">
      <alignment horizontal="left" vertical="top"/>
    </xf>
    <xf numFmtId="0" fontId="27" fillId="6" borderId="1" xfId="23" applyNumberFormat="1" applyFont="1" applyFill="1" applyBorder="1" applyAlignment="1">
      <alignment horizontal="left" vertical="top"/>
    </xf>
    <xf numFmtId="1" fontId="27" fillId="6" borderId="1" xfId="23" applyNumberFormat="1" applyFont="1" applyFill="1" applyBorder="1" applyAlignment="1">
      <alignment horizontal="right" vertical="top"/>
    </xf>
    <xf numFmtId="0" fontId="27" fillId="6" borderId="1" xfId="24" applyNumberFormat="1" applyFont="1" applyFill="1" applyBorder="1" applyAlignment="1">
      <alignment horizontal="left" vertical="top"/>
    </xf>
    <xf numFmtId="0" fontId="27" fillId="6" borderId="1" xfId="25" applyNumberFormat="1" applyFont="1" applyFill="1" applyBorder="1" applyAlignment="1">
      <alignment horizontal="left" vertical="top"/>
    </xf>
    <xf numFmtId="0" fontId="27" fillId="6" borderId="1" xfId="26" applyNumberFormat="1" applyFont="1" applyFill="1" applyBorder="1" applyAlignment="1">
      <alignment horizontal="left" vertical="top"/>
    </xf>
    <xf numFmtId="3" fontId="27" fillId="6" borderId="1" xfId="26" applyNumberFormat="1" applyFont="1" applyFill="1" applyBorder="1" applyAlignment="1">
      <alignment horizontal="righ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5" fillId="0" borderId="0" xfId="12" applyFont="1"/>
    <xf numFmtId="0" fontId="7" fillId="3" borderId="4" xfId="12" applyFont="1" applyFill="1" applyBorder="1" applyAlignment="1">
      <alignment horizontal="center"/>
    </xf>
    <xf numFmtId="0" fontId="7" fillId="3" borderId="5" xfId="12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4" fillId="0" borderId="0" xfId="12" applyFont="1"/>
    <xf numFmtId="0" fontId="4" fillId="0" borderId="0" xfId="12" applyFont="1" applyAlignment="1">
      <alignment horizontal="center" vertical="center"/>
    </xf>
    <xf numFmtId="0" fontId="32" fillId="2" borderId="3" xfId="12" applyFont="1" applyFill="1" applyBorder="1"/>
    <xf numFmtId="0" fontId="32" fillId="2" borderId="3" xfId="12" applyFont="1" applyFill="1" applyBorder="1" applyAlignment="1">
      <alignment horizontal="center"/>
    </xf>
    <xf numFmtId="0" fontId="32" fillId="2" borderId="3" xfId="12" applyFont="1" applyFill="1" applyBorder="1" applyAlignment="1">
      <alignment horizontal="center" vertical="center"/>
    </xf>
    <xf numFmtId="166" fontId="32" fillId="2" borderId="3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8" fillId="3" borderId="4" xfId="12" applyFill="1" applyBorder="1" applyAlignment="1">
      <alignment horizontal="center" vertical="center"/>
    </xf>
    <xf numFmtId="0" fontId="32" fillId="2" borderId="6" xfId="12" applyFont="1" applyFill="1" applyBorder="1"/>
    <xf numFmtId="0" fontId="32" fillId="2" borderId="7" xfId="12" applyFont="1" applyFill="1" applyBorder="1"/>
    <xf numFmtId="0" fontId="20" fillId="4" borderId="8" xfId="12" applyFont="1" applyFill="1" applyBorder="1"/>
    <xf numFmtId="0" fontId="16" fillId="0" borderId="9" xfId="0" applyFont="1" applyBorder="1"/>
    <xf numFmtId="0" fontId="0" fillId="0" borderId="9" xfId="0" applyBorder="1"/>
    <xf numFmtId="0" fontId="20" fillId="4" borderId="8" xfId="12" applyFont="1" applyFill="1" applyBorder="1" applyAlignment="1"/>
    <xf numFmtId="0" fontId="16" fillId="0" borderId="9" xfId="0" applyFont="1" applyBorder="1" applyAlignment="1"/>
    <xf numFmtId="0" fontId="0" fillId="0" borderId="9" xfId="0" applyBorder="1" applyAlignment="1"/>
    <xf numFmtId="0" fontId="30" fillId="11" borderId="8" xfId="0" applyFont="1" applyFill="1" applyBorder="1" applyAlignment="1">
      <alignment textRotation="90"/>
    </xf>
    <xf numFmtId="0" fontId="30" fillId="12" borderId="8" xfId="0" applyFont="1" applyFill="1" applyBorder="1" applyAlignment="1">
      <alignment textRotation="90"/>
    </xf>
    <xf numFmtId="0" fontId="32" fillId="2" borderId="10" xfId="12" applyFont="1" applyFill="1" applyBorder="1"/>
    <xf numFmtId="0" fontId="32" fillId="2" borderId="11" xfId="12" applyFont="1" applyFill="1" applyBorder="1"/>
    <xf numFmtId="0" fontId="22" fillId="0" borderId="9" xfId="12" applyFont="1" applyBorder="1"/>
    <xf numFmtId="44" fontId="17" fillId="0" borderId="9" xfId="14" applyFont="1" applyFill="1" applyBorder="1"/>
    <xf numFmtId="166" fontId="0" fillId="0" borderId="9" xfId="13" applyFont="1" applyBorder="1"/>
    <xf numFmtId="0" fontId="17" fillId="0" borderId="9" xfId="12" applyFont="1" applyBorder="1"/>
    <xf numFmtId="0" fontId="8" fillId="0" borderId="9" xfId="12" applyBorder="1"/>
    <xf numFmtId="0" fontId="7" fillId="3" borderId="5" xfId="12" applyFont="1" applyFill="1" applyBorder="1" applyAlignment="1">
      <alignment horizontal="left" vertical="center"/>
    </xf>
    <xf numFmtId="0" fontId="32" fillId="2" borderId="12" xfId="12" applyFont="1" applyFill="1" applyBorder="1" applyAlignment="1">
      <alignment horizontal="left" vertical="center"/>
    </xf>
    <xf numFmtId="0" fontId="7" fillId="3" borderId="13" xfId="12" applyFont="1" applyFill="1" applyBorder="1" applyAlignment="1">
      <alignment horizontal="center" vertical="center"/>
    </xf>
    <xf numFmtId="0" fontId="7" fillId="3" borderId="9" xfId="12" applyFont="1" applyFill="1" applyBorder="1" applyAlignment="1">
      <alignment horizontal="center"/>
    </xf>
    <xf numFmtId="0" fontId="20" fillId="2" borderId="10" xfId="12" applyFont="1" applyFill="1" applyBorder="1"/>
    <xf numFmtId="0" fontId="17" fillId="3" borderId="9" xfId="12" applyFont="1" applyFill="1" applyBorder="1"/>
    <xf numFmtId="0" fontId="32" fillId="2" borderId="11" xfId="12" applyFont="1" applyFill="1" applyBorder="1" applyAlignment="1">
      <alignment horizontal="left" vertical="center"/>
    </xf>
    <xf numFmtId="0" fontId="8" fillId="3" borderId="9" xfId="12" applyFill="1" applyBorder="1"/>
    <xf numFmtId="0" fontId="8" fillId="3" borderId="14" xfId="12" applyFill="1" applyBorder="1"/>
    <xf numFmtId="0" fontId="0" fillId="0" borderId="0" xfId="0" applyBorder="1"/>
    <xf numFmtId="0" fontId="16" fillId="3" borderId="15" xfId="0" applyFont="1" applyFill="1" applyBorder="1" applyAlignment="1">
      <alignment horizontal="center" textRotation="90"/>
    </xf>
    <xf numFmtId="0" fontId="16" fillId="3" borderId="13" xfId="0" applyFont="1" applyFill="1" applyBorder="1" applyAlignment="1">
      <alignment horizontal="center" textRotation="90"/>
    </xf>
    <xf numFmtId="0" fontId="30" fillId="3" borderId="15" xfId="0" applyFont="1" applyFill="1" applyBorder="1" applyAlignment="1">
      <alignment horizontal="center" textRotation="90"/>
    </xf>
    <xf numFmtId="0" fontId="30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7" fillId="0" borderId="13" xfId="12" applyFont="1" applyBorder="1"/>
    <xf numFmtId="0" fontId="32" fillId="2" borderId="16" xfId="12" applyFont="1" applyFill="1" applyBorder="1"/>
    <xf numFmtId="0" fontId="0" fillId="0" borderId="17" xfId="0" applyBorder="1"/>
    <xf numFmtId="0" fontId="16" fillId="0" borderId="17" xfId="0" applyFont="1" applyBorder="1"/>
    <xf numFmtId="0" fontId="17" fillId="0" borderId="17" xfId="12" applyFont="1" applyBorder="1"/>
    <xf numFmtId="0" fontId="3" fillId="0" borderId="0" xfId="31"/>
    <xf numFmtId="0" fontId="2" fillId="0" borderId="0" xfId="31" applyFont="1"/>
    <xf numFmtId="0" fontId="1" fillId="0" borderId="0" xfId="31" applyFont="1"/>
    <xf numFmtId="0" fontId="16" fillId="0" borderId="0" xfId="0" applyFont="1" applyBorder="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0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37683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37684</v>
      </c>
      <c r="B531" s="28" t="s">
        <v>3453</v>
      </c>
    </row>
    <row r="532" spans="1:2" x14ac:dyDescent="0.25">
      <c r="A532" s="28" t="s">
        <v>37685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401"/>
  <sheetViews>
    <sheetView tabSelected="1" topLeftCell="R1" zoomScaleNormal="100" workbookViewId="0">
      <pane ySplit="1" topLeftCell="A367" activePane="bottomLeft" state="frozen"/>
      <selection pane="bottomLeft" activeCell="W2" sqref="W2:W401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2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8.42578125" style="114" bestFit="1" customWidth="1"/>
    <col min="47" max="16384" width="18.7109375" style="14"/>
  </cols>
  <sheetData>
    <row r="1" spans="1:46" s="67" customFormat="1" ht="12.75" x14ac:dyDescent="0.2">
      <c r="A1" s="130" t="str" cm="1">
        <f t="array" aca="1" ref="A1:A401" ca="1">_xlfn._xlws.SORT(INDIRECT("Строчный!A1:A"&amp;COUNTA(Строчный!A:A)),1,-1,FALSE)</f>
        <v>Артикул характеристики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36844</v>
      </c>
      <c r="V1" s="97" t="s">
        <v>37051</v>
      </c>
      <c r="W1" s="89" t="s">
        <v>2</v>
      </c>
      <c r="X1" s="118" t="s">
        <v>6</v>
      </c>
      <c r="Y1" s="94" t="s">
        <v>265</v>
      </c>
      <c r="Z1" s="90" t="s">
        <v>36847</v>
      </c>
      <c r="AA1" s="90" t="s">
        <v>36848</v>
      </c>
      <c r="AB1" s="90" t="s">
        <v>36849</v>
      </c>
      <c r="AC1" s="90" t="s">
        <v>36846</v>
      </c>
      <c r="AD1" s="90" t="s">
        <v>36845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36851</v>
      </c>
      <c r="AJ1" s="90" t="s">
        <v>36852</v>
      </c>
      <c r="AK1" s="90" t="s">
        <v>36853</v>
      </c>
      <c r="AL1" s="90" t="s">
        <v>36854</v>
      </c>
      <c r="AM1" s="90" t="s">
        <v>36855</v>
      </c>
      <c r="AN1" s="90" t="s">
        <v>36856</v>
      </c>
      <c r="AO1" s="90" t="s">
        <v>36857</v>
      </c>
      <c r="AP1" s="90" t="s">
        <v>36858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31-295-09-00</v>
      </c>
      <c r="B2" s="128" t="str">
        <f ca="1">UPPER(_xlfn.XLOOKUP($A2,Строчный!$A:$A,Строчный!B:B,"ERR",0))</f>
        <v>B1981H ALICE</v>
      </c>
      <c r="C2" s="101" t="str">
        <f ca="1">PROPER(_xlfn.XLOOKUP($A2,Строчный!$A:$A,Строчный!C:C,"ERR",0))</f>
        <v>Шляпы</v>
      </c>
      <c r="D2" s="101" t="str">
        <f ca="1">_xlfn.LET(_xlpm.DATA,(_xlfn.XLOOKUP($A2,Строчный!$A:$A,Строчный!D:D,"ERR",0)),UPPER(MID(_xlpm.DATA,1,1))&amp;LOWER(MID(_xlpm.DATA,2,LEN(_xlpm.DATA)-1)))</f>
        <v>Шляпа с широкими полями</v>
      </c>
      <c r="E2" s="101" t="str">
        <f ca="1">PROPER(_xlfn.XLOOKUP($A2,Строчный!$A:$A,Строчный!E:E,"ERR",0))</f>
        <v>Betmar</v>
      </c>
      <c r="F2" s="101" t="str">
        <f ca="1">LOWER(_xlfn.XLOOKUP($A2,Строчный!$A:$A,Строчный!F:F,"ERR",0))</f>
        <v>летний</v>
      </c>
      <c r="G2" s="101" t="str">
        <f ca="1">UPPER(_xlfn.XLOOKUP($A2,Строчный!$A:$A,Строчный!G:G,"ERR",0))</f>
        <v>BETMAR</v>
      </c>
      <c r="H2" s="101" t="str">
        <f ca="1">LOWER(_xlfn.XLOOKUP($A2,Строчный!$A:$A,Строчный!H:H,"ERR",0))</f>
        <v>black multi</v>
      </c>
      <c r="I2" s="101" t="str">
        <f ca="1">LOWER(_xlfn.XLOOKUP($A2,Строчный!$A:$A,Строчный!I:I,"ERR",0))</f>
        <v>черный</v>
      </c>
      <c r="J2" s="101" t="str">
        <f ca="1">SUBSTITUTE(LOWER(_xlfn.XLOOKUP($A2,Строчный!$A:$A,Строчный!J:J,"ERR",0)),"подклад","Подклад")</f>
        <v>65% бумага - 23% полипропилен - 12% полиэстер</v>
      </c>
      <c r="K2" s="101" t="str">
        <f ca="1">LOWER(_xlfn.XLOOKUP($A2,Строчный!$A:$A,Строчный!K:K,"ERR",0))</f>
        <v>бумажные</v>
      </c>
      <c r="L2" s="101" t="str">
        <f ca="1">PROPER(_xlfn.XLOOKUP($A2,Строчный!$A:$A,Строчный!L:L,"ERR",0))</f>
        <v>Женский</v>
      </c>
      <c r="M2" s="101" t="str">
        <f ca="1">PROPER(_xlfn.XLOOKUP($A2,Строчный!$A:$A,Строчный!M:M,"ERR",0))</f>
        <v>Китай</v>
      </c>
      <c r="N2" s="110">
        <f ca="1">VALUE(_xlfn.XLOOKUP($A2,Строчный!$A:$A,Строчный!N:N,"ERR",0))</f>
        <v>760.50000000000011</v>
      </c>
      <c r="O2" s="109" t="str">
        <f ca="1">_xlfn.XLOOKUP($G2,Фабрика!A:A,Фабрика!B:B,"ERR",0)</f>
        <v>Bollman Headwear Europe Ltd; 2 Merchants drive, Caelisle, Cumbria CA3 0JW, United Kingdom</v>
      </c>
      <c r="P2" s="100" t="str">
        <f ca="1">_xlfn.XLOOKUP($A2,Строчный!$A:$A,Строчный!P:P,"ERR",0)</f>
        <v>ONE</v>
      </c>
      <c r="Q2" s="100">
        <f ca="1">VALUE(_xlfn.XLOOKUP($A2,Строчный!$A:$A,Строчный!Q:Q,"ERR",0))</f>
        <v>3</v>
      </c>
      <c r="R2" s="14" t="s">
        <v>283</v>
      </c>
      <c r="S2" s="122" t="str">
        <f t="shared" ref="S2:S33" ca="1" si="0">CONCATENATE(Y2," ",G2," арт. ",B2," (",I2,")")</f>
        <v>Шляпа BETMAR арт. B1981H ALICE (черный)</v>
      </c>
      <c r="T2" s="121" t="str">
        <f t="shared" ref="T2:T33" ca="1" si="1">CONCATENATE(Y2," ",G2," арт. ",B2," (",I2,") {",H2,"}")</f>
        <v>Шляпа BETMAR арт. B1981H ALICE (черный) {black multi}</v>
      </c>
      <c r="U2" s="18" t="str">
        <f t="shared" ref="U2:U33" ca="1" si="2">IFERROR(MID(I2,FIND("-",I2)+1,LEN(I2)),IFERROR(MID(I2,1,FIND("/",I2)-2),I2))</f>
        <v>черный</v>
      </c>
      <c r="V2" s="18" t="str">
        <f t="shared" ref="V2:V33" ca="1" si="3">IFERROR(MID(I2,FIND("-",I2)+1,LEN(I2)),IFERROR(MID(I2,FIND("/",I2)+2,LEN(I2)),I2))</f>
        <v>черный</v>
      </c>
      <c r="W2" s="119" t="str">
        <f ca="1">_xlfn.XLOOKUP(A2,'Цвета артикулов'!A:A,'Цвета артикулов'!B:B,IFERROR(MID(I2,FIND("-",I2)+1,LEN(I2)),IFERROR(MID(I2,1,FIND("/",I2)-2),I2)),0)</f>
        <v>черный</v>
      </c>
      <c r="X2" s="93" t="str">
        <f ca="1">LEFT(A2,9)</f>
        <v>31-295-09</v>
      </c>
      <c r="Y2" s="95" t="str">
        <f ca="1">VLOOKUP(C2,Группа!A:B,2,FALSE)</f>
        <v>Шляпа</v>
      </c>
      <c r="Z2" s="117" t="str">
        <f ca="1">IFERROR(VLOOKUP(P2,Размеры!A:C,3,FALSE),"")</f>
        <v>ONE</v>
      </c>
      <c r="AA2" s="117" t="str">
        <f ca="1">VLOOKUP(I2,ЦветПолный!A:B,2,FALSE)</f>
        <v>09</v>
      </c>
      <c r="AB2" s="117" t="str">
        <f ca="1">IFERROR(VLOOKUP(P2,Размеры!A:D,4,FALSE),"")</f>
        <v>00</v>
      </c>
      <c r="AC2" s="117">
        <f ca="1">IF(LEFT(IFERROR(VLOOKUP(LOOKUP(2,1/SEARCH(B2,Товары!A:A),Товары!A:A),Товары!A:B,2,0),""),6)=MID(X2,1,6),1,0)</f>
        <v>1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0</v>
      </c>
      <c r="AL2" s="117">
        <f ca="1">SUMIF(ЦветПолный!A:A,I2,ЦветПолный!C:C)</f>
        <v>11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IF(VLOOKUP(T2,Товары!A:B,2,FALSE)=X2,"Есть в 1С","ERR")</f>
        <v>#N/A</v>
      </c>
      <c r="AR2" s="84" t="e">
        <f ca="1">IF(VLOOKUP(X2,Товары!B:B,1,FALSE)=X2,"Есть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31-289-09-00</v>
      </c>
      <c r="B3" s="128" t="str">
        <f ca="1">UPPER(_xlfn.XLOOKUP($A3,Строчный!$A:$A,Строчный!B:B,"ERR",0))</f>
        <v>B1971H EMMELINE</v>
      </c>
      <c r="C3" s="101" t="str">
        <f ca="1">PROPER(_xlfn.XLOOKUP($A3,Строчный!$A:$A,Строчный!C:C,"ERR",0))</f>
        <v>Шляпы</v>
      </c>
      <c r="D3" s="101" t="str">
        <f ca="1">_xlfn.LET(_xlpm.DATA,(_xlfn.XLOOKUP($A3,Строчный!$A:$A,Строчный!D:D,"ERR",0)),UPPER(MID(_xlpm.DATA,1,1))&amp;LOWER(MID(_xlpm.DATA,2,LEN(_xlpm.DATA)-1)))</f>
        <v>Шляпа с широкими полями</v>
      </c>
      <c r="E3" s="101" t="str">
        <f ca="1">PROPER(_xlfn.XLOOKUP($A3,Строчный!$A:$A,Строчный!E:E,"ERR",0))</f>
        <v>Betmar</v>
      </c>
      <c r="F3" s="101" t="str">
        <f ca="1">LOWER(_xlfn.XLOOKUP($A3,Строчный!$A:$A,Строчный!F:F,"ERR",0))</f>
        <v>летний</v>
      </c>
      <c r="G3" s="101" t="str">
        <f ca="1">UPPER(_xlfn.XLOOKUP($A3,Строчный!$A:$A,Строчный!G:G,"ERR",0))</f>
        <v>BETMAR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полиэстер</v>
      </c>
      <c r="K3" s="101" t="str">
        <f ca="1">LOWER(_xlfn.XLOOKUP($A3,Строчный!$A:$A,Строчный!K:K,"ERR",0))</f>
        <v/>
      </c>
      <c r="L3" s="101" t="str">
        <f ca="1">PROPER(_xlfn.XLOOKUP($A3,Строчный!$A:$A,Строчный!L:L,"ERR",0))</f>
        <v>Женский</v>
      </c>
      <c r="M3" s="101" t="str">
        <f ca="1">PROPER(_xlfn.XLOOKUP($A3,Строчный!$A:$A,Строчный!M:M,"ERR",0))</f>
        <v>Китай</v>
      </c>
      <c r="N3" s="110">
        <f ca="1">VALUE(_xlfn.XLOOKUP($A3,Строчный!$A:$A,Строчный!N:N,"ERR",0))</f>
        <v>760.50000000000011</v>
      </c>
      <c r="O3" s="109" t="str">
        <f ca="1">_xlfn.XLOOKUP($G3,Фабрика!A:A,Фабрика!B:B,"ERR",0)</f>
        <v>Bollman Headwear Europe Ltd; 2 Merchants drive, Caelisle, Cumbria CA3 0JW, United Kingdom</v>
      </c>
      <c r="P3" s="100" t="str">
        <f ca="1">_xlfn.XLOOKUP($A3,Строчный!$A:$A,Строчный!P:P,"ERR",0)</f>
        <v>ONE</v>
      </c>
      <c r="Q3" s="100">
        <f ca="1">VALUE(_xlfn.XLOOKUP($A3,Строчный!$A:$A,Строчный!Q:Q,"ERR",0))</f>
        <v>3</v>
      </c>
      <c r="R3" s="14" t="s">
        <v>283</v>
      </c>
      <c r="S3" s="122" t="str">
        <f t="shared" ca="1" si="0"/>
        <v>Шляпа BETMAR арт. B1971H EMMELINE (черный)</v>
      </c>
      <c r="T3" s="121" t="str">
        <f t="shared" ca="1" si="1"/>
        <v>Шляпа BETMAR арт. B1971H EMMELINE (черный) {black}</v>
      </c>
      <c r="U3" s="18" t="str">
        <f t="shared" ca="1" si="2"/>
        <v>черный</v>
      </c>
      <c r="V3" s="18" t="str">
        <f t="shared" ca="1" si="3"/>
        <v>черный</v>
      </c>
      <c r="W3" s="119" t="str">
        <f ca="1">_xlfn.XLOOKUP(A3,'Цвета артикулов'!A:A,'Цвета артикулов'!B:B,IFERROR(MID(I3,FIND("-",I3)+1,LEN(I3)),IFERROR(MID(I3,1,FIND("/",I3)-2),I3)),0)</f>
        <v>черный</v>
      </c>
      <c r="X3" s="93" t="str">
        <f t="shared" ref="X3:X66" ca="1" si="4">LEFT(A3,9)</f>
        <v>31-289-09</v>
      </c>
      <c r="Y3" s="95" t="str">
        <f ca="1">VLOOKUP(C3,Группа!A:B,2,FALSE)</f>
        <v>Шляпа</v>
      </c>
      <c r="Z3" s="117" t="str">
        <f ca="1">IFERROR(VLOOKUP(P3,Размеры!A:C,3,FALSE),"")</f>
        <v>ONE</v>
      </c>
      <c r="AA3" s="117" t="str">
        <f ca="1">VLOOKUP(I3,ЦветПолный!A:B,2,FALSE)</f>
        <v>09</v>
      </c>
      <c r="AB3" s="117" t="str">
        <f ca="1">IFERROR(VLOOKUP(P3,Размеры!A:D,4,FALSE),"")</f>
        <v>00</v>
      </c>
      <c r="AC3" s="117">
        <f ca="1">IF(LEFT(IFERROR(VLOOKUP(LOOKUP(2,1/SEARCH(B3,Товары!A:A),Товары!A:A),Товары!A:B,2,0),""),6)=MID(X3,1,6),1,0)</f>
        <v>1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0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1</v>
      </c>
      <c r="AL3" s="117">
        <f ca="1">SUMIF(ЦветПолный!A:A,I3,ЦветПолный!C:C)</f>
        <v>11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str">
        <f ca="1">IF(VLOOKUP(T3,Товары!A:B,2,FALSE)=X3,"Есть в 1С","ERR")</f>
        <v>Есть в 1С</v>
      </c>
      <c r="AR3" s="84" t="str">
        <f ca="1">IF(VLOOKUP(X3,Товары!B:B,1,FALSE)=X3,"Есть в 1С","ERR")</f>
        <v>Есть в 1С</v>
      </c>
      <c r="AS3" s="116" t="str">
        <f ca="1">VLOOKUP(T3,Товары!A:B,2,FALSE)</f>
        <v>31-289-09</v>
      </c>
      <c r="AT3" s="114" t="str">
        <f ca="1">VLOOKUP(T3,Товары!A:B,1,FALSE)</f>
        <v>Шляпа BETMAR арт. B1971H EMMELINE (черный) {black}</v>
      </c>
    </row>
    <row r="4" spans="1:46" ht="14.45" customHeight="1" x14ac:dyDescent="0.25">
      <c r="A4" s="131" t="str">
        <f ca="1"/>
        <v>31-270-14-00</v>
      </c>
      <c r="B4" s="128" t="str">
        <f ca="1">UPPER(_xlfn.XLOOKUP($A4,Строчный!$A:$A,Строчный!B:B,"ERR",0))</f>
        <v>B1945H MARIE</v>
      </c>
      <c r="C4" s="101" t="str">
        <f ca="1">PROPER(_xlfn.XLOOKUP($A4,Строчный!$A:$A,Строчный!C:C,"ERR",0))</f>
        <v>Шляпы</v>
      </c>
      <c r="D4" s="101" t="str">
        <f ca="1">_xlfn.LET(_xlpm.DATA,(_xlfn.XLOOKUP($A4,Строчный!$A:$A,Строчный!D:D,"ERR",0)),UPPER(MID(_xlpm.DATA,1,1))&amp;LOWER(MID(_xlpm.DATA,2,LEN(_xlpm.DATA)-1)))</f>
        <v>Шляпа с широкими полями</v>
      </c>
      <c r="E4" s="101" t="str">
        <f ca="1">PROPER(_xlfn.XLOOKUP($A4,Строчный!$A:$A,Строчный!E:E,"ERR",0))</f>
        <v>Betmar</v>
      </c>
      <c r="F4" s="101" t="str">
        <f ca="1">LOWER(_xlfn.XLOOKUP($A4,Строчный!$A:$A,Строчный!F:F,"ERR",0))</f>
        <v>летний</v>
      </c>
      <c r="G4" s="101" t="str">
        <f ca="1">UPPER(_xlfn.XLOOKUP($A4,Строчный!$A:$A,Строчный!G:G,"ERR",0))</f>
        <v>BETMAR</v>
      </c>
      <c r="H4" s="101" t="str">
        <f ca="1">LOWER(_xlfn.XLOOKUP($A4,Строчный!$A:$A,Строчный!H:H,"ERR",0))</f>
        <v>tan</v>
      </c>
      <c r="I4" s="101" t="str">
        <f ca="1">LOWER(_xlfn.XLOOKUP($A4,Строчный!$A:$A,Строчный!I:I,"ERR",0))</f>
        <v>коричневый</v>
      </c>
      <c r="J4" s="101" t="str">
        <f ca="1">SUBSTITUTE(LOWER(_xlfn.XLOOKUP($A4,Строчный!$A:$A,Строчный!J:J,"ERR",0)),"подклад","Подклад")</f>
        <v>79% бумага - 12% полипропилен - 9% полиэстер</v>
      </c>
      <c r="K4" s="101" t="str">
        <f ca="1">LOWER(_xlfn.XLOOKUP($A4,Строчный!$A:$A,Строчный!K:K,"ERR",0))</f>
        <v>бумажные</v>
      </c>
      <c r="L4" s="101" t="str">
        <f ca="1">PROPER(_xlfn.XLOOKUP($A4,Строчный!$A:$A,Строчный!L:L,"ERR",0))</f>
        <v>Женский</v>
      </c>
      <c r="M4" s="101" t="str">
        <f ca="1">PROPER(_xlfn.XLOOKUP($A4,Строчный!$A:$A,Строчный!M:M,"ERR",0))</f>
        <v>Китай</v>
      </c>
      <c r="N4" s="110">
        <f ca="1">VALUE(_xlfn.XLOOKUP($A4,Строчный!$A:$A,Строчный!N:N,"ERR",0))</f>
        <v>699.66000000000008</v>
      </c>
      <c r="O4" s="109" t="str">
        <f ca="1">_xlfn.XLOOKUP($G4,Фабрика!A:A,Фабрика!B:B,"ERR",0)</f>
        <v>Bollman Headwear Europe Ltd; 2 Merchants drive, Caelisle, Cumbria CA3 0JW, United Kingdom</v>
      </c>
      <c r="P4" s="100" t="str">
        <f ca="1">_xlfn.XLOOKUP($A4,Строчный!$A:$A,Строчный!P:P,"ERR",0)</f>
        <v>ONE</v>
      </c>
      <c r="Q4" s="100">
        <f ca="1">VALUE(_xlfn.XLOOKUP($A4,Строчный!$A:$A,Строчный!Q:Q,"ERR",0))</f>
        <v>5</v>
      </c>
      <c r="R4" s="14" t="s">
        <v>283</v>
      </c>
      <c r="S4" s="122" t="str">
        <f t="shared" ca="1" si="0"/>
        <v>Шляпа BETMAR арт. B1945H MARIE (коричневый)</v>
      </c>
      <c r="T4" s="121" t="str">
        <f t="shared" ca="1" si="1"/>
        <v>Шляпа BETMAR арт. B1945H MARIE (коричневый) {tan}</v>
      </c>
      <c r="U4" s="18" t="str">
        <f t="shared" ca="1" si="2"/>
        <v>коричневый</v>
      </c>
      <c r="V4" s="18" t="str">
        <f t="shared" ca="1" si="3"/>
        <v>коричневый</v>
      </c>
      <c r="W4" s="119" t="str">
        <f ca="1">_xlfn.XLOOKUP(A4,'Цвета артикулов'!A:A,'Цвета артикулов'!B:B,IFERROR(MID(I4,FIND("-",I4)+1,LEN(I4)),IFERROR(MID(I4,1,FIND("/",I4)-2),I4)),0)</f>
        <v>коричневый</v>
      </c>
      <c r="X4" s="93" t="str">
        <f t="shared" ca="1" si="4"/>
        <v>31-270-14</v>
      </c>
      <c r="Y4" s="95" t="str">
        <f ca="1">VLOOKUP(C4,Группа!A:B,2,FALSE)</f>
        <v>Шляпа</v>
      </c>
      <c r="Z4" s="117" t="str">
        <f ca="1">IFERROR(VLOOKUP(P4,Размеры!A:C,3,FALSE),"")</f>
        <v>ONE</v>
      </c>
      <c r="AA4" s="117" t="str">
        <f ca="1">VLOOKUP(I4,ЦветПолный!A:B,2,FALSE)</f>
        <v>14</v>
      </c>
      <c r="AB4" s="117" t="str">
        <f ca="1">IFERROR(VLOOKUP(P4,Размеры!A:D,4,FALSE),"")</f>
        <v>00</v>
      </c>
      <c r="AC4" s="117">
        <f ca="1">IF(LEFT(IFERROR(VLOOKUP(LOOKUP(2,1/SEARCH(B4,Товары!A:A),Товары!A:A),Товары!A:B,2,0),""),6)=MID(X4,1,6),1,0)</f>
        <v>1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0</v>
      </c>
      <c r="AL4" s="117">
        <f ca="1">SUMIF(ЦветПолный!A:A,I4,ЦветПолный!C:C)</f>
        <v>14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str">
        <f ca="1">IF(VLOOKUP(T4,Товары!A:B,2,FALSE)=X4,"Есть в 1С","ERR")</f>
        <v>Есть в 1С</v>
      </c>
      <c r="AR4" s="84" t="str">
        <f ca="1">IF(VLOOKUP(X4,Товары!B:B,1,FALSE)=X4,"Есть в 1С","ERR")</f>
        <v>Есть в 1С</v>
      </c>
      <c r="AS4" s="116" t="str">
        <f ca="1">VLOOKUP(T4,Товары!A:B,2,FALSE)</f>
        <v>31-270-14</v>
      </c>
      <c r="AT4" s="114" t="str">
        <f ca="1">VLOOKUP(T4,Товары!A:B,1,FALSE)</f>
        <v>Шляпа BETMAR арт. B1945H MARIE (коричневый) {tan}</v>
      </c>
    </row>
    <row r="5" spans="1:46" ht="14.45" customHeight="1" x14ac:dyDescent="0.25">
      <c r="A5" s="131" t="str">
        <f ca="1"/>
        <v>31-243-09-00</v>
      </c>
      <c r="B5" s="128" t="str">
        <f ca="1">UPPER(_xlfn.XLOOKUP($A5,Строчный!$A:$A,Строчный!B:B,"ERR",0))</f>
        <v>B1910H RIVERIA</v>
      </c>
      <c r="C5" s="101" t="str">
        <f ca="1">PROPER(_xlfn.XLOOKUP($A5,Строчный!$A:$A,Строчный!C:C,"ERR",0))</f>
        <v>Шляпы</v>
      </c>
      <c r="D5" s="101" t="str">
        <f ca="1">_xlfn.LET(_xlpm.DATA,(_xlfn.XLOOKUP($A5,Строчный!$A:$A,Строчный!D:D,"ERR",0)),UPPER(MID(_xlpm.DATA,1,1))&amp;LOWER(MID(_xlpm.DATA,2,LEN(_xlpm.DATA)-1)))</f>
        <v>Шляпа канотье</v>
      </c>
      <c r="E5" s="101" t="str">
        <f ca="1">PROPER(_xlfn.XLOOKUP($A5,Строчный!$A:$A,Строчный!E:E,"ERR",0))</f>
        <v>Betmar</v>
      </c>
      <c r="F5" s="101" t="str">
        <f ca="1">LOWER(_xlfn.XLOOKUP($A5,Строчный!$A:$A,Строчный!F:F,"ERR",0))</f>
        <v>летний</v>
      </c>
      <c r="G5" s="101" t="str">
        <f ca="1">UPPER(_xlfn.XLOOKUP($A5,Строчный!$A:$A,Строчный!G:G,"ERR",0))</f>
        <v>BETMAR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солома</v>
      </c>
      <c r="K5" s="101" t="str">
        <f ca="1">LOWER(_xlfn.XLOOKUP($A5,Строчный!$A:$A,Строчный!K:K,"ERR",0))</f>
        <v>соломенные</v>
      </c>
      <c r="L5" s="101" t="str">
        <f ca="1">PROPER(_xlfn.XLOOKUP($A5,Строчный!$A:$A,Строчный!L:L,"ERR",0))</f>
        <v>Женский</v>
      </c>
      <c r="M5" s="101" t="str">
        <f ca="1">PROPER(_xlfn.XLOOKUP($A5,Строчный!$A:$A,Строчный!M:M,"ERR",0))</f>
        <v>Китай</v>
      </c>
      <c r="N5" s="110">
        <f ca="1">VALUE(_xlfn.XLOOKUP($A5,Строчный!$A:$A,Строчный!N:N,"ERR",0))</f>
        <v>606.05999999999995</v>
      </c>
      <c r="O5" s="109" t="str">
        <f ca="1">_xlfn.XLOOKUP($G5,Фабрика!A:A,Фабрика!B:B,"ERR",0)</f>
        <v>Bollman Headwear Europe Ltd; 2 Merchants drive, Caelisle, Cumbria CA3 0JW, United Kingdom</v>
      </c>
      <c r="P5" s="100" t="str">
        <f ca="1">_xlfn.XLOOKUP($A5,Строчный!$A:$A,Строчный!P:P,"ERR",0)</f>
        <v>ONE</v>
      </c>
      <c r="Q5" s="100">
        <f ca="1">VALUE(_xlfn.XLOOKUP($A5,Строчный!$A:$A,Строчный!Q:Q,"ERR",0))</f>
        <v>2</v>
      </c>
      <c r="R5" s="14" t="s">
        <v>283</v>
      </c>
      <c r="S5" s="122" t="str">
        <f t="shared" ca="1" si="0"/>
        <v>Шляпа BETMAR арт. B1910H RIVERIA (черный)</v>
      </c>
      <c r="T5" s="121" t="str">
        <f t="shared" ca="1" si="1"/>
        <v>Шляпа BETMAR арт. B1910H RIVERIA (черный) {black}</v>
      </c>
      <c r="U5" s="18" t="str">
        <f t="shared" ca="1" si="2"/>
        <v>черный</v>
      </c>
      <c r="V5" s="18" t="str">
        <f t="shared" ca="1" si="3"/>
        <v>черный</v>
      </c>
      <c r="W5" s="119" t="str">
        <f ca="1">_xlfn.XLOOKUP(A5,'Цвета артикулов'!A:A,'Цвета артикулов'!B:B,IFERROR(MID(I5,FIND("-",I5)+1,LEN(I5)),IFERROR(MID(I5,1,FIND("/",I5)-2),I5)),0)</f>
        <v>черный</v>
      </c>
      <c r="X5" s="93" t="str">
        <f t="shared" ca="1" si="4"/>
        <v>31-243-09</v>
      </c>
      <c r="Y5" s="95" t="str">
        <f ca="1">VLOOKUP(C5,Группа!A:B,2,FALSE)</f>
        <v>Шляпа</v>
      </c>
      <c r="Z5" s="117" t="str">
        <f ca="1">IFERROR(VLOOKUP(P5,Размеры!A:C,3,FALSE),"")</f>
        <v>ONE</v>
      </c>
      <c r="AA5" s="117" t="str">
        <f ca="1">VLOOKUP(I5,ЦветПолный!A:B,2,FALSE)</f>
        <v>09</v>
      </c>
      <c r="AB5" s="117" t="str">
        <f ca="1">IFERROR(VLOOKUP(P5,Размеры!A:D,4,FALSE),"")</f>
        <v>00</v>
      </c>
      <c r="AC5" s="117">
        <f ca="1">IF(LEFT(IFERROR(VLOOKUP(LOOKUP(2,1/SEARCH(B5,Товары!A:A),Товары!A:A),Товары!A:B,2,0),""),6)=MID(X5,1,6),1,0)</f>
        <v>1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1</v>
      </c>
      <c r="AL5" s="117">
        <f ca="1">SUMIF(ЦветПолный!A:A,I5,ЦветПолный!C:C)</f>
        <v>11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str">
        <f ca="1">IF(VLOOKUP(T5,Товары!A:B,2,FALSE)=X5,"Есть в 1С","ERR")</f>
        <v>Есть в 1С</v>
      </c>
      <c r="AR5" s="84" t="str">
        <f ca="1">IF(VLOOKUP(X5,Товары!B:B,1,FALSE)=X5,"Есть в 1С","ERR")</f>
        <v>Есть в 1С</v>
      </c>
      <c r="AS5" s="116" t="str">
        <f ca="1">VLOOKUP(T5,Товары!A:B,2,FALSE)</f>
        <v>31-243-09</v>
      </c>
      <c r="AT5" s="114" t="str">
        <f ca="1">VLOOKUP(T5,Товары!A:B,1,FALSE)</f>
        <v>Шляпа BETMAR арт. B1910H RIVERIA (черный) {black}</v>
      </c>
    </row>
    <row r="6" spans="1:46" x14ac:dyDescent="0.25">
      <c r="A6" s="132" t="str">
        <f ca="1"/>
        <v>31-238-91-00</v>
      </c>
      <c r="B6" s="128" t="str">
        <f ca="1">UPPER(_xlfn.XLOOKUP($A6,Строчный!$A:$A,Строчный!B:B,"ERR",0))</f>
        <v>B1900H BLANCHET</v>
      </c>
      <c r="C6" s="101" t="str">
        <f ca="1">PROPER(_xlfn.XLOOKUP($A6,Строчный!$A:$A,Строчный!C:C,"ERR",0))</f>
        <v>Шляпы</v>
      </c>
      <c r="D6" s="101" t="str">
        <f ca="1">_xlfn.LET(_xlpm.DATA,(_xlfn.XLOOKUP($A6,Строчный!$A:$A,Строчный!D:D,"ERR",0)),UPPER(MID(_xlpm.DATA,1,1))&amp;LOWER(MID(_xlpm.DATA,2,LEN(_xlpm.DATA)-1)))</f>
        <v>Шляпа с широкими полями</v>
      </c>
      <c r="E6" s="101" t="str">
        <f ca="1">PROPER(_xlfn.XLOOKUP($A6,Строчный!$A:$A,Строчный!E:E,"ERR",0))</f>
        <v>Betmar</v>
      </c>
      <c r="F6" s="101" t="str">
        <f ca="1">LOWER(_xlfn.XLOOKUP($A6,Строчный!$A:$A,Строчный!F:F,"ERR",0))</f>
        <v>летний</v>
      </c>
      <c r="G6" s="101" t="str">
        <f ca="1">UPPER(_xlfn.XLOOKUP($A6,Строчный!$A:$A,Строчный!G:G,"ERR",0))</f>
        <v>BETMAR</v>
      </c>
      <c r="H6" s="101" t="str">
        <f ca="1">LOWER(_xlfn.XLOOKUP($A6,Строчный!$A:$A,Строчный!H:H,"ERR",0))</f>
        <v>auburn sand</v>
      </c>
      <c r="I6" s="101" t="str">
        <f ca="1">LOWER(_xlfn.XLOOKUP($A6,Строчный!$A:$A,Строчный!I:I,"ERR",0))</f>
        <v>кофейный</v>
      </c>
      <c r="J6" s="101" t="str">
        <f ca="1">SUBSTITUTE(LOWER(_xlfn.XLOOKUP($A6,Строчный!$A:$A,Строчный!J:J,"ERR",0)),"подклад","Подклад")</f>
        <v>45% бумага - 35% полипропилен - 20% полиэстер</v>
      </c>
      <c r="K6" s="101" t="str">
        <f ca="1">LOWER(_xlfn.XLOOKUP($A6,Строчный!$A:$A,Строчный!K:K,"ERR",0))</f>
        <v>бумажные</v>
      </c>
      <c r="L6" s="101" t="str">
        <f ca="1">PROPER(_xlfn.XLOOKUP($A6,Строчный!$A:$A,Строчный!L:L,"ERR",0))</f>
        <v>Женский</v>
      </c>
      <c r="M6" s="101" t="str">
        <f ca="1">PROPER(_xlfn.XLOOKUP($A6,Строчный!$A:$A,Строчный!M:M,"ERR",0))</f>
        <v>Китай</v>
      </c>
      <c r="N6" s="110">
        <f ca="1">VALUE(_xlfn.XLOOKUP($A6,Строчный!$A:$A,Строчный!N:N,"ERR",0))</f>
        <v>787.41000000000008</v>
      </c>
      <c r="O6" s="109" t="str">
        <f ca="1">_xlfn.XLOOKUP($G6,Фабрика!A:A,Фабрика!B:B,"ERR",0)</f>
        <v>Bollman Headwear Europe Ltd; 2 Merchants drive, Caelisle, Cumbria CA3 0JW, United Kingdom</v>
      </c>
      <c r="P6" s="100" t="str">
        <f ca="1">_xlfn.XLOOKUP($A6,Строчный!$A:$A,Строчный!P:P,"ERR",0)</f>
        <v>ONE</v>
      </c>
      <c r="Q6" s="100">
        <f ca="1">VALUE(_xlfn.XLOOKUP($A6,Строчный!$A:$A,Строчный!Q:Q,"ERR",0))</f>
        <v>3</v>
      </c>
      <c r="R6" s="14" t="s">
        <v>283</v>
      </c>
      <c r="S6" s="122" t="str">
        <f t="shared" ca="1" si="0"/>
        <v>Шляпа BETMAR арт. B1900H BLANCHET (кофейный)</v>
      </c>
      <c r="T6" s="121" t="str">
        <f t="shared" ca="1" si="1"/>
        <v>Шляпа BETMAR арт. B1900H BLANCHET (кофейный) {auburn sand}</v>
      </c>
      <c r="U6" s="18" t="str">
        <f t="shared" ca="1" si="2"/>
        <v>кофейный</v>
      </c>
      <c r="V6" s="18" t="str">
        <f t="shared" ca="1" si="3"/>
        <v>кофейный</v>
      </c>
      <c r="W6" s="119" t="s">
        <v>22</v>
      </c>
      <c r="X6" s="93" t="str">
        <f t="shared" ca="1" si="4"/>
        <v>31-238-91</v>
      </c>
      <c r="Y6" s="95" t="str">
        <f ca="1">VLOOKUP(C6,Группа!A:B,2,FALSE)</f>
        <v>Шляпа</v>
      </c>
      <c r="Z6" s="117" t="str">
        <f ca="1">IFERROR(VLOOKUP(P6,Размеры!A:C,3,FALSE),"")</f>
        <v>ONE</v>
      </c>
      <c r="AA6" s="117" t="str">
        <f ca="1">VLOOKUP(I6,ЦветПолный!A:B,2,FALSE)</f>
        <v>91</v>
      </c>
      <c r="AB6" s="117" t="str">
        <f ca="1">IFERROR(VLOOKUP(P6,Размеры!A:D,4,FALSE),"")</f>
        <v>00</v>
      </c>
      <c r="AC6" s="117">
        <f ca="1">IF(LEFT(IFERROR(VLOOKUP(LOOKUP(2,1/SEARCH(B6,Товары!A:A),Товары!A:A),Товары!A:B,2,0),""),6)=MID(X6,1,6),1,0)</f>
        <v>1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1</v>
      </c>
      <c r="AL6" s="117">
        <f ca="1">SUMIF(ЦветПолный!A:A,I6,ЦветПолный!C:C)</f>
        <v>4</v>
      </c>
      <c r="AM6" s="117">
        <f>SUMIF(Цвет!A:A,W6,Цвет!B:B)</f>
        <v>1</v>
      </c>
      <c r="AN6" s="117">
        <f ca="1">SUMIF(Пол!B:B,L6,Пол!C:C)</f>
        <v>1</v>
      </c>
      <c r="AO6" s="117">
        <f ca="1">SUMIF(Марка!A:A,G6,Марка!B:B)</f>
        <v>1</v>
      </c>
      <c r="AP6" s="117">
        <f ca="1">SUMIF(Страна!A:A,M6,Страна!B:B)</f>
        <v>1</v>
      </c>
      <c r="AQ6" s="83" t="str">
        <f ca="1">IF(VLOOKUP(T6,Товары!A:B,2,FALSE)=X6,"Есть в 1С","ERR")</f>
        <v>Есть в 1С</v>
      </c>
      <c r="AR6" s="84" t="str">
        <f ca="1">IF(VLOOKUP(X6,Товары!B:B,1,FALSE)=X6,"Есть в 1С","ERR")</f>
        <v>Есть в 1С</v>
      </c>
      <c r="AS6" s="116" t="str">
        <f ca="1">VLOOKUP(T6,Товары!A:B,2,FALSE)</f>
        <v>31-238-91</v>
      </c>
      <c r="AT6" s="114" t="str">
        <f ca="1">VLOOKUP(T6,Товары!A:B,1,FALSE)</f>
        <v>Шляпа BETMAR арт. B1900H BLANCHET (кофейный) {auburn sand}</v>
      </c>
    </row>
    <row r="7" spans="1:46" ht="14.45" customHeight="1" x14ac:dyDescent="0.25">
      <c r="A7" s="131" t="str">
        <f ca="1"/>
        <v>31-238-02-00</v>
      </c>
      <c r="B7" s="128" t="str">
        <f ca="1">UPPER(_xlfn.XLOOKUP($A7,Строчный!$A:$A,Строчный!B:B,"ERR",0))</f>
        <v>B1900H BLANCHET</v>
      </c>
      <c r="C7" s="101" t="str">
        <f ca="1">PROPER(_xlfn.XLOOKUP($A7,Строчный!$A:$A,Строчный!C:C,"ERR",0))</f>
        <v>Шляпы</v>
      </c>
      <c r="D7" s="101" t="str">
        <f ca="1">_xlfn.LET(_xlpm.DATA,(_xlfn.XLOOKUP($A7,Строчный!$A:$A,Строчный!D:D,"ERR",0)),UPPER(MID(_xlpm.DATA,1,1))&amp;LOWER(MID(_xlpm.DATA,2,LEN(_xlpm.DATA)-1)))</f>
        <v>Шляпа с широкими полями</v>
      </c>
      <c r="E7" s="101" t="str">
        <f ca="1">PROPER(_xlfn.XLOOKUP($A7,Строчный!$A:$A,Строчный!E:E,"ERR",0))</f>
        <v>Betmar</v>
      </c>
      <c r="F7" s="101" t="str">
        <f ca="1">LOWER(_xlfn.XLOOKUP($A7,Строчный!$A:$A,Строчный!F:F,"ERR",0))</f>
        <v>летний</v>
      </c>
      <c r="G7" s="101" t="str">
        <f ca="1">UPPER(_xlfn.XLOOKUP($A7,Строчный!$A:$A,Строчный!G:G,"ERR",0))</f>
        <v>BETMAR</v>
      </c>
      <c r="H7" s="101" t="str">
        <f ca="1">LOWER(_xlfn.XLOOKUP($A7,Строчный!$A:$A,Строчный!H:H,"ERR",0))</f>
        <v>natural</v>
      </c>
      <c r="I7" s="101" t="str">
        <f ca="1">LOWER(_xlfn.XLOOKUP($A7,Строчный!$A:$A,Строчный!I:I,"ERR",0))</f>
        <v>бежевый</v>
      </c>
      <c r="J7" s="101" t="str">
        <f ca="1">SUBSTITUTE(LOWER(_xlfn.XLOOKUP($A7,Строчный!$A:$A,Строчный!J:J,"ERR",0)),"подклад","Подклад")</f>
        <v>45% бумага - 35% полипропилен - 20% полиэстер</v>
      </c>
      <c r="K7" s="101" t="str">
        <f ca="1">LOWER(_xlfn.XLOOKUP($A7,Строчный!$A:$A,Строчный!K:K,"ERR",0))</f>
        <v>бумажные</v>
      </c>
      <c r="L7" s="101" t="str">
        <f ca="1">PROPER(_xlfn.XLOOKUP($A7,Строчный!$A:$A,Строчный!L:L,"ERR",0))</f>
        <v>Женский</v>
      </c>
      <c r="M7" s="101" t="str">
        <f ca="1">PROPER(_xlfn.XLOOKUP($A7,Строчный!$A:$A,Строчный!M:M,"ERR",0))</f>
        <v>Китай</v>
      </c>
      <c r="N7" s="110">
        <f ca="1">VALUE(_xlfn.XLOOKUP($A7,Строчный!$A:$A,Строчный!N:N,"ERR",0))</f>
        <v>787.41000000000008</v>
      </c>
      <c r="O7" s="109" t="str">
        <f ca="1">_xlfn.XLOOKUP($G7,Фабрика!A:A,Фабрика!B:B,"ERR",0)</f>
        <v>Bollman Headwear Europe Ltd; 2 Merchants drive, Caelisle, Cumbria CA3 0JW, United Kingdom</v>
      </c>
      <c r="P7" s="100" t="str">
        <f ca="1">_xlfn.XLOOKUP($A7,Строчный!$A:$A,Строчный!P:P,"ERR",0)</f>
        <v>ONE</v>
      </c>
      <c r="Q7" s="100">
        <f ca="1">VALUE(_xlfn.XLOOKUP($A7,Строчный!$A:$A,Строчный!Q:Q,"ERR",0))</f>
        <v>3</v>
      </c>
      <c r="R7" s="14" t="s">
        <v>283</v>
      </c>
      <c r="S7" s="122" t="str">
        <f t="shared" ca="1" si="0"/>
        <v>Шляпа BETMAR арт. B1900H BLANCHET (бежевый)</v>
      </c>
      <c r="T7" s="121" t="str">
        <f t="shared" ca="1" si="1"/>
        <v>Шляпа BETMAR арт. B1900H BLANCHET (бежевый) {natural}</v>
      </c>
      <c r="U7" s="18" t="str">
        <f t="shared" ca="1" si="2"/>
        <v>бежевый</v>
      </c>
      <c r="V7" s="18" t="str">
        <f t="shared" ca="1" si="3"/>
        <v>бежевый</v>
      </c>
      <c r="W7" s="119" t="str">
        <f ca="1">_xlfn.XLOOKUP(A7,'Цвета артикулов'!A:A,'Цвета артикулов'!B:B,IFERROR(MID(I7,FIND("-",I7)+1,LEN(I7)),IFERROR(MID(I7,1,FIND("/",I7)-2),I7)),0)</f>
        <v>бежевый</v>
      </c>
      <c r="X7" s="93" t="str">
        <f t="shared" ca="1" si="4"/>
        <v>31-238-02</v>
      </c>
      <c r="Y7" s="95" t="str">
        <f ca="1">VLOOKUP(C7,Группа!A:B,2,FALSE)</f>
        <v>Шляпа</v>
      </c>
      <c r="Z7" s="117" t="str">
        <f ca="1">IFERROR(VLOOKUP(P7,Размеры!A:C,3,FALSE),"")</f>
        <v>ONE</v>
      </c>
      <c r="AA7" s="117" t="str">
        <f ca="1">VLOOKUP(I7,ЦветПолный!A:B,2,FALSE)</f>
        <v>02</v>
      </c>
      <c r="AB7" s="117" t="str">
        <f ca="1">IFERROR(VLOOKUP(P7,Размеры!A:D,4,FALSE),"")</f>
        <v>00</v>
      </c>
      <c r="AC7" s="117">
        <f ca="1">IF(LEFT(IFERROR(VLOOKUP(LOOKUP(2,1/SEARCH(B7,Товары!A:A),Товары!A:A),Товары!A:B,2,0),""),6)=MID(X7,1,6),1,0)</f>
        <v>1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1</v>
      </c>
      <c r="AL7" s="117">
        <f ca="1">SUMIF(ЦветПолный!A:A,I7,ЦветПолный!C:C)</f>
        <v>12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str">
        <f ca="1">IF(VLOOKUP(T7,Товары!A:B,2,FALSE)=X7,"Есть в 1С","ERR")</f>
        <v>Есть в 1С</v>
      </c>
      <c r="AR7" s="84" t="str">
        <f ca="1">IF(VLOOKUP(X7,Товары!B:B,1,FALSE)=X7,"Есть в 1С","ERR")</f>
        <v>Есть в 1С</v>
      </c>
      <c r="AS7" s="116" t="str">
        <f ca="1">VLOOKUP(T7,Товары!A:B,2,FALSE)</f>
        <v>31-238-02</v>
      </c>
      <c r="AT7" s="114" t="str">
        <f ca="1">VLOOKUP(T7,Товары!A:B,1,FALSE)</f>
        <v>Шляпа BETMAR арт. B1900H BLANCHET (бежевый) {natural}</v>
      </c>
    </row>
    <row r="8" spans="1:46" ht="14.45" customHeight="1" x14ac:dyDescent="0.25">
      <c r="A8" s="131" t="str">
        <f ca="1"/>
        <v>31-237-20-00</v>
      </c>
      <c r="B8" s="128" t="str">
        <f ca="1">UPPER(_xlfn.XLOOKUP($A8,Строчный!$A:$A,Строчный!B:B,"ERR",0))</f>
        <v>B1899H GOSSAMER MINI</v>
      </c>
      <c r="C8" s="101" t="str">
        <f ca="1">PROPER(_xlfn.XLOOKUP($A8,Строчный!$A:$A,Строчный!C:C,"ERR",0))</f>
        <v>Шляпы</v>
      </c>
      <c r="D8" s="101" t="str">
        <f ca="1">_xlfn.LET(_xlpm.DATA,(_xlfn.XLOOKUP($A8,Строчный!$A:$A,Строчный!D:D,"ERR",0)),UPPER(MID(_xlpm.DATA,1,1))&amp;LOWER(MID(_xlpm.DATA,2,LEN(_xlpm.DATA)-1)))</f>
        <v>Шляпа клош</v>
      </c>
      <c r="E8" s="101" t="str">
        <f ca="1">PROPER(_xlfn.XLOOKUP($A8,Строчный!$A:$A,Строчный!E:E,"ERR",0))</f>
        <v>Betmar</v>
      </c>
      <c r="F8" s="101" t="str">
        <f ca="1">LOWER(_xlfn.XLOOKUP($A8,Строчный!$A:$A,Строчный!F:F,"ERR",0))</f>
        <v>летний</v>
      </c>
      <c r="G8" s="101" t="str">
        <f ca="1">UPPER(_xlfn.XLOOKUP($A8,Строчный!$A:$A,Строчный!G:G,"ERR",0))</f>
        <v>BETMAR</v>
      </c>
      <c r="H8" s="101" t="str">
        <f ca="1">LOWER(_xlfn.XLOOKUP($A8,Строчный!$A:$A,Строчный!H:H,"ERR",0))</f>
        <v>lemon</v>
      </c>
      <c r="I8" s="101" t="str">
        <f ca="1">LOWER(_xlfn.XLOOKUP($A8,Строчный!$A:$A,Строчный!I:I,"ERR",0))</f>
        <v>лимонный</v>
      </c>
      <c r="J8" s="101" t="str">
        <f ca="1">SUBSTITUTE(LOWER(_xlfn.XLOOKUP($A8,Строчный!$A:$A,Строчный!J:J,"ERR",0)),"подклад","Подклад")</f>
        <v>45% бумага - 35% полипропилен - 20% полиэстер</v>
      </c>
      <c r="K8" s="101" t="str">
        <f ca="1">LOWER(_xlfn.XLOOKUP($A8,Строчный!$A:$A,Строчный!K:K,"ERR",0))</f>
        <v>бумажные</v>
      </c>
      <c r="L8" s="101" t="str">
        <f ca="1">PROPER(_xlfn.XLOOKUP($A8,Строчный!$A:$A,Строчный!L:L,"ERR",0))</f>
        <v>Женский</v>
      </c>
      <c r="M8" s="101" t="str">
        <f ca="1">PROPER(_xlfn.XLOOKUP($A8,Строчный!$A:$A,Строчный!M:M,"ERR",0))</f>
        <v>Китай</v>
      </c>
      <c r="N8" s="110">
        <f ca="1">VALUE(_xlfn.XLOOKUP($A8,Строчный!$A:$A,Строчный!N:N,"ERR",0))</f>
        <v>629.46</v>
      </c>
      <c r="O8" s="109" t="str">
        <f ca="1">_xlfn.XLOOKUP($G8,Фабрика!A:A,Фабрика!B:B,"ERR",0)</f>
        <v>Bollman Headwear Europe Ltd; 2 Merchants drive, Caelisle, Cumbria CA3 0JW, United Kingdom</v>
      </c>
      <c r="P8" s="100" t="str">
        <f ca="1">_xlfn.XLOOKUP($A8,Строчный!$A:$A,Строчный!P:P,"ERR",0)</f>
        <v>ONE</v>
      </c>
      <c r="Q8" s="100">
        <f ca="1">VALUE(_xlfn.XLOOKUP($A8,Строчный!$A:$A,Строчный!Q:Q,"ERR",0))</f>
        <v>5</v>
      </c>
      <c r="R8" s="14" t="s">
        <v>283</v>
      </c>
      <c r="S8" s="122" t="str">
        <f t="shared" ca="1" si="0"/>
        <v>Шляпа BETMAR арт. B1899H GOSSAMER MINI (лимонный)</v>
      </c>
      <c r="T8" s="121" t="str">
        <f t="shared" ca="1" si="1"/>
        <v>Шляпа BETMAR арт. B1899H GOSSAMER MINI (лимонный) {lemon}</v>
      </c>
      <c r="U8" s="18" t="str">
        <f t="shared" ca="1" si="2"/>
        <v>лимонный</v>
      </c>
      <c r="V8" s="18" t="str">
        <f t="shared" ca="1" si="3"/>
        <v>лимонный</v>
      </c>
      <c r="W8" s="119" t="s">
        <v>25428</v>
      </c>
      <c r="X8" s="93" t="str">
        <f t="shared" ca="1" si="4"/>
        <v>31-237-20</v>
      </c>
      <c r="Y8" s="95" t="str">
        <f ca="1">VLOOKUP(C8,Группа!A:B,2,FALSE)</f>
        <v>Шляпа</v>
      </c>
      <c r="Z8" s="117" t="str">
        <f ca="1">IFERROR(VLOOKUP(P8,Размеры!A:C,3,FALSE),"")</f>
        <v>ONE</v>
      </c>
      <c r="AA8" s="117" t="str">
        <f ca="1">VLOOKUP(I8,ЦветПолный!A:B,2,FALSE)</f>
        <v>20</v>
      </c>
      <c r="AB8" s="117" t="str">
        <f ca="1">IFERROR(VLOOKUP(P8,Размеры!A:D,4,FALSE),"")</f>
        <v>00</v>
      </c>
      <c r="AC8" s="117">
        <f ca="1">IF(LEFT(IFERROR(VLOOKUP(LOOKUP(2,1/SEARCH(B8,Товары!A:A),Товары!A:A),Товары!A:B,2,0),""),6)=MID(X8,1,6),1,0)</f>
        <v>1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1</v>
      </c>
      <c r="AL8" s="117">
        <f ca="1">SUMIF(ЦветПолный!A:A,I8,ЦветПолный!C:C)</f>
        <v>2</v>
      </c>
      <c r="AM8" s="117">
        <f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str">
        <f ca="1">IF(VLOOKUP(T8,Товары!A:B,2,FALSE)=X8,"Есть в 1С","ERR")</f>
        <v>Есть в 1С</v>
      </c>
      <c r="AR8" s="84" t="str">
        <f ca="1">IF(VLOOKUP(X8,Товары!B:B,1,FALSE)=X8,"Есть в 1С","ERR")</f>
        <v>Есть в 1С</v>
      </c>
      <c r="AS8" s="116" t="str">
        <f ca="1">VLOOKUP(T8,Товары!A:B,2,FALSE)</f>
        <v>31-237-20</v>
      </c>
      <c r="AT8" s="114" t="str">
        <f ca="1">VLOOKUP(T8,Товары!A:B,1,FALSE)</f>
        <v>Шляпа BETMAR арт. B1899H GOSSAMER MINI (лимонный) {lemon}</v>
      </c>
    </row>
    <row r="9" spans="1:46" ht="14.45" customHeight="1" x14ac:dyDescent="0.25">
      <c r="A9" s="131" t="str">
        <f ca="1"/>
        <v>31-237-17-00</v>
      </c>
      <c r="B9" s="128" t="str">
        <f ca="1">UPPER(_xlfn.XLOOKUP($A9,Строчный!$A:$A,Строчный!B:B,"ERR",0))</f>
        <v>B1899H GOSSAMER MINI</v>
      </c>
      <c r="C9" s="101" t="str">
        <f ca="1">PROPER(_xlfn.XLOOKUP($A9,Строчный!$A:$A,Строчный!C:C,"ERR",0))</f>
        <v>Шляпы</v>
      </c>
      <c r="D9" s="101" t="str">
        <f ca="1">_xlfn.LET(_xlpm.DATA,(_xlfn.XLOOKUP($A9,Строчный!$A:$A,Строчный!D:D,"ERR",0)),UPPER(MID(_xlpm.DATA,1,1))&amp;LOWER(MID(_xlpm.DATA,2,LEN(_xlpm.DATA)-1)))</f>
        <v>Шляпа клош</v>
      </c>
      <c r="E9" s="101" t="str">
        <f ca="1">PROPER(_xlfn.XLOOKUP($A9,Строчный!$A:$A,Строчный!E:E,"ERR",0))</f>
        <v>Betmar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BETMAR</v>
      </c>
      <c r="H9" s="101" t="str">
        <f ca="1">LOWER(_xlfn.XLOOKUP($A9,Строчный!$A:$A,Строчный!H:H,"ERR",0))</f>
        <v>white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45% бумага - 35% полипропилен - 20% полиэстер</v>
      </c>
      <c r="K9" s="101" t="str">
        <f ca="1">LOWER(_xlfn.XLOOKUP($A9,Строчный!$A:$A,Строчный!K:K,"ERR",0))</f>
        <v>бумажные</v>
      </c>
      <c r="L9" s="101" t="str">
        <f ca="1">PROPER(_xlfn.XLOOKUP($A9,Строчный!$A:$A,Строчный!L:L,"ERR",0))</f>
        <v>Женский</v>
      </c>
      <c r="M9" s="101" t="str">
        <f ca="1">PROPER(_xlfn.XLOOKUP($A9,Строчный!$A:$A,Строчный!M:M,"ERR",0))</f>
        <v>Китай</v>
      </c>
      <c r="N9" s="110">
        <f ca="1">VALUE(_xlfn.XLOOKUP($A9,Строчный!$A:$A,Строчный!N:N,"ERR",0))</f>
        <v>629.46</v>
      </c>
      <c r="O9" s="109" t="str">
        <f ca="1">_xlfn.XLOOKUP($G9,Фабрика!A:A,Фабрика!B:B,"ERR",0)</f>
        <v>Bollman Headwear Europe Ltd; 2 Merchants drive, Caelisle, Cumbria CA3 0JW, United Kingdom</v>
      </c>
      <c r="P9" s="100" t="str">
        <f ca="1">_xlfn.XLOOKUP($A9,Строчный!$A:$A,Строчный!P:P,"ERR",0)</f>
        <v>ONE</v>
      </c>
      <c r="Q9" s="100">
        <f ca="1">VALUE(_xlfn.XLOOKUP($A9,Строчный!$A:$A,Строчный!Q:Q,"ERR",0))</f>
        <v>4</v>
      </c>
      <c r="R9" s="14" t="s">
        <v>283</v>
      </c>
      <c r="S9" s="122" t="str">
        <f t="shared" ca="1" si="0"/>
        <v>Шляпа BETMAR арт. B1899H GOSSAMER MINI (белый)</v>
      </c>
      <c r="T9" s="121" t="str">
        <f t="shared" ca="1" si="1"/>
        <v>Шляпа BETMAR арт. B1899H GOSSAMER MINI (белый) {white}</v>
      </c>
      <c r="U9" s="18" t="str">
        <f t="shared" ca="1" si="2"/>
        <v>белый</v>
      </c>
      <c r="V9" s="18" t="str">
        <f t="shared" ca="1" si="3"/>
        <v>белый</v>
      </c>
      <c r="W9" s="119" t="str">
        <f ca="1">_xlfn.XLOOKUP(A9,'Цвета артикулов'!A:A,'Цвета артикулов'!B:B,IFERROR(MID(I9,FIND("-",I9)+1,LEN(I9)),IFERROR(MID(I9,1,FIND("/",I9)-2),I9)),0)</f>
        <v>белый</v>
      </c>
      <c r="X9" s="93" t="str">
        <f t="shared" ca="1" si="4"/>
        <v>31-237-17</v>
      </c>
      <c r="Y9" s="95" t="str">
        <f ca="1">VLOOKUP(C9,Группа!A:B,2,FALSE)</f>
        <v>Шляпа</v>
      </c>
      <c r="Z9" s="117" t="str">
        <f ca="1">IFERROR(VLOOKUP(P9,Размеры!A:C,3,FALSE),"")</f>
        <v>ONE</v>
      </c>
      <c r="AA9" s="117" t="str">
        <f ca="1">VLOOKUP(I9,ЦветПолный!A:B,2,FALSE)</f>
        <v>17</v>
      </c>
      <c r="AB9" s="117" t="str">
        <f ca="1">IFERROR(VLOOKUP(P9,Размеры!A:D,4,FALSE),"")</f>
        <v>00</v>
      </c>
      <c r="AC9" s="117">
        <f ca="1">IF(LEFT(IFERROR(VLOOKUP(LOOKUP(2,1/SEARCH(B9,Товары!A:A),Товары!A:A),Товары!A:B,2,0),""),6)=MID(X9,1,6),1,0)</f>
        <v>1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1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1</v>
      </c>
      <c r="AL9" s="117">
        <f ca="1">SUMIF(ЦветПолный!A:A,I9,ЦветПолный!C:C)</f>
        <v>4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str">
        <f ca="1">IF(VLOOKUP(T9,Товары!A:B,2,FALSE)=X9,"Есть в 1С","ERR")</f>
        <v>Есть в 1С</v>
      </c>
      <c r="AR9" s="84" t="str">
        <f ca="1">IF(VLOOKUP(X9,Товары!B:B,1,FALSE)=X9,"Есть в 1С","ERR")</f>
        <v>Есть в 1С</v>
      </c>
      <c r="AS9" s="116" t="str">
        <f ca="1">VLOOKUP(T9,Товары!A:B,2,FALSE)</f>
        <v>31-237-17</v>
      </c>
      <c r="AT9" s="114" t="str">
        <f ca="1">VLOOKUP(T9,Товары!A:B,1,FALSE)</f>
        <v>Шляпа BETMAR арт. B1899H GOSSAMER MINI (белый) {white}</v>
      </c>
    </row>
    <row r="10" spans="1:46" x14ac:dyDescent="0.25">
      <c r="A10" s="131" t="str">
        <f ca="1"/>
        <v>31-237-08-00</v>
      </c>
      <c r="B10" s="128" t="str">
        <f ca="1">UPPER(_xlfn.XLOOKUP($A10,Строчный!$A:$A,Строчный!B:B,"ERR",0))</f>
        <v>B1899H GOSSAMER MINI</v>
      </c>
      <c r="C10" s="101" t="str">
        <f ca="1">PROPER(_xlfn.XLOOKUP($A10,Строчный!$A:$A,Строчный!C:C,"ERR",0))</f>
        <v>Шляпы</v>
      </c>
      <c r="D10" s="101" t="str">
        <f ca="1">_xlfn.LET(_xlpm.DATA,(_xlfn.XLOOKUP($A10,Строчный!$A:$A,Строчный!D:D,"ERR",0)),UPPER(MID(_xlpm.DATA,1,1))&amp;LOWER(MID(_xlpm.DATA,2,LEN(_xlpm.DATA)-1)))</f>
        <v>Шляпа клош</v>
      </c>
      <c r="E10" s="101" t="str">
        <f ca="1">PROPER(_xlfn.XLOOKUP($A10,Строчный!$A:$A,Строчный!E:E,"ERR",0))</f>
        <v>Betmar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BETMAR</v>
      </c>
      <c r="H10" s="101" t="str">
        <f ca="1">LOWER(_xlfn.XLOOKUP($A10,Строчный!$A:$A,Строчный!H:H,"ERR",0))</f>
        <v>lavender charcoal</v>
      </c>
      <c r="I10" s="101" t="str">
        <f ca="1">LOWER(_xlfn.XLOOKUP($A10,Строчный!$A:$A,Строчный!I:I,"ERR",0))</f>
        <v>серый</v>
      </c>
      <c r="J10" s="101" t="str">
        <f ca="1">SUBSTITUTE(LOWER(_xlfn.XLOOKUP($A10,Строчный!$A:$A,Строчный!J:J,"ERR",0)),"подклад","Подклад")</f>
        <v>50% бумага - 33% полипропилен - 17% полиэстер</v>
      </c>
      <c r="K10" s="101" t="str">
        <f ca="1">LOWER(_xlfn.XLOOKUP($A10,Строчный!$A:$A,Строчный!K:K,"ERR",0))</f>
        <v>бумажные</v>
      </c>
      <c r="L10" s="101" t="str">
        <f ca="1">PROPER(_xlfn.XLOOKUP($A10,Строчный!$A:$A,Строчный!L:L,"ERR",0))</f>
        <v>Женский</v>
      </c>
      <c r="M10" s="101" t="str">
        <f ca="1">PROPER(_xlfn.XLOOKUP($A10,Строчный!$A:$A,Строчный!M:M,"ERR",0))</f>
        <v>Китай</v>
      </c>
      <c r="N10" s="110">
        <f ca="1">VALUE(_xlfn.XLOOKUP($A10,Строчный!$A:$A,Строчный!N:N,"ERR",0))</f>
        <v>629.46</v>
      </c>
      <c r="O10" s="109" t="str">
        <f ca="1">_xlfn.XLOOKUP($G10,Фабрика!A:A,Фабрика!B:B,"ERR",0)</f>
        <v>Bollman Headwear Europe Ltd; 2 Merchants drive, Caelisle, Cumbria CA3 0JW, United Kingdom</v>
      </c>
      <c r="P10" s="100" t="str">
        <f ca="1">_xlfn.XLOOKUP($A10,Строчный!$A:$A,Строчный!P:P,"ERR",0)</f>
        <v>ONE</v>
      </c>
      <c r="Q10" s="100">
        <f ca="1">VALUE(_xlfn.XLOOKUP($A10,Строчный!$A:$A,Строчный!Q:Q,"ERR",0))</f>
        <v>5</v>
      </c>
      <c r="R10" s="14" t="s">
        <v>283</v>
      </c>
      <c r="S10" s="122" t="str">
        <f t="shared" ca="1" si="0"/>
        <v>Шляпа BETMAR арт. B1899H GOSSAMER MINI (серый)</v>
      </c>
      <c r="T10" s="121" t="str">
        <f t="shared" ca="1" si="1"/>
        <v>Шляпа BETMAR арт. B1899H GOSSAMER MINI (серый) {lavender charcoal}</v>
      </c>
      <c r="U10" s="18" t="str">
        <f t="shared" ca="1" si="2"/>
        <v>серый</v>
      </c>
      <c r="V10" s="18" t="str">
        <f t="shared" ca="1" si="3"/>
        <v>серый</v>
      </c>
      <c r="W10" s="119" t="str">
        <f ca="1">_xlfn.XLOOKUP(A10,'Цвета артикулов'!A:A,'Цвета артикулов'!B:B,IFERROR(MID(I10,FIND("-",I10)+1,LEN(I10)),IFERROR(MID(I10,1,FIND("/",I10)-2),I10)),0)</f>
        <v>серый</v>
      </c>
      <c r="X10" s="93" t="str">
        <f t="shared" ca="1" si="4"/>
        <v>31-237-08</v>
      </c>
      <c r="Y10" s="95" t="str">
        <f ca="1">VLOOKUP(C10,Группа!A:B,2,FALSE)</f>
        <v>Шляпа</v>
      </c>
      <c r="Z10" s="117" t="str">
        <f ca="1">IFERROR(VLOOKUP(P10,Размеры!A:C,3,FALSE),"")</f>
        <v>ONE</v>
      </c>
      <c r="AA10" s="117" t="str">
        <f ca="1">VLOOKUP(I10,ЦветПолный!A:B,2,FALSE)</f>
        <v>08</v>
      </c>
      <c r="AB10" s="117" t="str">
        <f ca="1">IFERROR(VLOOKUP(P10,Размеры!A:D,4,FALSE),"")</f>
        <v>00</v>
      </c>
      <c r="AC10" s="117">
        <f ca="1">IF(LEFT(IFERROR(VLOOKUP(LOOKUP(2,1/SEARCH(B10,Товары!A:A),Товары!A:A),Товары!A:B,2,0),""),6)=MID(X10,1,6),1,0)</f>
        <v>1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1</v>
      </c>
      <c r="AL10" s="117">
        <f ca="1">SUMIF(ЦветПолный!A:A,I10,ЦветПолный!C:C)</f>
        <v>11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IF(VLOOKUP(T10,Товары!A:B,2,FALSE)=X10,"Есть в 1С","ERR")</f>
        <v>#N/A</v>
      </c>
      <c r="AR10" s="84" t="e">
        <f ca="1">IF(VLOOKUP(X10,Товары!B:B,1,FALSE)=X10,"Есть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31-206-14-00</v>
      </c>
      <c r="B11" s="128" t="str">
        <f ca="1">UPPER(_xlfn.XLOOKUP($A11,Строчный!$A:$A,Строчный!B:B,"ERR",0))</f>
        <v>B1815H ELLERY</v>
      </c>
      <c r="C11" s="101" t="str">
        <f ca="1">PROPER(_xlfn.XLOOKUP($A11,Строчный!$A:$A,Строчный!C:C,"ERR",0))</f>
        <v>Шляпы</v>
      </c>
      <c r="D11" s="101" t="str">
        <f ca="1">_xlfn.LET(_xlpm.DATA,(_xlfn.XLOOKUP($A11,Строчный!$A:$A,Строчный!D:D,"ERR",0)),UPPER(MID(_xlpm.DATA,1,1))&amp;LOWER(MID(_xlpm.DATA,2,LEN(_xlpm.DATA)-1)))</f>
        <v>Шляпа федора</v>
      </c>
      <c r="E11" s="101" t="str">
        <f ca="1">PROPER(_xlfn.XLOOKUP($A11,Строчный!$A:$A,Строчный!E:E,"ERR",0))</f>
        <v>Betmar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BETMAR</v>
      </c>
      <c r="H11" s="101" t="str">
        <f ca="1">LOWER(_xlfn.XLOOKUP($A11,Строчный!$A:$A,Строчный!H:H,"ERR",0))</f>
        <v>brown multi</v>
      </c>
      <c r="I11" s="101" t="str">
        <f ca="1">LOWER(_xlfn.XLOOKUP($A11,Строчный!$A:$A,Строчный!I:I,"ERR",0))</f>
        <v>коричневый</v>
      </c>
      <c r="J11" s="101" t="str">
        <f ca="1">SUBSTITUTE(LOWER(_xlfn.XLOOKUP($A11,Строчный!$A:$A,Строчный!J:J,"ERR",0)),"подклад","Подклад")</f>
        <v>80% бумага - 20% полиэстер</v>
      </c>
      <c r="K11" s="101" t="str">
        <f ca="1">LOWER(_xlfn.XLOOKUP($A11,Строчный!$A:$A,Строчный!K:K,"ERR",0))</f>
        <v>бумажные</v>
      </c>
      <c r="L11" s="101" t="str">
        <f ca="1">PROPER(_xlfn.XLOOKUP($A11,Строчный!$A:$A,Строчный!L:L,"ERR",0))</f>
        <v>Женский</v>
      </c>
      <c r="M11" s="101" t="str">
        <f ca="1">PROPER(_xlfn.XLOOKUP($A11,Строчный!$A:$A,Строчный!M:M,"ERR",0))</f>
        <v>Китай</v>
      </c>
      <c r="N11" s="110">
        <f ca="1">VALUE(_xlfn.XLOOKUP($A11,Строчный!$A:$A,Строчный!N:N,"ERR",0))</f>
        <v>787.41000000000008</v>
      </c>
      <c r="O11" s="109" t="str">
        <f ca="1">_xlfn.XLOOKUP($G11,Фабрика!A:A,Фабрика!B:B,"ERR",0)</f>
        <v>Bollman Headwear Europe Ltd; 2 Merchants drive, Caelisle, Cumbria CA3 0JW, United Kingdom</v>
      </c>
      <c r="P11" s="100" t="str">
        <f ca="1">_xlfn.XLOOKUP($A11,Строчный!$A:$A,Строчный!P:P,"ERR",0)</f>
        <v>ONE</v>
      </c>
      <c r="Q11" s="100">
        <f ca="1">VALUE(_xlfn.XLOOKUP($A11,Строчный!$A:$A,Строчный!Q:Q,"ERR",0))</f>
        <v>8</v>
      </c>
      <c r="R11" s="14" t="s">
        <v>283</v>
      </c>
      <c r="S11" s="122" t="str">
        <f t="shared" ca="1" si="0"/>
        <v>Шляпа BETMAR арт. B1815H ELLERY (коричневый)</v>
      </c>
      <c r="T11" s="121" t="str">
        <f t="shared" ca="1" si="1"/>
        <v>Шляпа BETMAR арт. B1815H ELLERY (коричневый) {brown multi}</v>
      </c>
      <c r="U11" s="18" t="str">
        <f t="shared" ca="1" si="2"/>
        <v>коричневый</v>
      </c>
      <c r="V11" s="18" t="str">
        <f t="shared" ca="1" si="3"/>
        <v>коричневый</v>
      </c>
      <c r="W11" s="119" t="str">
        <f ca="1">_xlfn.XLOOKUP(A11,'Цвета артикулов'!A:A,'Цвета артикулов'!B:B,IFERROR(MID(I11,FIND("-",I11)+1,LEN(I11)),IFERROR(MID(I11,1,FIND("/",I11)-2),I11)),0)</f>
        <v>коричневый</v>
      </c>
      <c r="X11" s="93" t="str">
        <f t="shared" ca="1" si="4"/>
        <v>31-206-14</v>
      </c>
      <c r="Y11" s="95" t="str">
        <f ca="1">VLOOKUP(C11,Группа!A:B,2,FALSE)</f>
        <v>Шляпа</v>
      </c>
      <c r="Z11" s="117" t="str">
        <f ca="1">IFERROR(VLOOKUP(P11,Размеры!A:C,3,FALSE),"")</f>
        <v>ONE</v>
      </c>
      <c r="AA11" s="117" t="str">
        <f ca="1">VLOOKUP(I11,ЦветПолный!A:B,2,FALSE)</f>
        <v>14</v>
      </c>
      <c r="AB11" s="117" t="str">
        <f ca="1">IFERROR(VLOOKUP(P11,Размеры!A:D,4,FALSE),"")</f>
        <v>00</v>
      </c>
      <c r="AC11" s="117">
        <f ca="1">IF(LEFT(IFERROR(VLOOKUP(LOOKUP(2,1/SEARCH(B11,Товары!A:A),Товары!A:A),Товары!A:B,2,0),""),6)=MID(X11,1,6),1,0)</f>
        <v>1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1</v>
      </c>
      <c r="AL11" s="117">
        <f ca="1">SUMIF(ЦветПолный!A:A,I11,ЦветПолный!C:C)</f>
        <v>14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str">
        <f ca="1">IF(VLOOKUP(T11,Товары!A:B,2,FALSE)=X11,"Есть в 1С","ERR")</f>
        <v>Есть в 1С</v>
      </c>
      <c r="AR11" s="84" t="str">
        <f ca="1">IF(VLOOKUP(X11,Товары!B:B,1,FALSE)=X11,"Есть в 1С","ERR")</f>
        <v>Есть в 1С</v>
      </c>
      <c r="AS11" s="116" t="str">
        <f ca="1">VLOOKUP(T11,Товары!A:B,2,FALSE)</f>
        <v>31-206-14</v>
      </c>
      <c r="AT11" s="114" t="str">
        <f ca="1">VLOOKUP(T11,Товары!A:B,1,FALSE)</f>
        <v>Шляпа BETMAR арт. B1815H ELLERY (коричневый) {brown multi}</v>
      </c>
    </row>
    <row r="12" spans="1:46" x14ac:dyDescent="0.25">
      <c r="A12" s="131" t="str">
        <f ca="1"/>
        <v>31-206-09-00</v>
      </c>
      <c r="B12" s="128" t="str">
        <f ca="1">UPPER(_xlfn.XLOOKUP($A12,Строчный!$A:$A,Строчный!B:B,"ERR",0))</f>
        <v>B1815H ELLERY</v>
      </c>
      <c r="C12" s="101" t="str">
        <f ca="1">PROPER(_xlfn.XLOOKUP($A12,Строчный!$A:$A,Строчный!C:C,"ERR",0))</f>
        <v>Шляпы</v>
      </c>
      <c r="D12" s="101" t="str">
        <f ca="1">_xlfn.LET(_xlpm.DATA,(_xlfn.XLOOKUP($A12,Строчный!$A:$A,Строчный!D:D,"ERR",0)),UPPER(MID(_xlpm.DATA,1,1))&amp;LOWER(MID(_xlpm.DATA,2,LEN(_xlpm.DATA)-1)))</f>
        <v>Шляпа федора</v>
      </c>
      <c r="E12" s="101" t="str">
        <f ca="1">PROPER(_xlfn.XLOOKUP($A12,Строчный!$A:$A,Строчный!E:E,"ERR",0))</f>
        <v>Betmar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BETMAR</v>
      </c>
      <c r="H12" s="101" t="str">
        <f ca="1">LOWER(_xlfn.XLOOKUP($A12,Строчный!$A:$A,Строчный!H:H,"ERR",0))</f>
        <v>black</v>
      </c>
      <c r="I12" s="101" t="str">
        <f ca="1">LOWER(_xlfn.XLOOKUP($A12,Строчный!$A:$A,Строчный!I:I,"ERR",0))</f>
        <v>черный</v>
      </c>
      <c r="J12" s="101" t="str">
        <f ca="1">SUBSTITUTE(LOWER(_xlfn.XLOOKUP($A12,Строчный!$A:$A,Строчный!J:J,"ERR",0)),"подклад","Подклад")</f>
        <v>80% бумага - 20% полиэстер</v>
      </c>
      <c r="K12" s="101" t="str">
        <f ca="1">LOWER(_xlfn.XLOOKUP($A12,Строчный!$A:$A,Строчный!K:K,"ERR",0))</f>
        <v>бумажные</v>
      </c>
      <c r="L12" s="101" t="str">
        <f ca="1">PROPER(_xlfn.XLOOKUP($A12,Строчный!$A:$A,Строчный!L:L,"ERR",0))</f>
        <v>Женский</v>
      </c>
      <c r="M12" s="101" t="str">
        <f ca="1">PROPER(_xlfn.XLOOKUP($A12,Строчный!$A:$A,Строчный!M:M,"ERR",0))</f>
        <v>Китай</v>
      </c>
      <c r="N12" s="110">
        <f ca="1">VALUE(_xlfn.XLOOKUP($A12,Строчный!$A:$A,Строчный!N:N,"ERR",0))</f>
        <v>787.41000000000008</v>
      </c>
      <c r="O12" s="109" t="str">
        <f ca="1">_xlfn.XLOOKUP($G12,Фабрика!A:A,Фабрика!B:B,"ERR",0)</f>
        <v>Bollman Headwear Europe Ltd; 2 Merchants drive, Caelisle, Cumbria CA3 0JW, United Kingdom</v>
      </c>
      <c r="P12" s="100" t="str">
        <f ca="1">_xlfn.XLOOKUP($A12,Строчный!$A:$A,Строчный!P:P,"ERR",0)</f>
        <v>ONE</v>
      </c>
      <c r="Q12" s="100">
        <f ca="1">VALUE(_xlfn.XLOOKUP($A12,Строчный!$A:$A,Строчный!Q:Q,"ERR",0))</f>
        <v>8</v>
      </c>
      <c r="R12" s="14" t="s">
        <v>283</v>
      </c>
      <c r="S12" s="122" t="str">
        <f t="shared" ca="1" si="0"/>
        <v>Шляпа BETMAR арт. B1815H ELLERY (черный)</v>
      </c>
      <c r="T12" s="121" t="str">
        <f t="shared" ca="1" si="1"/>
        <v>Шляпа BETMAR арт. B1815H ELLERY (черный) {black}</v>
      </c>
      <c r="U12" s="18" t="str">
        <f t="shared" ca="1" si="2"/>
        <v>черный</v>
      </c>
      <c r="V12" s="18" t="str">
        <f t="shared" ca="1" si="3"/>
        <v>черный</v>
      </c>
      <c r="W12" s="119" t="str">
        <f ca="1">_xlfn.XLOOKUP(A12,'Цвета артикулов'!A:A,'Цвета артикулов'!B:B,IFERROR(MID(I12,FIND("-",I12)+1,LEN(I12)),IFERROR(MID(I12,1,FIND("/",I12)-2),I12)),0)</f>
        <v>черный</v>
      </c>
      <c r="X12" s="93" t="str">
        <f t="shared" ca="1" si="4"/>
        <v>31-206-09</v>
      </c>
      <c r="Y12" s="95" t="str">
        <f ca="1">VLOOKUP(C12,Группа!A:B,2,FALSE)</f>
        <v>Шляпа</v>
      </c>
      <c r="Z12" s="117" t="str">
        <f ca="1">IFERROR(VLOOKUP(P12,Размеры!A:C,3,FALSE),"")</f>
        <v>ONE</v>
      </c>
      <c r="AA12" s="117" t="str">
        <f ca="1">VLOOKUP(I12,ЦветПолный!A:B,2,FALSE)</f>
        <v>09</v>
      </c>
      <c r="AB12" s="117" t="str">
        <f ca="1">IFERROR(VLOOKUP(P12,Размеры!A:D,4,FALSE),"")</f>
        <v>00</v>
      </c>
      <c r="AC12" s="117">
        <f ca="1">IF(LEFT(IFERROR(VLOOKUP(LOOKUP(2,1/SEARCH(B12,Товары!A:A),Товары!A:A),Товары!A:B,2,0),""),6)=MID(X12,1,6),1,0)</f>
        <v>1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1</v>
      </c>
      <c r="AL12" s="117">
        <f ca="1">SUMIF(ЦветПолный!A:A,I12,ЦветПолный!C:C)</f>
        <v>11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str">
        <f ca="1">IF(VLOOKUP(T12,Товары!A:B,2,FALSE)=X12,"Есть в 1С","ERR")</f>
        <v>Есть в 1С</v>
      </c>
      <c r="AR12" s="84" t="str">
        <f ca="1">IF(VLOOKUP(X12,Товары!B:B,1,FALSE)=X12,"Есть в 1С","ERR")</f>
        <v>Есть в 1С</v>
      </c>
      <c r="AS12" s="116" t="str">
        <f ca="1">VLOOKUP(T12,Товары!A:B,2,FALSE)</f>
        <v>31-206-09</v>
      </c>
      <c r="AT12" s="114" t="str">
        <f ca="1">VLOOKUP(T12,Товары!A:B,1,FALSE)</f>
        <v>Шляпа BETMAR арт. B1815H ELLERY (черный) {black}</v>
      </c>
    </row>
    <row r="13" spans="1:46" x14ac:dyDescent="0.25">
      <c r="A13" s="131" t="str">
        <f ca="1"/>
        <v>31-206-02-00</v>
      </c>
      <c r="B13" s="128" t="str">
        <f ca="1">UPPER(_xlfn.XLOOKUP($A13,Строчный!$A:$A,Строчный!B:B,"ERR",0))</f>
        <v>B1815H ELLERY</v>
      </c>
      <c r="C13" s="101" t="str">
        <f ca="1">PROPER(_xlfn.XLOOKUP($A13,Строчный!$A:$A,Строчный!C:C,"ERR",0))</f>
        <v>Шляпы</v>
      </c>
      <c r="D13" s="101" t="str">
        <f ca="1">_xlfn.LET(_xlpm.DATA,(_xlfn.XLOOKUP($A13,Строчный!$A:$A,Строчный!D:D,"ERR",0)),UPPER(MID(_xlpm.DATA,1,1))&amp;LOWER(MID(_xlpm.DATA,2,LEN(_xlpm.DATA)-1)))</f>
        <v>Шляпа федора</v>
      </c>
      <c r="E13" s="101" t="str">
        <f ca="1">PROPER(_xlfn.XLOOKUP($A13,Строчный!$A:$A,Строчный!E:E,"ERR",0))</f>
        <v>Betmar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BETMAR</v>
      </c>
      <c r="H13" s="101" t="str">
        <f ca="1">LOWER(_xlfn.XLOOKUP($A13,Строчный!$A:$A,Строчный!H:H,"ERR",0))</f>
        <v>natural</v>
      </c>
      <c r="I13" s="101" t="str">
        <f ca="1">LOWER(_xlfn.XLOOKUP($A13,Строчный!$A:$A,Строчный!I:I,"ERR",0))</f>
        <v>бежевый</v>
      </c>
      <c r="J13" s="101" t="str">
        <f ca="1">SUBSTITUTE(LOWER(_xlfn.XLOOKUP($A13,Строчный!$A:$A,Строчный!J:J,"ERR",0)),"подклад","Подклад")</f>
        <v>80% бумага - 20% полиэстер</v>
      </c>
      <c r="K13" s="101" t="str">
        <f ca="1">LOWER(_xlfn.XLOOKUP($A13,Строчный!$A:$A,Строчный!K:K,"ERR",0))</f>
        <v>бумажные</v>
      </c>
      <c r="L13" s="101" t="str">
        <f ca="1">PROPER(_xlfn.XLOOKUP($A13,Строчный!$A:$A,Строчный!L:L,"ERR",0))</f>
        <v>Женский</v>
      </c>
      <c r="M13" s="101" t="str">
        <f ca="1">PROPER(_xlfn.XLOOKUP($A13,Строчный!$A:$A,Строчный!M:M,"ERR",0))</f>
        <v>Китай</v>
      </c>
      <c r="N13" s="110">
        <f ca="1">VALUE(_xlfn.XLOOKUP($A13,Строчный!$A:$A,Строчный!N:N,"ERR",0))</f>
        <v>787.41000000000008</v>
      </c>
      <c r="O13" s="109" t="str">
        <f ca="1">_xlfn.XLOOKUP($G13,Фабрика!A:A,Фабрика!B:B,"ERR",0)</f>
        <v>Bollman Headwear Europe Ltd; 2 Merchants drive, Caelisle, Cumbria CA3 0JW, United Kingdom</v>
      </c>
      <c r="P13" s="100" t="str">
        <f ca="1">_xlfn.XLOOKUP($A13,Строчный!$A:$A,Строчный!P:P,"ERR",0)</f>
        <v>ONE</v>
      </c>
      <c r="Q13" s="100">
        <f ca="1">VALUE(_xlfn.XLOOKUP($A13,Строчный!$A:$A,Строчный!Q:Q,"ERR",0))</f>
        <v>8</v>
      </c>
      <c r="R13" s="14" t="s">
        <v>283</v>
      </c>
      <c r="S13" s="122" t="str">
        <f t="shared" ca="1" si="0"/>
        <v>Шляпа BETMAR арт. B1815H ELLERY (бежевый)</v>
      </c>
      <c r="T13" s="121" t="str">
        <f t="shared" ca="1" si="1"/>
        <v>Шляпа BETMAR арт. B1815H ELLERY (бежевый) {natural}</v>
      </c>
      <c r="U13" s="18" t="str">
        <f t="shared" ca="1" si="2"/>
        <v>бежевый</v>
      </c>
      <c r="V13" s="18" t="str">
        <f t="shared" ca="1" si="3"/>
        <v>бежевый</v>
      </c>
      <c r="W13" s="119" t="str">
        <f ca="1">_xlfn.XLOOKUP(A13,'Цвета артикулов'!A:A,'Цвета артикулов'!B:B,IFERROR(MID(I13,FIND("-",I13)+1,LEN(I13)),IFERROR(MID(I13,1,FIND("/",I13)-2),I13)),0)</f>
        <v>бежевый</v>
      </c>
      <c r="X13" s="93" t="str">
        <f t="shared" ca="1" si="4"/>
        <v>31-206-02</v>
      </c>
      <c r="Y13" s="95" t="str">
        <f ca="1">VLOOKUP(C13,Группа!A:B,2,FALSE)</f>
        <v>Шляпа</v>
      </c>
      <c r="Z13" s="117" t="str">
        <f ca="1">IFERROR(VLOOKUP(P13,Размеры!A:C,3,FALSE),"")</f>
        <v>ONE</v>
      </c>
      <c r="AA13" s="117" t="str">
        <f ca="1">VLOOKUP(I13,ЦветПолный!A:B,2,FALSE)</f>
        <v>02</v>
      </c>
      <c r="AB13" s="117" t="str">
        <f ca="1">IFERROR(VLOOKUP(P13,Размеры!A:D,4,FALSE),"")</f>
        <v>00</v>
      </c>
      <c r="AC13" s="117">
        <f ca="1">IF(LEFT(IFERROR(VLOOKUP(LOOKUP(2,1/SEARCH(B13,Товары!A:A),Товары!A:A),Товары!A:B,2,0),""),6)=MID(X13,1,6),1,0)</f>
        <v>1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1</v>
      </c>
      <c r="AL13" s="117">
        <f ca="1">SUMIF(ЦветПолный!A:A,I13,ЦветПолный!C:C)</f>
        <v>12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str">
        <f ca="1">IF(VLOOKUP(T13,Товары!A:B,2,FALSE)=X13,"Есть в 1С","ERR")</f>
        <v>Есть в 1С</v>
      </c>
      <c r="AR13" s="84" t="str">
        <f ca="1">IF(VLOOKUP(X13,Товары!B:B,1,FALSE)=X13,"Есть в 1С","ERR")</f>
        <v>Есть в 1С</v>
      </c>
      <c r="AS13" s="116" t="str">
        <f ca="1">VLOOKUP(T13,Товары!A:B,2,FALSE)</f>
        <v>31-206-02</v>
      </c>
      <c r="AT13" s="114" t="str">
        <f ca="1">VLOOKUP(T13,Товары!A:B,1,FALSE)</f>
        <v>Шляпа BETMAR арт. B1815H ELLERY (бежевый) {natural}</v>
      </c>
    </row>
    <row r="14" spans="1:46" x14ac:dyDescent="0.25">
      <c r="A14" s="131" t="str">
        <f ca="1"/>
        <v>31-171-53-00</v>
      </c>
      <c r="B14" s="128" t="str">
        <f ca="1">UPPER(_xlfn.XLOOKUP($A14,Строчный!$A:$A,Строчный!B:B,"ERR",0))</f>
        <v>B1735H AUDREY</v>
      </c>
      <c r="C14" s="101" t="str">
        <f ca="1">PROPER(_xlfn.XLOOKUP($A14,Строчный!$A:$A,Строчный!C:C,"ERR",0))</f>
        <v>Шляпы</v>
      </c>
      <c r="D14" s="101" t="str">
        <f ca="1">_xlfn.LET(_xlpm.DATA,(_xlfn.XLOOKUP($A14,Строчный!$A:$A,Строчный!D:D,"ERR",0)),UPPER(MID(_xlpm.DATA,1,1))&amp;LOWER(MID(_xlpm.DATA,2,LEN(_xlpm.DATA)-1)))</f>
        <v>Шляпа с широкими полями</v>
      </c>
      <c r="E14" s="101" t="str">
        <f ca="1">PROPER(_xlfn.XLOOKUP($A14,Строчный!$A:$A,Строчный!E:E,"ERR",0))</f>
        <v>Betmar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BETMAR</v>
      </c>
      <c r="H14" s="101" t="str">
        <f ca="1">LOWER(_xlfn.XLOOKUP($A14,Строчный!$A:$A,Строчный!H:H,"ERR",0))</f>
        <v>natural.black</v>
      </c>
      <c r="I14" s="101" t="str">
        <f ca="1">LOWER(_xlfn.XLOOKUP($A14,Строчный!$A:$A,Строчный!I:I,"ERR",0))</f>
        <v>бежевый / черный</v>
      </c>
      <c r="J14" s="101" t="str">
        <f ca="1">SUBSTITUTE(LOWER(_xlfn.XLOOKUP($A14,Строчный!$A:$A,Строчный!J:J,"ERR",0)),"подклад","Подклад")</f>
        <v>45% бумага - 35% полипропилен - 20% полиэстер</v>
      </c>
      <c r="K14" s="101" t="str">
        <f ca="1">LOWER(_xlfn.XLOOKUP($A14,Строчный!$A:$A,Строчный!K:K,"ERR",0))</f>
        <v>бумажные</v>
      </c>
      <c r="L14" s="101" t="str">
        <f ca="1">PROPER(_xlfn.XLOOKUP($A14,Строчный!$A:$A,Строчный!L:L,"ERR",0))</f>
        <v>Женский</v>
      </c>
      <c r="M14" s="101" t="str">
        <f ca="1">PROPER(_xlfn.XLOOKUP($A14,Строчный!$A:$A,Строчный!M:M,"ERR",0))</f>
        <v>Китай</v>
      </c>
      <c r="N14" s="110">
        <f ca="1">VALUE(_xlfn.XLOOKUP($A14,Строчный!$A:$A,Строчный!N:N,"ERR",0))</f>
        <v>725.40000000000009</v>
      </c>
      <c r="O14" s="109" t="str">
        <f ca="1">_xlfn.XLOOKUP($G14,Фабрика!A:A,Фабрика!B:B,"ERR",0)</f>
        <v>Bollman Headwear Europe Ltd; 2 Merchants drive, Caelisle, Cumbria CA3 0JW, United Kingdom</v>
      </c>
      <c r="P14" s="100" t="str">
        <f ca="1">_xlfn.XLOOKUP($A14,Строчный!$A:$A,Строчный!P:P,"ERR",0)</f>
        <v>ONE</v>
      </c>
      <c r="Q14" s="100">
        <f ca="1">VALUE(_xlfn.XLOOKUP($A14,Строчный!$A:$A,Строчный!Q:Q,"ERR",0))</f>
        <v>3</v>
      </c>
      <c r="R14" s="14" t="s">
        <v>283</v>
      </c>
      <c r="S14" s="122" t="str">
        <f t="shared" ca="1" si="0"/>
        <v>Шляпа BETMAR арт. B1735H AUDREY (бежевый / черный)</v>
      </c>
      <c r="T14" s="121" t="str">
        <f t="shared" ca="1" si="1"/>
        <v>Шляпа BETMAR арт. B1735H AUDREY (бежевый / черный) {natural.black}</v>
      </c>
      <c r="U14" s="18" t="str">
        <f t="shared" ca="1" si="2"/>
        <v>бежевый</v>
      </c>
      <c r="V14" s="18" t="str">
        <f t="shared" ca="1" si="3"/>
        <v>черный</v>
      </c>
      <c r="W14" s="119" t="str">
        <f ca="1">_xlfn.XLOOKUP(A14,'Цвета артикулов'!A:A,'Цвета артикулов'!B:B,IFERROR(MID(I14,FIND("-",I14)+1,LEN(I14)),IFERROR(MID(I14,1,FIND("/",I14)-2),I14)),0)</f>
        <v>бежевый</v>
      </c>
      <c r="X14" s="93" t="str">
        <f t="shared" ca="1" si="4"/>
        <v>31-171-53</v>
      </c>
      <c r="Y14" s="95" t="str">
        <f ca="1">VLOOKUP(C14,Группа!A:B,2,FALSE)</f>
        <v>Шляпа</v>
      </c>
      <c r="Z14" s="117" t="str">
        <f ca="1">IFERROR(VLOOKUP(P14,Размеры!A:C,3,FALSE),"")</f>
        <v>ONE</v>
      </c>
      <c r="AA14" s="117" t="str">
        <f ca="1">VLOOKUP(I14,ЦветПолный!A:B,2,FALSE)</f>
        <v>53</v>
      </c>
      <c r="AB14" s="117" t="str">
        <f ca="1">IFERROR(VLOOKUP(P14,Размеры!A:D,4,FALSE),"")</f>
        <v>00</v>
      </c>
      <c r="AC14" s="117">
        <f ca="1">IF(LEFT(IFERROR(VLOOKUP(LOOKUP(2,1/SEARCH(B14,Товары!A:A),Товары!A:A),Товары!A:B,2,0),""),6)=MID(X14,1,6),1,0)</f>
        <v>1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1</v>
      </c>
      <c r="AL14" s="117">
        <f ca="1">SUMIF(ЦветПолный!A:A,I14,ЦветПолный!C:C)</f>
        <v>8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str">
        <f ca="1">IF(VLOOKUP(T14,Товары!A:B,2,FALSE)=X14,"Есть в 1С","ERR")</f>
        <v>Есть в 1С</v>
      </c>
      <c r="AR14" s="84" t="str">
        <f ca="1">IF(VLOOKUP(X14,Товары!B:B,1,FALSE)=X14,"Есть в 1С","ERR")</f>
        <v>Есть в 1С</v>
      </c>
      <c r="AS14" s="116" t="str">
        <f ca="1">VLOOKUP(T14,Товары!A:B,2,FALSE)</f>
        <v>31-171-53</v>
      </c>
      <c r="AT14" s="114" t="str">
        <f ca="1">VLOOKUP(T14,Товары!A:B,1,FALSE)</f>
        <v>Шляпа BETMAR арт. B1735H AUDREY (бежевый / черный) {natural.black}</v>
      </c>
    </row>
    <row r="15" spans="1:46" x14ac:dyDescent="0.25">
      <c r="A15" s="131" t="str">
        <f ca="1"/>
        <v>31-171-00-00</v>
      </c>
      <c r="B15" s="128" t="str">
        <f ca="1">UPPER(_xlfn.XLOOKUP($A15,Строчный!$A:$A,Строчный!B:B,"ERR",0))</f>
        <v>B1735H AUDREY</v>
      </c>
      <c r="C15" s="101" t="str">
        <f ca="1">PROPER(_xlfn.XLOOKUP($A15,Строчный!$A:$A,Строчный!C:C,"ERR",0))</f>
        <v>Шляпы</v>
      </c>
      <c r="D15" s="101" t="str">
        <f ca="1">_xlfn.LET(_xlpm.DATA,(_xlfn.XLOOKUP($A15,Строчный!$A:$A,Строчный!D:D,"ERR",0)),UPPER(MID(_xlpm.DATA,1,1))&amp;LOWER(MID(_xlpm.DATA,2,LEN(_xlpm.DATA)-1)))</f>
        <v>Шляпа с широкими полями</v>
      </c>
      <c r="E15" s="101" t="str">
        <f ca="1">PROPER(_xlfn.XLOOKUP($A15,Строчный!$A:$A,Строчный!E:E,"ERR",0))</f>
        <v>Betmar</v>
      </c>
      <c r="F15" s="101" t="str">
        <f ca="1">LOWER(_xlfn.XLOOKUP($A15,Строчный!$A:$A,Строчный!F:F,"ERR",0))</f>
        <v>летний</v>
      </c>
      <c r="G15" s="101" t="str">
        <f ca="1">UPPER(_xlfn.XLOOKUP($A15,Строчный!$A:$A,Строчный!G:G,"ERR",0))</f>
        <v>BETMAR</v>
      </c>
      <c r="H15" s="101" t="str">
        <f ca="1">LOWER(_xlfn.XLOOKUP($A15,Строчный!$A:$A,Строчный!H:H,"ERR",0))</f>
        <v>white.natural</v>
      </c>
      <c r="I15" s="101" t="str">
        <f ca="1">LOWER(_xlfn.XLOOKUP($A15,Строчный!$A:$A,Строчный!I:I,"ERR",0))</f>
        <v>бежевый / белый</v>
      </c>
      <c r="J15" s="101" t="str">
        <f ca="1">SUBSTITUTE(LOWER(_xlfn.XLOOKUP($A15,Строчный!$A:$A,Строчный!J:J,"ERR",0)),"подклад","Подклад")</f>
        <v>45% бумага - 35% полипропилен - 20% полиэстер</v>
      </c>
      <c r="K15" s="101" t="str">
        <f ca="1">LOWER(_xlfn.XLOOKUP($A15,Строчный!$A:$A,Строчный!K:K,"ERR",0))</f>
        <v>бумажные</v>
      </c>
      <c r="L15" s="101" t="str">
        <f ca="1">PROPER(_xlfn.XLOOKUP($A15,Строчный!$A:$A,Строчный!L:L,"ERR",0))</f>
        <v>Женский</v>
      </c>
      <c r="M15" s="101" t="str">
        <f ca="1">PROPER(_xlfn.XLOOKUP($A15,Строчный!$A:$A,Строчный!M:M,"ERR",0))</f>
        <v>Китай</v>
      </c>
      <c r="N15" s="110">
        <f ca="1">VALUE(_xlfn.XLOOKUP($A15,Строчный!$A:$A,Строчный!N:N,"ERR",0))</f>
        <v>725.40000000000009</v>
      </c>
      <c r="O15" s="109" t="str">
        <f ca="1">_xlfn.XLOOKUP($G15,Фабрика!A:A,Фабрика!B:B,"ERR",0)</f>
        <v>Bollman Headwear Europe Ltd; 2 Merchants drive, Caelisle, Cumbria CA3 0JW, United Kingdom</v>
      </c>
      <c r="P15" s="100" t="str">
        <f ca="1">_xlfn.XLOOKUP($A15,Строчный!$A:$A,Строчный!P:P,"ERR",0)</f>
        <v>ONE</v>
      </c>
      <c r="Q15" s="100">
        <f ca="1">VALUE(_xlfn.XLOOKUP($A15,Строчный!$A:$A,Строчный!Q:Q,"ERR",0))</f>
        <v>3</v>
      </c>
      <c r="R15" s="14" t="s">
        <v>283</v>
      </c>
      <c r="S15" s="122" t="str">
        <f t="shared" ca="1" si="0"/>
        <v>Шляпа BETMAR арт. B1735H AUDREY (бежевый / белый)</v>
      </c>
      <c r="T15" s="121" t="str">
        <f t="shared" ca="1" si="1"/>
        <v>Шляпа BETMAR арт. B1735H AUDREY (бежевый / белый) {white.natural}</v>
      </c>
      <c r="U15" s="18" t="str">
        <f t="shared" ca="1" si="2"/>
        <v>бежевый</v>
      </c>
      <c r="V15" s="18" t="str">
        <f t="shared" ca="1" si="3"/>
        <v>белый</v>
      </c>
      <c r="W15" s="119" t="str">
        <f ca="1">_xlfn.XLOOKUP(A15,'Цвета артикулов'!A:A,'Цвета артикулов'!B:B,IFERROR(MID(I15,FIND("-",I15)+1,LEN(I15)),IFERROR(MID(I15,1,FIND("/",I15)-2),I15)),0)</f>
        <v>бежевый</v>
      </c>
      <c r="X15" s="93" t="str">
        <f t="shared" ca="1" si="4"/>
        <v>31-171-00</v>
      </c>
      <c r="Y15" s="95" t="str">
        <f ca="1">VLOOKUP(C15,Группа!A:B,2,FALSE)</f>
        <v>Шляпа</v>
      </c>
      <c r="Z15" s="117" t="str">
        <f ca="1">IFERROR(VLOOKUP(P15,Размеры!A:C,3,FALSE),"")</f>
        <v>ONE</v>
      </c>
      <c r="AA15" s="117" t="str">
        <f ca="1">VLOOKUP(I15,ЦветПолный!A:B,2,FALSE)</f>
        <v>17</v>
      </c>
      <c r="AB15" s="117" t="str">
        <f ca="1">IFERROR(VLOOKUP(P15,Размеры!A:D,4,FALSE),"")</f>
        <v>00</v>
      </c>
      <c r="AC15" s="117">
        <f ca="1">IF(LEFT(IFERROR(VLOOKUP(LOOKUP(2,1/SEARCH(B15,Товары!A:A),Товары!A:A),Товары!A:B,2,0),""),6)=MID(X15,1,6),1,0)</f>
        <v>1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1</v>
      </c>
      <c r="AL15" s="117">
        <f ca="1">SUMIF(ЦветПолный!A:A,I15,ЦветПолный!C:C)</f>
        <v>4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str">
        <f ca="1">IF(VLOOKUP(T15,Товары!A:B,2,FALSE)=X15,"Есть в 1С","ERR")</f>
        <v>Есть в 1С</v>
      </c>
      <c r="AR15" s="84" t="str">
        <f ca="1">IF(VLOOKUP(X15,Товары!B:B,1,FALSE)=X15,"Есть в 1С","ERR")</f>
        <v>Есть в 1С</v>
      </c>
      <c r="AS15" s="116" t="str">
        <f ca="1">VLOOKUP(T15,Товары!A:B,2,FALSE)</f>
        <v>31-171-00</v>
      </c>
      <c r="AT15" s="114" t="str">
        <f ca="1">VLOOKUP(T15,Товары!A:B,1,FALSE)</f>
        <v>Шляпа BETMAR арт. B1735H AUDREY (бежевый / белый) {white.natural}</v>
      </c>
    </row>
    <row r="16" spans="1:46" x14ac:dyDescent="0.25">
      <c r="A16" s="131" t="str">
        <f ca="1"/>
        <v>31-153-48-00</v>
      </c>
      <c r="B16" s="128" t="str">
        <f ca="1">UPPER(_xlfn.XLOOKUP($A16,Строчный!$A:$A,Строчный!B:B,"ERR",0))</f>
        <v>B1705H MONACO</v>
      </c>
      <c r="C16" s="101" t="str">
        <f ca="1">PROPER(_xlfn.XLOOKUP($A16,Строчный!$A:$A,Строчный!C:C,"ERR",0))</f>
        <v>Шляпы</v>
      </c>
      <c r="D16" s="101" t="str">
        <f ca="1">_xlfn.LET(_xlpm.DATA,(_xlfn.XLOOKUP($A16,Строчный!$A:$A,Строчный!D:D,"ERR",0)),UPPER(MID(_xlpm.DATA,1,1))&amp;LOWER(MID(_xlpm.DATA,2,LEN(_xlpm.DATA)-1)))</f>
        <v>Шляпа федора</v>
      </c>
      <c r="E16" s="101" t="str">
        <f ca="1">PROPER(_xlfn.XLOOKUP($A16,Строчный!$A:$A,Строчный!E:E,"ERR",0))</f>
        <v>Betmar</v>
      </c>
      <c r="F16" s="101" t="str">
        <f ca="1">LOWER(_xlfn.XLOOKUP($A16,Строчный!$A:$A,Строчный!F:F,"ERR",0))</f>
        <v>летний</v>
      </c>
      <c r="G16" s="101" t="str">
        <f ca="1">UPPER(_xlfn.XLOOKUP($A16,Строчный!$A:$A,Строчный!G:G,"ERR",0))</f>
        <v>BETMAR</v>
      </c>
      <c r="H16" s="101" t="str">
        <f ca="1">LOWER(_xlfn.XLOOKUP($A16,Строчный!$A:$A,Строчный!H:H,"ERR",0))</f>
        <v>ivory.black</v>
      </c>
      <c r="I16" s="101" t="str">
        <f ca="1">LOWER(_xlfn.XLOOKUP($A16,Строчный!$A:$A,Строчный!I:I,"ERR",0))</f>
        <v>белый / черный</v>
      </c>
      <c r="J16" s="101" t="str">
        <f ca="1">SUBSTITUTE(LOWER(_xlfn.XLOOKUP($A16,Строчный!$A:$A,Строчный!J:J,"ERR",0)),"подклад","Подклад")</f>
        <v>100% бумага</v>
      </c>
      <c r="K16" s="101" t="str">
        <f ca="1">LOWER(_xlfn.XLOOKUP($A16,Строчный!$A:$A,Строчный!K:K,"ERR",0))</f>
        <v>бумажные</v>
      </c>
      <c r="L16" s="101" t="str">
        <f ca="1">PROPER(_xlfn.XLOOKUP($A16,Строчный!$A:$A,Строчный!L:L,"ERR",0))</f>
        <v>Женский</v>
      </c>
      <c r="M16" s="101" t="str">
        <f ca="1">PROPER(_xlfn.XLOOKUP($A16,Строчный!$A:$A,Строчный!M:M,"ERR",0))</f>
        <v>Китай</v>
      </c>
      <c r="N16" s="110">
        <f ca="1">VALUE(_xlfn.XLOOKUP($A16,Строчный!$A:$A,Строчный!N:N,"ERR",0))</f>
        <v>804.96</v>
      </c>
      <c r="O16" s="109" t="str">
        <f ca="1">_xlfn.XLOOKUP($G16,Фабрика!A:A,Фабрика!B:B,"ERR",0)</f>
        <v>Bollman Headwear Europe Ltd; 2 Merchants drive, Caelisle, Cumbria CA3 0JW, United Kingdom</v>
      </c>
      <c r="P16" s="100" t="str">
        <f ca="1">_xlfn.XLOOKUP($A16,Строчный!$A:$A,Строчный!P:P,"ERR",0)</f>
        <v>ONE</v>
      </c>
      <c r="Q16" s="100">
        <f ca="1">VALUE(_xlfn.XLOOKUP($A16,Строчный!$A:$A,Строчный!Q:Q,"ERR",0))</f>
        <v>5</v>
      </c>
      <c r="R16" s="14" t="s">
        <v>283</v>
      </c>
      <c r="S16" s="122" t="str">
        <f t="shared" ca="1" si="0"/>
        <v>Шляпа BETMAR арт. B1705H MONACO (белый / черный)</v>
      </c>
      <c r="T16" s="121" t="str">
        <f t="shared" ca="1" si="1"/>
        <v>Шляпа BETMAR арт. B1705H MONACO (белый / черный) {ivory.black}</v>
      </c>
      <c r="U16" s="18" t="str">
        <f t="shared" ca="1" si="2"/>
        <v>белый</v>
      </c>
      <c r="V16" s="18" t="str">
        <f t="shared" ca="1" si="3"/>
        <v>черный</v>
      </c>
      <c r="W16" s="119" t="str">
        <f ca="1">_xlfn.XLOOKUP(A16,'Цвета артикулов'!A:A,'Цвета артикулов'!B:B,IFERROR(MID(I16,FIND("-",I16)+1,LEN(I16)),IFERROR(MID(I16,1,FIND("/",I16)-2),I16)),0)</f>
        <v>белый</v>
      </c>
      <c r="X16" s="93" t="str">
        <f t="shared" ca="1" si="4"/>
        <v>31-153-48</v>
      </c>
      <c r="Y16" s="95" t="str">
        <f ca="1">VLOOKUP(C16,Группа!A:B,2,FALSE)</f>
        <v>Шляпа</v>
      </c>
      <c r="Z16" s="117" t="str">
        <f ca="1">IFERROR(VLOOKUP(P16,Размеры!A:C,3,FALSE),"")</f>
        <v>ONE</v>
      </c>
      <c r="AA16" s="117" t="str">
        <f ca="1">VLOOKUP(I16,ЦветПолный!A:B,2,FALSE)</f>
        <v>48</v>
      </c>
      <c r="AB16" s="117" t="str">
        <f ca="1">IFERROR(VLOOKUP(P16,Размеры!A:D,4,FALSE),"")</f>
        <v>00</v>
      </c>
      <c r="AC16" s="117">
        <f ca="1">IF(LEFT(IFERROR(VLOOKUP(LOOKUP(2,1/SEARCH(B16,Товары!A:A),Товары!A:A),Товары!A:B,2,0),""),6)=MID(X16,1,6),1,0)</f>
        <v>1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1</v>
      </c>
      <c r="AL16" s="117">
        <f ca="1">SUMIF(ЦветПолный!A:A,I16,ЦветПолный!C:C)</f>
        <v>6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str">
        <f ca="1">IF(VLOOKUP(T16,Товары!A:B,2,FALSE)=X16,"Есть в 1С","ERR")</f>
        <v>Есть в 1С</v>
      </c>
      <c r="AR16" s="84" t="str">
        <f ca="1">IF(VLOOKUP(X16,Товары!B:B,1,FALSE)=X16,"Есть в 1С","ERR")</f>
        <v>Есть в 1С</v>
      </c>
      <c r="AS16" s="116" t="str">
        <f ca="1">VLOOKUP(T16,Товары!A:B,2,FALSE)</f>
        <v>31-153-48</v>
      </c>
      <c r="AT16" s="114" t="str">
        <f ca="1">VLOOKUP(T16,Товары!A:B,1,FALSE)</f>
        <v>Шляпа BETMAR арт. B1705H MONACO (белый / черный) {ivory.black}</v>
      </c>
    </row>
    <row r="17" spans="1:46" x14ac:dyDescent="0.25">
      <c r="A17" s="131" t="str">
        <f ca="1"/>
        <v>31-152-53-00</v>
      </c>
      <c r="B17" s="128" t="str">
        <f ca="1">UPPER(_xlfn.XLOOKUP($A17,Строчный!$A:$A,Строчный!B:B,"ERR",0))</f>
        <v>B1703H PORTO</v>
      </c>
      <c r="C17" s="101" t="str">
        <f ca="1">PROPER(_xlfn.XLOOKUP($A17,Строчный!$A:$A,Строчный!C:C,"ERR",0))</f>
        <v>Шляпы</v>
      </c>
      <c r="D17" s="101" t="str">
        <f ca="1">_xlfn.LET(_xlpm.DATA,(_xlfn.XLOOKUP($A17,Строчный!$A:$A,Строчный!D:D,"ERR",0)),UPPER(MID(_xlpm.DATA,1,1))&amp;LOWER(MID(_xlpm.DATA,2,LEN(_xlpm.DATA)-1)))</f>
        <v>Шляпа с широкими полями</v>
      </c>
      <c r="E17" s="101" t="str">
        <f ca="1">PROPER(_xlfn.XLOOKUP($A17,Строчный!$A:$A,Строчный!E:E,"ERR",0))</f>
        <v>Betmar</v>
      </c>
      <c r="F17" s="101" t="str">
        <f ca="1">LOWER(_xlfn.XLOOKUP($A17,Строчный!$A:$A,Строчный!F:F,"ERR",0))</f>
        <v>летний</v>
      </c>
      <c r="G17" s="101" t="str">
        <f ca="1">UPPER(_xlfn.XLOOKUP($A17,Строчный!$A:$A,Строчный!G:G,"ERR",0))</f>
        <v>BETMAR</v>
      </c>
      <c r="H17" s="101" t="str">
        <f ca="1">LOWER(_xlfn.XLOOKUP($A17,Строчный!$A:$A,Строчный!H:H,"ERR",0))</f>
        <v>natural/black</v>
      </c>
      <c r="I17" s="101" t="str">
        <f ca="1">LOWER(_xlfn.XLOOKUP($A17,Строчный!$A:$A,Строчный!I:I,"ERR",0))</f>
        <v>бежевый / черный</v>
      </c>
      <c r="J17" s="101" t="str">
        <f ca="1">SUBSTITUTE(LOWER(_xlfn.XLOOKUP($A17,Строчный!$A:$A,Строчный!J:J,"ERR",0)),"подклад","Подклад")</f>
        <v>50% бумага - 33% полипропилен - 17% полиэстер</v>
      </c>
      <c r="K17" s="101" t="str">
        <f ca="1">LOWER(_xlfn.XLOOKUP($A17,Строчный!$A:$A,Строчный!K:K,"ERR",0))</f>
        <v>бумажные</v>
      </c>
      <c r="L17" s="101" t="str">
        <f ca="1">PROPER(_xlfn.XLOOKUP($A17,Строчный!$A:$A,Строчный!L:L,"ERR",0))</f>
        <v>Женский</v>
      </c>
      <c r="M17" s="101" t="str">
        <f ca="1">PROPER(_xlfn.XLOOKUP($A17,Строчный!$A:$A,Строчный!M:M,"ERR",0))</f>
        <v>Китай</v>
      </c>
      <c r="N17" s="110">
        <f ca="1">VALUE(_xlfn.XLOOKUP($A17,Строчный!$A:$A,Строчный!N:N,"ERR",0))</f>
        <v>717.21</v>
      </c>
      <c r="O17" s="109" t="str">
        <f ca="1">_xlfn.XLOOKUP($G17,Фабрика!A:A,Фабрика!B:B,"ERR",0)</f>
        <v>Bollman Headwear Europe Ltd; 2 Merchants drive, Caelisle, Cumbria CA3 0JW, United Kingdom</v>
      </c>
      <c r="P17" s="100" t="str">
        <f ca="1">_xlfn.XLOOKUP($A17,Строчный!$A:$A,Строчный!P:P,"ERR",0)</f>
        <v>ONE</v>
      </c>
      <c r="Q17" s="100">
        <f ca="1">VALUE(_xlfn.XLOOKUP($A17,Строчный!$A:$A,Строчный!Q:Q,"ERR",0))</f>
        <v>3</v>
      </c>
      <c r="R17" s="14" t="s">
        <v>283</v>
      </c>
      <c r="S17" s="122" t="str">
        <f t="shared" ca="1" si="0"/>
        <v>Шляпа BETMAR арт. B1703H PORTO (бежевый / черный)</v>
      </c>
      <c r="T17" s="121" t="str">
        <f t="shared" ca="1" si="1"/>
        <v>Шляпа BETMAR арт. B1703H PORTO (бежевый / черный) {natural/black}</v>
      </c>
      <c r="U17" s="18" t="str">
        <f t="shared" ca="1" si="2"/>
        <v>бежевый</v>
      </c>
      <c r="V17" s="18" t="str">
        <f t="shared" ca="1" si="3"/>
        <v>черный</v>
      </c>
      <c r="W17" s="119" t="str">
        <f ca="1">_xlfn.XLOOKUP(A17,'Цвета артикулов'!A:A,'Цвета артикулов'!B:B,IFERROR(MID(I17,FIND("-",I17)+1,LEN(I17)),IFERROR(MID(I17,1,FIND("/",I17)-2),I17)),0)</f>
        <v>бежевый</v>
      </c>
      <c r="X17" s="93" t="str">
        <f t="shared" ca="1" si="4"/>
        <v>31-152-53</v>
      </c>
      <c r="Y17" s="95" t="str">
        <f ca="1">VLOOKUP(C17,Группа!A:B,2,FALSE)</f>
        <v>Шляпа</v>
      </c>
      <c r="Z17" s="117" t="str">
        <f ca="1">IFERROR(VLOOKUP(P17,Размеры!A:C,3,FALSE),"")</f>
        <v>ONE</v>
      </c>
      <c r="AA17" s="117" t="str">
        <f ca="1">VLOOKUP(I17,ЦветПолный!A:B,2,FALSE)</f>
        <v>53</v>
      </c>
      <c r="AB17" s="117" t="str">
        <f ca="1">IFERROR(VLOOKUP(P17,Размеры!A:D,4,FALSE),"")</f>
        <v>00</v>
      </c>
      <c r="AC17" s="117">
        <f ca="1">IF(LEFT(IFERROR(VLOOKUP(LOOKUP(2,1/SEARCH(B17,Товары!A:A),Товары!A:A),Товары!A:B,2,0),""),6)=MID(X17,1,6),1,0)</f>
        <v>1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1</v>
      </c>
      <c r="AL17" s="117">
        <f ca="1">SUMIF(ЦветПолный!A:A,I17,ЦветПолный!C:C)</f>
        <v>8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str">
        <f ca="1">IF(VLOOKUP(T17,Товары!A:B,2,FALSE)=X17,"Есть в 1С","ERR")</f>
        <v>Есть в 1С</v>
      </c>
      <c r="AR17" s="84" t="str">
        <f ca="1">IF(VLOOKUP(X17,Товары!B:B,1,FALSE)=X17,"Есть в 1С","ERR")</f>
        <v>Есть в 1С</v>
      </c>
      <c r="AS17" s="116" t="str">
        <f ca="1">VLOOKUP(T17,Товары!A:B,2,FALSE)</f>
        <v>31-152-53</v>
      </c>
      <c r="AT17" s="114" t="str">
        <f ca="1">VLOOKUP(T17,Товары!A:B,1,FALSE)</f>
        <v>Шляпа BETMAR арт. B1703H PORTO (бежевый / черный) {natural/black}</v>
      </c>
    </row>
    <row r="18" spans="1:46" x14ac:dyDescent="0.25">
      <c r="A18" s="131" t="str">
        <f ca="1"/>
        <v>31-150-09-00</v>
      </c>
      <c r="B18" s="128" t="str">
        <f ca="1">UPPER(_xlfn.XLOOKUP($A18,Строчный!$A:$A,Строчный!B:B,"ERR",0))</f>
        <v>B1701H SELENA</v>
      </c>
      <c r="C18" s="101" t="str">
        <f ca="1">PROPER(_xlfn.XLOOKUP($A18,Строчный!$A:$A,Строчный!C:C,"ERR",0))</f>
        <v>Шляпы</v>
      </c>
      <c r="D18" s="101" t="str">
        <f ca="1">_xlfn.LET(_xlpm.DATA,(_xlfn.XLOOKUP($A18,Строчный!$A:$A,Строчный!D:D,"ERR",0)),UPPER(MID(_xlpm.DATA,1,1))&amp;LOWER(MID(_xlpm.DATA,2,LEN(_xlpm.DATA)-1)))</f>
        <v>Шляпа с широкими полями</v>
      </c>
      <c r="E18" s="101" t="str">
        <f ca="1">PROPER(_xlfn.XLOOKUP($A18,Строчный!$A:$A,Строчный!E:E,"ERR",0))</f>
        <v>Betmar</v>
      </c>
      <c r="F18" s="101" t="str">
        <f ca="1">LOWER(_xlfn.XLOOKUP($A18,Строчный!$A:$A,Строчный!F:F,"ERR",0))</f>
        <v>летний</v>
      </c>
      <c r="G18" s="101" t="str">
        <f ca="1">UPPER(_xlfn.XLOOKUP($A18,Строчный!$A:$A,Строчный!G:G,"ERR",0))</f>
        <v>BETMAR</v>
      </c>
      <c r="H18" s="101" t="str">
        <f ca="1">LOWER(_xlfn.XLOOKUP($A18,Строчный!$A:$A,Строчный!H:H,"ERR",0))</f>
        <v>black</v>
      </c>
      <c r="I18" s="101" t="str">
        <f ca="1">LOWER(_xlfn.XLOOKUP($A18,Строчный!$A:$A,Строчный!I:I,"ERR",0))</f>
        <v>черный</v>
      </c>
      <c r="J18" s="101" t="str">
        <f ca="1">SUBSTITUTE(LOWER(_xlfn.XLOOKUP($A18,Строчный!$A:$A,Строчный!J:J,"ERR",0)),"подклад","Подклад")</f>
        <v>88% бумага - 12% полиэстер</v>
      </c>
      <c r="K18" s="101" t="str">
        <f ca="1">LOWER(_xlfn.XLOOKUP($A18,Строчный!$A:$A,Строчный!K:K,"ERR",0))</f>
        <v>бумажные</v>
      </c>
      <c r="L18" s="101" t="str">
        <f ca="1">PROPER(_xlfn.XLOOKUP($A18,Строчный!$A:$A,Строчный!L:L,"ERR",0))</f>
        <v>Женский</v>
      </c>
      <c r="M18" s="101" t="str">
        <f ca="1">PROPER(_xlfn.XLOOKUP($A18,Строчный!$A:$A,Строчный!M:M,"ERR",0))</f>
        <v>Китай</v>
      </c>
      <c r="N18" s="110">
        <f ca="1">VALUE(_xlfn.XLOOKUP($A18,Строчный!$A:$A,Строчный!N:N,"ERR",0))</f>
        <v>661.05000000000007</v>
      </c>
      <c r="O18" s="109" t="str">
        <f ca="1">_xlfn.XLOOKUP($G18,Фабрика!A:A,Фабрика!B:B,"ERR",0)</f>
        <v>Bollman Headwear Europe Ltd; 2 Merchants drive, Caelisle, Cumbria CA3 0JW, United Kingdom</v>
      </c>
      <c r="P18" s="100" t="str">
        <f ca="1">_xlfn.XLOOKUP($A18,Строчный!$A:$A,Строчный!P:P,"ERR",0)</f>
        <v>ONE</v>
      </c>
      <c r="Q18" s="100">
        <f ca="1">VALUE(_xlfn.XLOOKUP($A18,Строчный!$A:$A,Строчный!Q:Q,"ERR",0))</f>
        <v>3</v>
      </c>
      <c r="R18" s="14" t="s">
        <v>283</v>
      </c>
      <c r="S18" s="122" t="str">
        <f t="shared" ca="1" si="0"/>
        <v>Шляпа BETMAR арт. B1701H SELENA (черный)</v>
      </c>
      <c r="T18" s="121" t="str">
        <f t="shared" ca="1" si="1"/>
        <v>Шляпа BETMAR арт. B1701H SELENA (черный) {black}</v>
      </c>
      <c r="U18" s="18" t="str">
        <f t="shared" ca="1" si="2"/>
        <v>черный</v>
      </c>
      <c r="V18" s="18" t="str">
        <f t="shared" ca="1" si="3"/>
        <v>черный</v>
      </c>
      <c r="W18" s="119" t="str">
        <f ca="1">_xlfn.XLOOKUP(A18,'Цвета артикулов'!A:A,'Цвета артикулов'!B:B,IFERROR(MID(I18,FIND("-",I18)+1,LEN(I18)),IFERROR(MID(I18,1,FIND("/",I18)-2),I18)),0)</f>
        <v>черный</v>
      </c>
      <c r="X18" s="93" t="str">
        <f t="shared" ca="1" si="4"/>
        <v>31-150-09</v>
      </c>
      <c r="Y18" s="95" t="str">
        <f ca="1">VLOOKUP(C18,Группа!A:B,2,FALSE)</f>
        <v>Шляпа</v>
      </c>
      <c r="Z18" s="117" t="str">
        <f ca="1">IFERROR(VLOOKUP(P18,Размеры!A:C,3,FALSE),"")</f>
        <v>ONE</v>
      </c>
      <c r="AA18" s="117" t="str">
        <f ca="1">VLOOKUP(I18,ЦветПолный!A:B,2,FALSE)</f>
        <v>09</v>
      </c>
      <c r="AB18" s="117" t="str">
        <f ca="1">IFERROR(VLOOKUP(P18,Размеры!A:D,4,FALSE),"")</f>
        <v>00</v>
      </c>
      <c r="AC18" s="117">
        <f ca="1">IF(LEFT(IFERROR(VLOOKUP(LOOKUP(2,1/SEARCH(B18,Товары!A:A),Товары!A:A),Товары!A:B,2,0),""),6)=MID(X18,1,6),1,0)</f>
        <v>1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1</v>
      </c>
      <c r="AL18" s="117">
        <f ca="1">SUMIF(ЦветПолный!A:A,I18,ЦветПолный!C:C)</f>
        <v>11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str">
        <f ca="1">IF(VLOOKUP(T18,Товары!A:B,2,FALSE)=X18,"Есть в 1С","ERR")</f>
        <v>Есть в 1С</v>
      </c>
      <c r="AR18" s="84" t="str">
        <f ca="1">IF(VLOOKUP(X18,Товары!B:B,1,FALSE)=X18,"Есть в 1С","ERR")</f>
        <v>Есть в 1С</v>
      </c>
      <c r="AS18" s="116" t="str">
        <f ca="1">VLOOKUP(T18,Товары!A:B,2,FALSE)</f>
        <v>31-150-09</v>
      </c>
      <c r="AT18" s="114" t="str">
        <f ca="1">VLOOKUP(T18,Товары!A:B,1,FALSE)</f>
        <v>Шляпа BETMAR арт. B1701H SELENA (черный) {black}</v>
      </c>
    </row>
    <row r="19" spans="1:46" x14ac:dyDescent="0.25">
      <c r="A19" s="131" t="str">
        <f ca="1"/>
        <v>31-136-17-00</v>
      </c>
      <c r="B19" s="128" t="str">
        <f ca="1">UPPER(_xlfn.XLOOKUP($A19,Строчный!$A:$A,Строчный!B:B,"ERR",0))</f>
        <v>B1552H JASMINE</v>
      </c>
      <c r="C19" s="101" t="str">
        <f ca="1">PROPER(_xlfn.XLOOKUP($A19,Строчный!$A:$A,Строчный!C:C,"ERR",0))</f>
        <v>Шляпы</v>
      </c>
      <c r="D19" s="101" t="str">
        <f ca="1">_xlfn.LET(_xlpm.DATA,(_xlfn.XLOOKUP($A19,Строчный!$A:$A,Строчный!D:D,"ERR",0)),UPPER(MID(_xlpm.DATA,1,1))&amp;LOWER(MID(_xlpm.DATA,2,LEN(_xlpm.DATA)-1)))</f>
        <v>Шляпа с широкими полями</v>
      </c>
      <c r="E19" s="101" t="str">
        <f ca="1">PROPER(_xlfn.XLOOKUP($A19,Строчный!$A:$A,Строчный!E:E,"ERR",0))</f>
        <v>Betmar</v>
      </c>
      <c r="F19" s="101" t="str">
        <f ca="1">LOWER(_xlfn.XLOOKUP($A19,Строчный!$A:$A,Строчный!F:F,"ERR",0))</f>
        <v>летний</v>
      </c>
      <c r="G19" s="101" t="str">
        <f ca="1">UPPER(_xlfn.XLOOKUP($A19,Строчный!$A:$A,Строчный!G:G,"ERR",0))</f>
        <v>BETMAR</v>
      </c>
      <c r="H19" s="101" t="str">
        <f ca="1">LOWER(_xlfn.XLOOKUP($A19,Строчный!$A:$A,Строчный!H:H,"ERR",0))</f>
        <v>ivory black</v>
      </c>
      <c r="I19" s="101" t="str">
        <f ca="1">LOWER(_xlfn.XLOOKUP($A19,Строчный!$A:$A,Строчный!I:I,"ERR",0))</f>
        <v>белый</v>
      </c>
      <c r="J19" s="101" t="str">
        <f ca="1">SUBSTITUTE(LOWER(_xlfn.XLOOKUP($A19,Строчный!$A:$A,Строчный!J:J,"ERR",0)),"подклад","Подклад")</f>
        <v>80% бумага - 20% полиэстер</v>
      </c>
      <c r="K19" s="101" t="str">
        <f ca="1">LOWER(_xlfn.XLOOKUP($A19,Строчный!$A:$A,Строчный!K:K,"ERR",0))</f>
        <v>бумажные</v>
      </c>
      <c r="L19" s="101" t="str">
        <f ca="1">PROPER(_xlfn.XLOOKUP($A19,Строчный!$A:$A,Строчный!L:L,"ERR",0))</f>
        <v>Женский</v>
      </c>
      <c r="M19" s="101" t="str">
        <f ca="1">PROPER(_xlfn.XLOOKUP($A19,Строчный!$A:$A,Строчный!M:M,"ERR",0))</f>
        <v>Китай</v>
      </c>
      <c r="N19" s="110">
        <f ca="1">VALUE(_xlfn.XLOOKUP($A19,Строчный!$A:$A,Строчный!N:N,"ERR",0))</f>
        <v>654.03000000000009</v>
      </c>
      <c r="O19" s="109" t="str">
        <f ca="1">_xlfn.XLOOKUP($G19,Фабрика!A:A,Фабрика!B:B,"ERR",0)</f>
        <v>Bollman Headwear Europe Ltd; 2 Merchants drive, Caelisle, Cumbria CA3 0JW, United Kingdom</v>
      </c>
      <c r="P19" s="100" t="str">
        <f ca="1">_xlfn.XLOOKUP($A19,Строчный!$A:$A,Строчный!P:P,"ERR",0)</f>
        <v>ONE</v>
      </c>
      <c r="Q19" s="100">
        <f ca="1">VALUE(_xlfn.XLOOKUP($A19,Строчный!$A:$A,Строчный!Q:Q,"ERR",0))</f>
        <v>5</v>
      </c>
      <c r="R19" s="14" t="s">
        <v>283</v>
      </c>
      <c r="S19" s="122" t="str">
        <f t="shared" ca="1" si="0"/>
        <v>Шляпа BETMAR арт. B1552H JASMINE (белый)</v>
      </c>
      <c r="T19" s="121" t="str">
        <f t="shared" ca="1" si="1"/>
        <v>Шляпа BETMAR арт. B1552H JASMINE (белый) {ivory black}</v>
      </c>
      <c r="U19" s="18" t="str">
        <f t="shared" ca="1" si="2"/>
        <v>белый</v>
      </c>
      <c r="V19" s="18" t="str">
        <f t="shared" ca="1" si="3"/>
        <v>белый</v>
      </c>
      <c r="W19" s="119" t="str">
        <f ca="1">_xlfn.XLOOKUP(A19,'Цвета артикулов'!A:A,'Цвета артикулов'!B:B,IFERROR(MID(I19,FIND("-",I19)+1,LEN(I19)),IFERROR(MID(I19,1,FIND("/",I19)-2),I19)),0)</f>
        <v>белый</v>
      </c>
      <c r="X19" s="93" t="str">
        <f t="shared" ca="1" si="4"/>
        <v>31-136-17</v>
      </c>
      <c r="Y19" s="95" t="str">
        <f ca="1">VLOOKUP(C19,Группа!A:B,2,FALSE)</f>
        <v>Шляпа</v>
      </c>
      <c r="Z19" s="117" t="str">
        <f ca="1">IFERROR(VLOOKUP(P19,Размеры!A:C,3,FALSE),"")</f>
        <v>ONE</v>
      </c>
      <c r="AA19" s="117" t="str">
        <f ca="1">VLOOKUP(I19,ЦветПолный!A:B,2,FALSE)</f>
        <v>17</v>
      </c>
      <c r="AB19" s="117" t="str">
        <f ca="1">IFERROR(VLOOKUP(P19,Размеры!A:D,4,FALSE),"")</f>
        <v>00</v>
      </c>
      <c r="AC19" s="117">
        <f ca="1">IF(LEFT(IFERROR(VLOOKUP(LOOKUP(2,1/SEARCH(B19,Товары!A:A),Товары!A:A),Товары!A:B,2,0),""),6)=MID(X19,1,6),1,0)</f>
        <v>1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1</v>
      </c>
      <c r="AL19" s="117">
        <f ca="1">SUMIF(ЦветПолный!A:A,I19,ЦветПолный!C:C)</f>
        <v>4</v>
      </c>
      <c r="AM19" s="117">
        <f ca="1"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IF(VLOOKUP(T19,Товары!A:B,2,FALSE)=X19,"Есть в 1С","ERR")</f>
        <v>#N/A</v>
      </c>
      <c r="AR19" s="84" t="e">
        <f ca="1">IF(VLOOKUP(X19,Товары!B:B,1,FALSE)=X19,"Есть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31-128-95-00</v>
      </c>
      <c r="B20" s="128" t="str">
        <f ca="1">UPPER(_xlfn.XLOOKUP($A20,Строчный!$A:$A,Строчный!B:B,"ERR",0))</f>
        <v>B1557H LORA</v>
      </c>
      <c r="C20" s="101" t="str">
        <f ca="1">PROPER(_xlfn.XLOOKUP($A20,Строчный!$A:$A,Строчный!C:C,"ERR",0))</f>
        <v>Шляпы</v>
      </c>
      <c r="D20" s="101" t="str">
        <f ca="1">_xlfn.LET(_xlpm.DATA,(_xlfn.XLOOKUP($A20,Строчный!$A:$A,Строчный!D:D,"ERR",0)),UPPER(MID(_xlpm.DATA,1,1))&amp;LOWER(MID(_xlpm.DATA,2,LEN(_xlpm.DATA)-1)))</f>
        <v>Шляпа с широкими полями</v>
      </c>
      <c r="E20" s="101" t="str">
        <f ca="1">PROPER(_xlfn.XLOOKUP($A20,Строчный!$A:$A,Строчный!E:E,"ERR",0))</f>
        <v>Betmar</v>
      </c>
      <c r="F20" s="101" t="str">
        <f ca="1">LOWER(_xlfn.XLOOKUP($A20,Строчный!$A:$A,Строчный!F:F,"ERR",0))</f>
        <v>летний</v>
      </c>
      <c r="G20" s="101" t="str">
        <f ca="1">UPPER(_xlfn.XLOOKUP($A20,Строчный!$A:$A,Строчный!G:G,"ERR",0))</f>
        <v>BETMAR</v>
      </c>
      <c r="H20" s="101" t="str">
        <f ca="1">LOWER(_xlfn.XLOOKUP($A20,Строчный!$A:$A,Строчный!H:H,"ERR",0))</f>
        <v>navy.natural</v>
      </c>
      <c r="I20" s="101" t="str">
        <f ca="1">LOWER(_xlfn.XLOOKUP($A20,Строчный!$A:$A,Строчный!I:I,"ERR",0))</f>
        <v>синий / бежевый</v>
      </c>
      <c r="J20" s="101" t="str">
        <f ca="1">SUBSTITUTE(LOWER(_xlfn.XLOOKUP($A20,Строчный!$A:$A,Строчный!J:J,"ERR",0)),"подклад","Подклад")</f>
        <v>100% бумага</v>
      </c>
      <c r="K20" s="101" t="str">
        <f ca="1">LOWER(_xlfn.XLOOKUP($A20,Строчный!$A:$A,Строчный!K:K,"ERR",0))</f>
        <v>бумажные</v>
      </c>
      <c r="L20" s="101" t="str">
        <f ca="1">PROPER(_xlfn.XLOOKUP($A20,Строчный!$A:$A,Строчный!L:L,"ERR",0))</f>
        <v>Женский</v>
      </c>
      <c r="M20" s="101" t="str">
        <f ca="1">PROPER(_xlfn.XLOOKUP($A20,Строчный!$A:$A,Строчный!M:M,"ERR",0))</f>
        <v>Китай</v>
      </c>
      <c r="N20" s="110">
        <f ca="1">VALUE(_xlfn.XLOOKUP($A20,Строчный!$A:$A,Строчный!N:N,"ERR",0))</f>
        <v>628.29000000000008</v>
      </c>
      <c r="O20" s="109" t="str">
        <f ca="1">_xlfn.XLOOKUP($G20,Фабрика!A:A,Фабрика!B:B,"ERR",0)</f>
        <v>Bollman Headwear Europe Ltd; 2 Merchants drive, Caelisle, Cumbria CA3 0JW, United Kingdom</v>
      </c>
      <c r="P20" s="100" t="str">
        <f ca="1">_xlfn.XLOOKUP($A20,Строчный!$A:$A,Строчный!P:P,"ERR",0)</f>
        <v>ONE</v>
      </c>
      <c r="Q20" s="100">
        <f ca="1">VALUE(_xlfn.XLOOKUP($A20,Строчный!$A:$A,Строчный!Q:Q,"ERR",0))</f>
        <v>3</v>
      </c>
      <c r="R20" s="14" t="s">
        <v>283</v>
      </c>
      <c r="S20" s="122" t="str">
        <f t="shared" ca="1" si="0"/>
        <v>Шляпа BETMAR арт. B1557H LORA (синий / бежевый)</v>
      </c>
      <c r="T20" s="121" t="str">
        <f t="shared" ca="1" si="1"/>
        <v>Шляпа BETMAR арт. B1557H LORA (синий / бежевый) {navy.natural}</v>
      </c>
      <c r="U20" s="18" t="str">
        <f t="shared" ca="1" si="2"/>
        <v>синий</v>
      </c>
      <c r="V20" s="18" t="str">
        <f t="shared" ca="1" si="3"/>
        <v>бежевый</v>
      </c>
      <c r="W20" s="119" t="str">
        <f ca="1">_xlfn.XLOOKUP(A20,'Цвета артикулов'!A:A,'Цвета артикулов'!B:B,IFERROR(MID(I20,FIND("-",I20)+1,LEN(I20)),IFERROR(MID(I20,1,FIND("/",I20)-2),I20)),0)</f>
        <v>синий</v>
      </c>
      <c r="X20" s="93" t="str">
        <f t="shared" ca="1" si="4"/>
        <v>31-128-95</v>
      </c>
      <c r="Y20" s="95" t="str">
        <f ca="1">VLOOKUP(C20,Группа!A:B,2,FALSE)</f>
        <v>Шляпа</v>
      </c>
      <c r="Z20" s="117" t="str">
        <f ca="1">IFERROR(VLOOKUP(P20,Размеры!A:C,3,FALSE),"")</f>
        <v>ONE</v>
      </c>
      <c r="AA20" s="117" t="str">
        <f ca="1">VLOOKUP(I20,ЦветПолный!A:B,2,FALSE)</f>
        <v>95</v>
      </c>
      <c r="AB20" s="117" t="str">
        <f ca="1">IFERROR(VLOOKUP(P20,Размеры!A:D,4,FALSE),"")</f>
        <v>00</v>
      </c>
      <c r="AC20" s="117">
        <f ca="1">IF(LEFT(IFERROR(VLOOKUP(LOOKUP(2,1/SEARCH(B20,Товары!A:A),Товары!A:A),Товары!A:B,2,0),""),6)=MID(X20,1,6),1,0)</f>
        <v>1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1</v>
      </c>
      <c r="AL20" s="117">
        <f ca="1">SUMIF(ЦветПолный!A:A,I20,ЦветПолный!C:C)</f>
        <v>4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str">
        <f ca="1">IF(VLOOKUP(T20,Товары!A:B,2,FALSE)=X20,"Есть в 1С","ERR")</f>
        <v>Есть в 1С</v>
      </c>
      <c r="AR20" s="84" t="str">
        <f ca="1">IF(VLOOKUP(X20,Товары!B:B,1,FALSE)=X20,"Есть в 1С","ERR")</f>
        <v>Есть в 1С</v>
      </c>
      <c r="AS20" s="116" t="str">
        <f ca="1">VLOOKUP(T20,Товары!A:B,2,FALSE)</f>
        <v>31-128-95</v>
      </c>
      <c r="AT20" s="114" t="str">
        <f ca="1">VLOOKUP(T20,Товары!A:B,1,FALSE)</f>
        <v>Шляпа BETMAR арт. B1557H LORA (синий / бежевый) {navy.natural}</v>
      </c>
    </row>
    <row r="21" spans="1:46" x14ac:dyDescent="0.25">
      <c r="A21" s="131" t="str">
        <f ca="1"/>
        <v>31-084-87-00</v>
      </c>
      <c r="B21" s="128" t="str">
        <f ca="1">UPPER(_xlfn.XLOOKUP($A21,Строчный!$A:$A,Строчный!B:B,"ERR",0))</f>
        <v>B176 GOSSAMER</v>
      </c>
      <c r="C21" s="101" t="str">
        <f ca="1">PROPER(_xlfn.XLOOKUP($A21,Строчный!$A:$A,Строчный!C:C,"ERR",0))</f>
        <v>Шляпы</v>
      </c>
      <c r="D21" s="101" t="str">
        <f ca="1">_xlfn.LET(_xlpm.DATA,(_xlfn.XLOOKUP($A21,Строчный!$A:$A,Строчный!D:D,"ERR",0)),UPPER(MID(_xlpm.DATA,1,1))&amp;LOWER(MID(_xlpm.DATA,2,LEN(_xlpm.DATA)-1)))</f>
        <v>Шляпа клош</v>
      </c>
      <c r="E21" s="101" t="str">
        <f ca="1">PROPER(_xlfn.XLOOKUP($A21,Строчный!$A:$A,Строчный!E:E,"ERR",0))</f>
        <v>Betmar</v>
      </c>
      <c r="F21" s="101" t="str">
        <f ca="1">LOWER(_xlfn.XLOOKUP($A21,Строчный!$A:$A,Строчный!F:F,"ERR",0))</f>
        <v>летний</v>
      </c>
      <c r="G21" s="101" t="str">
        <f ca="1">UPPER(_xlfn.XLOOKUP($A21,Строчный!$A:$A,Строчный!G:G,"ERR",0))</f>
        <v>BETMAR</v>
      </c>
      <c r="H21" s="101" t="str">
        <f ca="1">LOWER(_xlfn.XLOOKUP($A21,Строчный!$A:$A,Строчный!H:H,"ERR",0))</f>
        <v>tropical multi</v>
      </c>
      <c r="I21" s="101" t="str">
        <f ca="1">LOWER(_xlfn.XLOOKUP($A21,Строчный!$A:$A,Строчный!I:I,"ERR",0))</f>
        <v>кирпичный</v>
      </c>
      <c r="J21" s="101" t="str">
        <f ca="1">SUBSTITUTE(LOWER(_xlfn.XLOOKUP($A21,Строчный!$A:$A,Строчный!J:J,"ERR",0)),"подклад","Подклад")</f>
        <v>50% бумага - 33% полипропилен - 17% полиэстер</v>
      </c>
      <c r="K21" s="101" t="str">
        <f ca="1">LOWER(_xlfn.XLOOKUP($A21,Строчный!$A:$A,Строчный!K:K,"ERR",0))</f>
        <v>бумажные</v>
      </c>
      <c r="L21" s="101" t="str">
        <f ca="1">PROPER(_xlfn.XLOOKUP($A21,Строчный!$A:$A,Строчный!L:L,"ERR",0))</f>
        <v>Женский</v>
      </c>
      <c r="M21" s="101" t="str">
        <f ca="1">PROPER(_xlfn.XLOOKUP($A21,Строчный!$A:$A,Строчный!M:M,"ERR",0))</f>
        <v>Китай</v>
      </c>
      <c r="N21" s="110">
        <f ca="1">VALUE(_xlfn.XLOOKUP($A21,Строчный!$A:$A,Строчный!N:N,"ERR",0))</f>
        <v>573.30000000000007</v>
      </c>
      <c r="O21" s="109" t="str">
        <f ca="1">_xlfn.XLOOKUP($G21,Фабрика!A:A,Фабрика!B:B,"ERR",0)</f>
        <v>Bollman Headwear Europe Ltd; 2 Merchants drive, Caelisle, Cumbria CA3 0JW, United Kingdom</v>
      </c>
      <c r="P21" s="100" t="str">
        <f ca="1">_xlfn.XLOOKUP($A21,Строчный!$A:$A,Строчный!P:P,"ERR",0)</f>
        <v>ONE</v>
      </c>
      <c r="Q21" s="100">
        <f ca="1">VALUE(_xlfn.XLOOKUP($A21,Строчный!$A:$A,Строчный!Q:Q,"ERR",0))</f>
        <v>3</v>
      </c>
      <c r="R21" s="14" t="s">
        <v>283</v>
      </c>
      <c r="S21" s="122" t="str">
        <f t="shared" ca="1" si="0"/>
        <v>Шляпа BETMAR арт. B176 GOSSAMER (кирпичный)</v>
      </c>
      <c r="T21" s="121" t="str">
        <f t="shared" ca="1" si="1"/>
        <v>Шляпа BETMAR арт. B176 GOSSAMER (кирпичный) {tropical multi}</v>
      </c>
      <c r="U21" s="18" t="str">
        <f t="shared" ca="1" si="2"/>
        <v>кирпичный</v>
      </c>
      <c r="V21" s="18" t="str">
        <f t="shared" ca="1" si="3"/>
        <v>кирпичный</v>
      </c>
      <c r="W21" s="119" t="s">
        <v>144</v>
      </c>
      <c r="X21" s="93" t="str">
        <f t="shared" ca="1" si="4"/>
        <v>31-084-87</v>
      </c>
      <c r="Y21" s="95" t="str">
        <f ca="1">VLOOKUP(C21,Группа!A:B,2,FALSE)</f>
        <v>Шляпа</v>
      </c>
      <c r="Z21" s="117" t="str">
        <f ca="1">IFERROR(VLOOKUP(P21,Размеры!A:C,3,FALSE),"")</f>
        <v>ONE</v>
      </c>
      <c r="AA21" s="117" t="str">
        <f ca="1">VLOOKUP(I21,ЦветПолный!A:B,2,FALSE)</f>
        <v>13</v>
      </c>
      <c r="AB21" s="117" t="str">
        <f ca="1">IFERROR(VLOOKUP(P21,Размеры!A:D,4,FALSE),"")</f>
        <v>00</v>
      </c>
      <c r="AC21" s="117">
        <f ca="1">IF(LEFT(IFERROR(VLOOKUP(LOOKUP(2,1/SEARCH(B21,Товары!A:A),Товары!A:A),Товары!A:B,2,0),""),6)=MID(X21,1,6),1,0)</f>
        <v>1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1</v>
      </c>
      <c r="AL21" s="117">
        <f ca="1">SUMIF(ЦветПолный!A:A,I21,ЦветПолный!C:C)</f>
        <v>5</v>
      </c>
      <c r="AM21" s="117">
        <f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str">
        <f ca="1">IF(VLOOKUP(T21,Товары!A:B,2,FALSE)=X21,"Есть в 1С","ERR")</f>
        <v>Есть в 1С</v>
      </c>
      <c r="AR21" s="84" t="str">
        <f ca="1">IF(VLOOKUP(X21,Товары!B:B,1,FALSE)=X21,"Есть в 1С","ERR")</f>
        <v>Есть в 1С</v>
      </c>
      <c r="AS21" s="116" t="str">
        <f ca="1">VLOOKUP(T21,Товары!A:B,2,FALSE)</f>
        <v>31-084-87</v>
      </c>
      <c r="AT21" s="114" t="str">
        <f ca="1">VLOOKUP(T21,Товары!A:B,1,FALSE)</f>
        <v>Шляпа BETMAR арт. B176 GOSSAMER (кирпичный) {tropical multi}</v>
      </c>
    </row>
    <row r="22" spans="1:46" x14ac:dyDescent="0.25">
      <c r="A22" s="131" t="str">
        <f ca="1"/>
        <v>31-084-59-00</v>
      </c>
      <c r="B22" s="128" t="str">
        <f ca="1">UPPER(_xlfn.XLOOKUP($A22,Строчный!$A:$A,Строчный!B:B,"ERR",0))</f>
        <v>B176 GOSSAMER</v>
      </c>
      <c r="C22" s="101" t="str">
        <f ca="1">PROPER(_xlfn.XLOOKUP($A22,Строчный!$A:$A,Строчный!C:C,"ERR",0))</f>
        <v>Шляпы</v>
      </c>
      <c r="D22" s="101" t="str">
        <f ca="1">_xlfn.LET(_xlpm.DATA,(_xlfn.XLOOKUP($A22,Строчный!$A:$A,Строчный!D:D,"ERR",0)),UPPER(MID(_xlpm.DATA,1,1))&amp;LOWER(MID(_xlpm.DATA,2,LEN(_xlpm.DATA)-1)))</f>
        <v>Шляпа клош</v>
      </c>
      <c r="E22" s="101" t="str">
        <f ca="1">PROPER(_xlfn.XLOOKUP($A22,Строчный!$A:$A,Строчный!E:E,"ERR",0))</f>
        <v>Betmar</v>
      </c>
      <c r="F22" s="101" t="str">
        <f ca="1">LOWER(_xlfn.XLOOKUP($A22,Строчный!$A:$A,Строчный!F:F,"ERR",0))</f>
        <v>летний</v>
      </c>
      <c r="G22" s="101" t="str">
        <f ca="1">UPPER(_xlfn.XLOOKUP($A22,Строчный!$A:$A,Строчный!G:G,"ERR",0))</f>
        <v>BETMAR</v>
      </c>
      <c r="H22" s="101" t="str">
        <f ca="1">LOWER(_xlfn.XLOOKUP($A22,Строчный!$A:$A,Строчный!H:H,"ERR",0))</f>
        <v>desert natural</v>
      </c>
      <c r="I22" s="101" t="str">
        <f ca="1">LOWER(_xlfn.XLOOKUP($A22,Строчный!$A:$A,Строчный!I:I,"ERR",0))</f>
        <v>темно-бежевый</v>
      </c>
      <c r="J22" s="101" t="str">
        <f ca="1">SUBSTITUTE(LOWER(_xlfn.XLOOKUP($A22,Строчный!$A:$A,Строчный!J:J,"ERR",0)),"подклад","Подклад")</f>
        <v>50% бумага - 33% полипропилен - 17% полиэстер</v>
      </c>
      <c r="K22" s="101" t="str">
        <f ca="1">LOWER(_xlfn.XLOOKUP($A22,Строчный!$A:$A,Строчный!K:K,"ERR",0))</f>
        <v>бумажные</v>
      </c>
      <c r="L22" s="101" t="str">
        <f ca="1">PROPER(_xlfn.XLOOKUP($A22,Строчный!$A:$A,Строчный!L:L,"ERR",0))</f>
        <v>Женский</v>
      </c>
      <c r="M22" s="101" t="str">
        <f ca="1">PROPER(_xlfn.XLOOKUP($A22,Строчный!$A:$A,Строчный!M:M,"ERR",0))</f>
        <v>Китай</v>
      </c>
      <c r="N22" s="110">
        <f ca="1">VALUE(_xlfn.XLOOKUP($A22,Строчный!$A:$A,Строчный!N:N,"ERR",0))</f>
        <v>573.30000000000007</v>
      </c>
      <c r="O22" s="109" t="str">
        <f ca="1">_xlfn.XLOOKUP($G22,Фабрика!A:A,Фабрика!B:B,"ERR",0)</f>
        <v>Bollman Headwear Europe Ltd; 2 Merchants drive, Caelisle, Cumbria CA3 0JW, United Kingdom</v>
      </c>
      <c r="P22" s="100" t="str">
        <f ca="1">_xlfn.XLOOKUP($A22,Строчный!$A:$A,Строчный!P:P,"ERR",0)</f>
        <v>ONE</v>
      </c>
      <c r="Q22" s="100">
        <f ca="1">VALUE(_xlfn.XLOOKUP($A22,Строчный!$A:$A,Строчный!Q:Q,"ERR",0))</f>
        <v>2</v>
      </c>
      <c r="R22" s="14" t="s">
        <v>283</v>
      </c>
      <c r="S22" s="122" t="str">
        <f t="shared" ca="1" si="0"/>
        <v>Шляпа BETMAR арт. B176 GOSSAMER (темно-бежевый)</v>
      </c>
      <c r="T22" s="121" t="str">
        <f t="shared" ca="1" si="1"/>
        <v>Шляпа BETMAR арт. B176 GOSSAMER (темно-бежевый) {desert natural}</v>
      </c>
      <c r="U22" s="18" t="str">
        <f t="shared" ca="1" si="2"/>
        <v>бежевый</v>
      </c>
      <c r="V22" s="18" t="str">
        <f t="shared" ca="1" si="3"/>
        <v>бежевый</v>
      </c>
      <c r="W22" s="119" t="str">
        <f ca="1">_xlfn.XLOOKUP(A22,'Цвета артикулов'!A:A,'Цвета артикулов'!B:B,IFERROR(MID(I22,FIND("-",I22)+1,LEN(I22)),IFERROR(MID(I22,1,FIND("/",I22)-2),I22)),0)</f>
        <v>бежевый</v>
      </c>
      <c r="X22" s="93" t="str">
        <f t="shared" ca="1" si="4"/>
        <v>31-084-59</v>
      </c>
      <c r="Y22" s="95" t="str">
        <f ca="1">VLOOKUP(C22,Группа!A:B,2,FALSE)</f>
        <v>Шляпа</v>
      </c>
      <c r="Z22" s="117" t="str">
        <f ca="1">IFERROR(VLOOKUP(P22,Размеры!A:C,3,FALSE),"")</f>
        <v>ONE</v>
      </c>
      <c r="AA22" s="117" t="str">
        <f ca="1">VLOOKUP(I22,ЦветПолный!A:B,2,FALSE)</f>
        <v>00</v>
      </c>
      <c r="AB22" s="117" t="str">
        <f ca="1">IFERROR(VLOOKUP(P22,Размеры!A:D,4,FALSE),"")</f>
        <v>00</v>
      </c>
      <c r="AC22" s="117">
        <f ca="1">IF(LEFT(IFERROR(VLOOKUP(LOOKUP(2,1/SEARCH(B22,Товары!A:A),Товары!A:A),Товары!A:B,2,0),""),6)=MID(X22,1,6),1,0)</f>
        <v>1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1</v>
      </c>
      <c r="AL22" s="117">
        <f ca="1">SUMIF(ЦветПолный!A:A,I22,ЦветПолный!C:C)</f>
        <v>4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str">
        <f ca="1">IF(VLOOKUP(T22,Товары!A:B,2,FALSE)=X22,"Есть в 1С","ERR")</f>
        <v>Есть в 1С</v>
      </c>
      <c r="AR22" s="84" t="str">
        <f ca="1">IF(VLOOKUP(X22,Товары!B:B,1,FALSE)=X22,"Есть в 1С","ERR")</f>
        <v>Есть в 1С</v>
      </c>
      <c r="AS22" s="116" t="str">
        <f ca="1">VLOOKUP(T22,Товары!A:B,2,FALSE)</f>
        <v>31-084-59</v>
      </c>
      <c r="AT22" s="114" t="str">
        <f ca="1">VLOOKUP(T22,Товары!A:B,1,FALSE)</f>
        <v>Шляпа BETMAR арт. B176 GOSSAMER (темно-бежевый) {desert natural}</v>
      </c>
    </row>
    <row r="23" spans="1:46" x14ac:dyDescent="0.25">
      <c r="A23" s="131" t="str">
        <f ca="1"/>
        <v>31-084-31-00</v>
      </c>
      <c r="B23" s="128" t="str">
        <f ca="1">UPPER(_xlfn.XLOOKUP($A23,Строчный!$A:$A,Строчный!B:B,"ERR",0))</f>
        <v>B176 GOSSAMER</v>
      </c>
      <c r="C23" s="101" t="str">
        <f ca="1">PROPER(_xlfn.XLOOKUP($A23,Строчный!$A:$A,Строчный!C:C,"ERR",0))</f>
        <v>Шляпы</v>
      </c>
      <c r="D23" s="101" t="str">
        <f ca="1">_xlfn.LET(_xlpm.DATA,(_xlfn.XLOOKUP($A23,Строчный!$A:$A,Строчный!D:D,"ERR",0)),UPPER(MID(_xlpm.DATA,1,1))&amp;LOWER(MID(_xlpm.DATA,2,LEN(_xlpm.DATA)-1)))</f>
        <v>Шляпа клош</v>
      </c>
      <c r="E23" s="101" t="str">
        <f ca="1">PROPER(_xlfn.XLOOKUP($A23,Строчный!$A:$A,Строчный!E:E,"ERR",0))</f>
        <v>Betmar</v>
      </c>
      <c r="F23" s="101" t="str">
        <f ca="1">LOWER(_xlfn.XLOOKUP($A23,Строчный!$A:$A,Строчный!F:F,"ERR",0))</f>
        <v>летний</v>
      </c>
      <c r="G23" s="101" t="str">
        <f ca="1">UPPER(_xlfn.XLOOKUP($A23,Строчный!$A:$A,Строчный!G:G,"ERR",0))</f>
        <v>BETMAR</v>
      </c>
      <c r="H23" s="101" t="str">
        <f ca="1">LOWER(_xlfn.XLOOKUP($A23,Строчный!$A:$A,Строчный!H:H,"ERR",0))</f>
        <v>lavender charcoal</v>
      </c>
      <c r="I23" s="101" t="str">
        <f ca="1">LOWER(_xlfn.XLOOKUP($A23,Строчный!$A:$A,Строчный!I:I,"ERR",0))</f>
        <v>сиреневый</v>
      </c>
      <c r="J23" s="101" t="str">
        <f ca="1">SUBSTITUTE(LOWER(_xlfn.XLOOKUP($A23,Строчный!$A:$A,Строчный!J:J,"ERR",0)),"подклад","Подклад")</f>
        <v>50% бумага - 33% полипропилен - 17% полиэстер</v>
      </c>
      <c r="K23" s="101" t="str">
        <f ca="1">LOWER(_xlfn.XLOOKUP($A23,Строчный!$A:$A,Строчный!K:K,"ERR",0))</f>
        <v>бумажные</v>
      </c>
      <c r="L23" s="101" t="str">
        <f ca="1">PROPER(_xlfn.XLOOKUP($A23,Строчный!$A:$A,Строчный!L:L,"ERR",0))</f>
        <v>Женский</v>
      </c>
      <c r="M23" s="101" t="str">
        <f ca="1">PROPER(_xlfn.XLOOKUP($A23,Строчный!$A:$A,Строчный!M:M,"ERR",0))</f>
        <v>Китай</v>
      </c>
      <c r="N23" s="110">
        <f ca="1">VALUE(_xlfn.XLOOKUP($A23,Строчный!$A:$A,Строчный!N:N,"ERR",0))</f>
        <v>573.30000000000007</v>
      </c>
      <c r="O23" s="109" t="str">
        <f ca="1">_xlfn.XLOOKUP($G23,Фабрика!A:A,Фабрика!B:B,"ERR",0)</f>
        <v>Bollman Headwear Europe Ltd; 2 Merchants drive, Caelisle, Cumbria CA3 0JW, United Kingdom</v>
      </c>
      <c r="P23" s="100" t="str">
        <f ca="1">_xlfn.XLOOKUP($A23,Строчный!$A:$A,Строчный!P:P,"ERR",0)</f>
        <v>ONE</v>
      </c>
      <c r="Q23" s="100">
        <f ca="1">VALUE(_xlfn.XLOOKUP($A23,Строчный!$A:$A,Строчный!Q:Q,"ERR",0))</f>
        <v>4</v>
      </c>
      <c r="R23" s="14" t="s">
        <v>283</v>
      </c>
      <c r="S23" s="122" t="str">
        <f t="shared" ca="1" si="0"/>
        <v>Шляпа BETMAR арт. B176 GOSSAMER (сиреневый)</v>
      </c>
      <c r="T23" s="121" t="str">
        <f t="shared" ca="1" si="1"/>
        <v>Шляпа BETMAR арт. B176 GOSSAMER (сиреневый) {lavender charcoal}</v>
      </c>
      <c r="U23" s="18" t="str">
        <f t="shared" ca="1" si="2"/>
        <v>сиреневый</v>
      </c>
      <c r="V23" s="18" t="str">
        <f t="shared" ca="1" si="3"/>
        <v>сиреневый</v>
      </c>
      <c r="W23" s="119" t="s">
        <v>25485</v>
      </c>
      <c r="X23" s="93" t="str">
        <f t="shared" ca="1" si="4"/>
        <v>31-084-31</v>
      </c>
      <c r="Y23" s="95" t="str">
        <f ca="1">VLOOKUP(C23,Группа!A:B,2,FALSE)</f>
        <v>Шляпа</v>
      </c>
      <c r="Z23" s="117" t="str">
        <f ca="1">IFERROR(VLOOKUP(P23,Размеры!A:C,3,FALSE),"")</f>
        <v>ONE</v>
      </c>
      <c r="AA23" s="117" t="str">
        <f ca="1">VLOOKUP(I23,ЦветПолный!A:B,2,FALSE)</f>
        <v>31</v>
      </c>
      <c r="AB23" s="117" t="str">
        <f ca="1">IFERROR(VLOOKUP(P23,Размеры!A:D,4,FALSE),"")</f>
        <v>00</v>
      </c>
      <c r="AC23" s="117">
        <f ca="1">IF(LEFT(IFERROR(VLOOKUP(LOOKUP(2,1/SEARCH(B23,Товары!A:A),Товары!A:A),Товары!A:B,2,0),""),6)=MID(X23,1,6),1,0)</f>
        <v>1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1</v>
      </c>
      <c r="AL23" s="117">
        <f ca="1">SUMIF(ЦветПолный!A:A,I23,ЦветПолный!C:C)</f>
        <v>4</v>
      </c>
      <c r="AM23" s="117">
        <f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str">
        <f ca="1">IF(VLOOKUP(T23,Товары!A:B,2,FALSE)=X23,"Есть в 1С","ERR")</f>
        <v>Есть в 1С</v>
      </c>
      <c r="AR23" s="84" t="str">
        <f ca="1">IF(VLOOKUP(X23,Товары!B:B,1,FALSE)=X23,"Есть в 1С","ERR")</f>
        <v>Есть в 1С</v>
      </c>
      <c r="AS23" s="116" t="str">
        <f ca="1">VLOOKUP(T23,Товары!A:B,2,FALSE)</f>
        <v>31-084-31</v>
      </c>
      <c r="AT23" s="114" t="str">
        <f ca="1">VLOOKUP(T23,Товары!A:B,1,FALSE)</f>
        <v>Шляпа BETMAR арт. B176 GOSSAMER (сиреневый) {lavender charcoal}</v>
      </c>
    </row>
    <row r="24" spans="1:46" x14ac:dyDescent="0.25">
      <c r="A24" s="131" t="str">
        <f ca="1"/>
        <v>31-084-17-00</v>
      </c>
      <c r="B24" s="128" t="str">
        <f ca="1">UPPER(_xlfn.XLOOKUP($A24,Строчный!$A:$A,Строчный!B:B,"ERR",0))</f>
        <v>B176 GOSSAMER</v>
      </c>
      <c r="C24" s="101" t="str">
        <f ca="1">PROPER(_xlfn.XLOOKUP($A24,Строчный!$A:$A,Строчный!C:C,"ERR",0))</f>
        <v>Шляпы</v>
      </c>
      <c r="D24" s="101" t="str">
        <f ca="1">_xlfn.LET(_xlpm.DATA,(_xlfn.XLOOKUP($A24,Строчный!$A:$A,Строчный!D:D,"ERR",0)),UPPER(MID(_xlpm.DATA,1,1))&amp;LOWER(MID(_xlpm.DATA,2,LEN(_xlpm.DATA)-1)))</f>
        <v>Шляпа клош</v>
      </c>
      <c r="E24" s="101" t="str">
        <f ca="1">PROPER(_xlfn.XLOOKUP($A24,Строчный!$A:$A,Строчный!E:E,"ERR",0))</f>
        <v>Betmar</v>
      </c>
      <c r="F24" s="101" t="str">
        <f ca="1">LOWER(_xlfn.XLOOKUP($A24,Строчный!$A:$A,Строчный!F:F,"ERR",0))</f>
        <v>летний</v>
      </c>
      <c r="G24" s="101" t="str">
        <f ca="1">UPPER(_xlfn.XLOOKUP($A24,Строчный!$A:$A,Строчный!G:G,"ERR",0))</f>
        <v>BETMAR</v>
      </c>
      <c r="H24" s="101" t="str">
        <f ca="1">LOWER(_xlfn.XLOOKUP($A24,Строчный!$A:$A,Строчный!H:H,"ERR",0))</f>
        <v>white</v>
      </c>
      <c r="I24" s="101" t="str">
        <f ca="1">LOWER(_xlfn.XLOOKUP($A24,Строчный!$A:$A,Строчный!I:I,"ERR",0))</f>
        <v>белый</v>
      </c>
      <c r="J24" s="101" t="str">
        <f ca="1">SUBSTITUTE(LOWER(_xlfn.XLOOKUP($A24,Строчный!$A:$A,Строчный!J:J,"ERR",0)),"подклад","Подклад")</f>
        <v>50% бумага - 33% полипропилен - 17% полиэстер</v>
      </c>
      <c r="K24" s="101" t="str">
        <f ca="1">LOWER(_xlfn.XLOOKUP($A24,Строчный!$A:$A,Строчный!K:K,"ERR",0))</f>
        <v>бумажные</v>
      </c>
      <c r="L24" s="101" t="str">
        <f ca="1">PROPER(_xlfn.XLOOKUP($A24,Строчный!$A:$A,Строчный!L:L,"ERR",0))</f>
        <v>Женский</v>
      </c>
      <c r="M24" s="101" t="str">
        <f ca="1">PROPER(_xlfn.XLOOKUP($A24,Строчный!$A:$A,Строчный!M:M,"ERR",0))</f>
        <v>Китай</v>
      </c>
      <c r="N24" s="110">
        <f ca="1">VALUE(_xlfn.XLOOKUP($A24,Строчный!$A:$A,Строчный!N:N,"ERR",0))</f>
        <v>573.30000000000007</v>
      </c>
      <c r="O24" s="109" t="str">
        <f ca="1">_xlfn.XLOOKUP($G24,Фабрика!A:A,Фабрика!B:B,"ERR",0)</f>
        <v>Bollman Headwear Europe Ltd; 2 Merchants drive, Caelisle, Cumbria CA3 0JW, United Kingdom</v>
      </c>
      <c r="P24" s="100" t="str">
        <f ca="1">_xlfn.XLOOKUP($A24,Строчный!$A:$A,Строчный!P:P,"ERR",0)</f>
        <v>ONE</v>
      </c>
      <c r="Q24" s="100">
        <f ca="1">VALUE(_xlfn.XLOOKUP($A24,Строчный!$A:$A,Строчный!Q:Q,"ERR",0))</f>
        <v>12</v>
      </c>
      <c r="R24" s="14" t="s">
        <v>283</v>
      </c>
      <c r="S24" s="122" t="str">
        <f t="shared" ca="1" si="0"/>
        <v>Шляпа BETMAR арт. B176 GOSSAMER (белый)</v>
      </c>
      <c r="T24" s="121" t="str">
        <f t="shared" ca="1" si="1"/>
        <v>Шляпа BETMAR арт. B176 GOSSAMER (белый) {white}</v>
      </c>
      <c r="U24" s="18" t="str">
        <f t="shared" ca="1" si="2"/>
        <v>белый</v>
      </c>
      <c r="V24" s="18" t="str">
        <f t="shared" ca="1" si="3"/>
        <v>белый</v>
      </c>
      <c r="W24" s="119" t="str">
        <f ca="1">_xlfn.XLOOKUP(A24,'Цвета артикулов'!A:A,'Цвета артикулов'!B:B,IFERROR(MID(I24,FIND("-",I24)+1,LEN(I24)),IFERROR(MID(I24,1,FIND("/",I24)-2),I24)),0)</f>
        <v>белый</v>
      </c>
      <c r="X24" s="93" t="str">
        <f t="shared" ca="1" si="4"/>
        <v>31-084-17</v>
      </c>
      <c r="Y24" s="95" t="str">
        <f ca="1">VLOOKUP(C24,Группа!A:B,2,FALSE)</f>
        <v>Шляпа</v>
      </c>
      <c r="Z24" s="117" t="str">
        <f ca="1">IFERROR(VLOOKUP(P24,Размеры!A:C,3,FALSE),"")</f>
        <v>ONE</v>
      </c>
      <c r="AA24" s="117" t="str">
        <f ca="1">VLOOKUP(I24,ЦветПолный!A:B,2,FALSE)</f>
        <v>17</v>
      </c>
      <c r="AB24" s="117" t="str">
        <f ca="1">IFERROR(VLOOKUP(P24,Размеры!A:D,4,FALSE),"")</f>
        <v>00</v>
      </c>
      <c r="AC24" s="117">
        <f ca="1">IF(LEFT(IFERROR(VLOOKUP(LOOKUP(2,1/SEARCH(B24,Товары!A:A),Товары!A:A),Товары!A:B,2,0),""),6)=MID(X24,1,6),1,0)</f>
        <v>1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1</v>
      </c>
      <c r="AL24" s="117">
        <f ca="1">SUMIF(ЦветПолный!A:A,I24,ЦветПолный!C:C)</f>
        <v>4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str">
        <f ca="1">IF(VLOOKUP(T24,Товары!A:B,2,FALSE)=X24,"Есть в 1С","ERR")</f>
        <v>Есть в 1С</v>
      </c>
      <c r="AR24" s="84" t="str">
        <f ca="1">IF(VLOOKUP(X24,Товары!B:B,1,FALSE)=X24,"Есть в 1С","ERR")</f>
        <v>Есть в 1С</v>
      </c>
      <c r="AS24" s="116" t="str">
        <f ca="1">VLOOKUP(T24,Товары!A:B,2,FALSE)</f>
        <v>31-084-17</v>
      </c>
      <c r="AT24" s="114" t="str">
        <f ca="1">VLOOKUP(T24,Товары!A:B,1,FALSE)</f>
        <v>Шляпа BETMAR арт. B176 GOSSAMER (белый) {white}</v>
      </c>
    </row>
    <row r="25" spans="1:46" x14ac:dyDescent="0.25">
      <c r="A25" s="132" t="str">
        <f ca="1"/>
        <v>31-084-14-00</v>
      </c>
      <c r="B25" s="128" t="str">
        <f ca="1">UPPER(_xlfn.XLOOKUP($A25,Строчный!$A:$A,Строчный!B:B,"ERR",0))</f>
        <v>B176 GOSSAMER</v>
      </c>
      <c r="C25" s="101" t="str">
        <f ca="1">PROPER(_xlfn.XLOOKUP($A25,Строчный!$A:$A,Строчный!C:C,"ERR",0))</f>
        <v>Шляпы</v>
      </c>
      <c r="D25" s="101" t="str">
        <f ca="1">_xlfn.LET(_xlpm.DATA,(_xlfn.XLOOKUP($A25,Строчный!$A:$A,Строчный!D:D,"ERR",0)),UPPER(MID(_xlpm.DATA,1,1))&amp;LOWER(MID(_xlpm.DATA,2,LEN(_xlpm.DATA)-1)))</f>
        <v>Шляпа клош</v>
      </c>
      <c r="E25" s="101" t="str">
        <f ca="1">PROPER(_xlfn.XLOOKUP($A25,Строчный!$A:$A,Строчный!E:E,"ERR",0))</f>
        <v>Betmar</v>
      </c>
      <c r="F25" s="101" t="str">
        <f ca="1">LOWER(_xlfn.XLOOKUP($A25,Строчный!$A:$A,Строчный!F:F,"ERR",0))</f>
        <v>летний</v>
      </c>
      <c r="G25" s="101" t="str">
        <f ca="1">UPPER(_xlfn.XLOOKUP($A25,Строчный!$A:$A,Строчный!G:G,"ERR",0))</f>
        <v>BETMAR</v>
      </c>
      <c r="H25" s="101" t="str">
        <f ca="1">LOWER(_xlfn.XLOOKUP($A25,Строчный!$A:$A,Строчный!H:H,"ERR",0))</f>
        <v>rattlesnake</v>
      </c>
      <c r="I25" s="101" t="str">
        <f ca="1">LOWER(_xlfn.XLOOKUP($A25,Строчный!$A:$A,Строчный!I:I,"ERR",0))</f>
        <v>коричневый</v>
      </c>
      <c r="J25" s="101" t="str">
        <f ca="1">SUBSTITUTE(LOWER(_xlfn.XLOOKUP($A25,Строчный!$A:$A,Строчный!J:J,"ERR",0)),"подклад","Подклад")</f>
        <v>50% бумага - 33% полипропилен - 17% полиэстер</v>
      </c>
      <c r="K25" s="101" t="str">
        <f ca="1">LOWER(_xlfn.XLOOKUP($A25,Строчный!$A:$A,Строчный!K:K,"ERR",0))</f>
        <v>бумажные</v>
      </c>
      <c r="L25" s="101" t="str">
        <f ca="1">PROPER(_xlfn.XLOOKUP($A25,Строчный!$A:$A,Строчный!L:L,"ERR",0))</f>
        <v>Женский</v>
      </c>
      <c r="M25" s="101" t="str">
        <f ca="1">PROPER(_xlfn.XLOOKUP($A25,Строчный!$A:$A,Строчный!M:M,"ERR",0))</f>
        <v>Китай</v>
      </c>
      <c r="N25" s="110">
        <f ca="1">VALUE(_xlfn.XLOOKUP($A25,Строчный!$A:$A,Строчный!N:N,"ERR",0))</f>
        <v>573.30000000000007</v>
      </c>
      <c r="O25" s="109" t="str">
        <f ca="1">_xlfn.XLOOKUP($G25,Фабрика!A:A,Фабрика!B:B,"ERR",0)</f>
        <v>Bollman Headwear Europe Ltd; 2 Merchants drive, Caelisle, Cumbria CA3 0JW, United Kingdom</v>
      </c>
      <c r="P25" s="100" t="str">
        <f ca="1">_xlfn.XLOOKUP($A25,Строчный!$A:$A,Строчный!P:P,"ERR",0)</f>
        <v>ONE</v>
      </c>
      <c r="Q25" s="100">
        <f ca="1">VALUE(_xlfn.XLOOKUP($A25,Строчный!$A:$A,Строчный!Q:Q,"ERR",0))</f>
        <v>7</v>
      </c>
      <c r="R25" s="14" t="s">
        <v>283</v>
      </c>
      <c r="S25" s="122" t="str">
        <f t="shared" ca="1" si="0"/>
        <v>Шляпа BETMAR арт. B176 GOSSAMER (коричневый)</v>
      </c>
      <c r="T25" s="121" t="str">
        <f t="shared" ca="1" si="1"/>
        <v>Шляпа BETMAR арт. B176 GOSSAMER (коричневый) {rattlesnake}</v>
      </c>
      <c r="U25" s="18" t="str">
        <f t="shared" ca="1" si="2"/>
        <v>коричневый</v>
      </c>
      <c r="V25" s="18" t="str">
        <f t="shared" ca="1" si="3"/>
        <v>коричневый</v>
      </c>
      <c r="W25" s="119" t="str">
        <f ca="1">_xlfn.XLOOKUP(A25,'Цвета артикулов'!A:A,'Цвета артикулов'!B:B,IFERROR(MID(I25,FIND("-",I25)+1,LEN(I25)),IFERROR(MID(I25,1,FIND("/",I25)-2),I25)),0)</f>
        <v>коричневый</v>
      </c>
      <c r="X25" s="93" t="str">
        <f t="shared" ca="1" si="4"/>
        <v>31-084-14</v>
      </c>
      <c r="Y25" s="95" t="str">
        <f ca="1">VLOOKUP(C25,Группа!A:B,2,FALSE)</f>
        <v>Шляпа</v>
      </c>
      <c r="Z25" s="117" t="str">
        <f ca="1">IFERROR(VLOOKUP(P25,Размеры!A:C,3,FALSE),"")</f>
        <v>ONE</v>
      </c>
      <c r="AA25" s="117" t="str">
        <f ca="1">VLOOKUP(I25,ЦветПолный!A:B,2,FALSE)</f>
        <v>14</v>
      </c>
      <c r="AB25" s="117" t="str">
        <f ca="1">IFERROR(VLOOKUP(P25,Размеры!A:D,4,FALSE),"")</f>
        <v>00</v>
      </c>
      <c r="AC25" s="117">
        <f ca="1">IF(LEFT(IFERROR(VLOOKUP(LOOKUP(2,1/SEARCH(B25,Товары!A:A),Товары!A:A),Товары!A:B,2,0),""),6)=MID(X25,1,6),1,0)</f>
        <v>1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1</v>
      </c>
      <c r="AL25" s="117">
        <f ca="1">SUMIF(ЦветПолный!A:A,I25,ЦветПолный!C:C)</f>
        <v>14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str">
        <f ca="1">IF(VLOOKUP(T25,Товары!A:B,2,FALSE)=X25,"Есть в 1С","ERR")</f>
        <v>Есть в 1С</v>
      </c>
      <c r="AR25" s="84" t="str">
        <f ca="1">IF(VLOOKUP(X25,Товары!B:B,1,FALSE)=X25,"Есть в 1С","ERR")</f>
        <v>Есть в 1С</v>
      </c>
      <c r="AS25" s="116" t="str">
        <f ca="1">VLOOKUP(T25,Товары!A:B,2,FALSE)</f>
        <v>31-084-14</v>
      </c>
      <c r="AT25" s="114" t="str">
        <f ca="1">VLOOKUP(T25,Товары!A:B,1,FALSE)</f>
        <v>Шляпа BETMAR арт. B176 GOSSAMER (коричневый) {rattlesnake}</v>
      </c>
    </row>
    <row r="26" spans="1:46" x14ac:dyDescent="0.25">
      <c r="A26" s="131" t="str">
        <f ca="1"/>
        <v>31-084-11-00</v>
      </c>
      <c r="B26" s="128" t="str">
        <f ca="1">UPPER(_xlfn.XLOOKUP($A26,Строчный!$A:$A,Строчный!B:B,"ERR",0))</f>
        <v>B176 GOSSAMER</v>
      </c>
      <c r="C26" s="101" t="str">
        <f ca="1">PROPER(_xlfn.XLOOKUP($A26,Строчный!$A:$A,Строчный!C:C,"ERR",0))</f>
        <v>Шляпы</v>
      </c>
      <c r="D26" s="101" t="str">
        <f ca="1">_xlfn.LET(_xlpm.DATA,(_xlfn.XLOOKUP($A26,Строчный!$A:$A,Строчный!D:D,"ERR",0)),UPPER(MID(_xlpm.DATA,1,1))&amp;LOWER(MID(_xlpm.DATA,2,LEN(_xlpm.DATA)-1)))</f>
        <v>Шляпа клош</v>
      </c>
      <c r="E26" s="101" t="str">
        <f ca="1">PROPER(_xlfn.XLOOKUP($A26,Строчный!$A:$A,Строчный!E:E,"ERR",0))</f>
        <v>Betmar</v>
      </c>
      <c r="F26" s="101" t="str">
        <f ca="1">LOWER(_xlfn.XLOOKUP($A26,Строчный!$A:$A,Строчный!F:F,"ERR",0))</f>
        <v>летний</v>
      </c>
      <c r="G26" s="101" t="str">
        <f ca="1">UPPER(_xlfn.XLOOKUP($A26,Строчный!$A:$A,Строчный!G:G,"ERR",0))</f>
        <v>BETMAR</v>
      </c>
      <c r="H26" s="101" t="str">
        <f ca="1">LOWER(_xlfn.XLOOKUP($A26,Строчный!$A:$A,Строчный!H:H,"ERR",0))</f>
        <v>eden green</v>
      </c>
      <c r="I26" s="101" t="str">
        <f ca="1">LOWER(_xlfn.XLOOKUP($A26,Строчный!$A:$A,Строчный!I:I,"ERR",0))</f>
        <v>зеленый</v>
      </c>
      <c r="J26" s="101" t="str">
        <f ca="1">SUBSTITUTE(LOWER(_xlfn.XLOOKUP($A26,Строчный!$A:$A,Строчный!J:J,"ERR",0)),"подклад","Подклад")</f>
        <v>45% бумага - 35% полипропилен - 20% полиэстер</v>
      </c>
      <c r="K26" s="101" t="str">
        <f ca="1">LOWER(_xlfn.XLOOKUP($A26,Строчный!$A:$A,Строчный!K:K,"ERR",0))</f>
        <v>бумажные</v>
      </c>
      <c r="L26" s="101" t="str">
        <f ca="1">PROPER(_xlfn.XLOOKUP($A26,Строчный!$A:$A,Строчный!L:L,"ERR",0))</f>
        <v>Женский</v>
      </c>
      <c r="M26" s="101" t="str">
        <f ca="1">PROPER(_xlfn.XLOOKUP($A26,Строчный!$A:$A,Строчный!M:M,"ERR",0))</f>
        <v>Китай</v>
      </c>
      <c r="N26" s="110">
        <f ca="1">VALUE(_xlfn.XLOOKUP($A26,Строчный!$A:$A,Строчный!N:N,"ERR",0))</f>
        <v>573.30000000000007</v>
      </c>
      <c r="O26" s="109" t="str">
        <f ca="1">_xlfn.XLOOKUP($G26,Фабрика!A:A,Фабрика!B:B,"ERR",0)</f>
        <v>Bollman Headwear Europe Ltd; 2 Merchants drive, Caelisle, Cumbria CA3 0JW, United Kingdom</v>
      </c>
      <c r="P26" s="100" t="str">
        <f ca="1">_xlfn.XLOOKUP($A26,Строчный!$A:$A,Строчный!P:P,"ERR",0)</f>
        <v>ONE</v>
      </c>
      <c r="Q26" s="100">
        <f ca="1">VALUE(_xlfn.XLOOKUP($A26,Строчный!$A:$A,Строчный!Q:Q,"ERR",0))</f>
        <v>5</v>
      </c>
      <c r="R26" s="14" t="s">
        <v>283</v>
      </c>
      <c r="S26" s="122" t="str">
        <f t="shared" ca="1" si="0"/>
        <v>Шляпа BETMAR арт. B176 GOSSAMER (зеленый)</v>
      </c>
      <c r="T26" s="121" t="str">
        <f t="shared" ca="1" si="1"/>
        <v>Шляпа BETMAR арт. B176 GOSSAMER (зеленый) {eden green}</v>
      </c>
      <c r="U26" s="18" t="str">
        <f t="shared" ca="1" si="2"/>
        <v>зеленый</v>
      </c>
      <c r="V26" s="18" t="str">
        <f t="shared" ca="1" si="3"/>
        <v>зеленый</v>
      </c>
      <c r="W26" s="119" t="str">
        <f ca="1">_xlfn.XLOOKUP(A26,'Цвета артикулов'!A:A,'Цвета артикулов'!B:B,IFERROR(MID(I26,FIND("-",I26)+1,LEN(I26)),IFERROR(MID(I26,1,FIND("/",I26)-2),I26)),0)</f>
        <v>зеленый</v>
      </c>
      <c r="X26" s="93" t="str">
        <f t="shared" ca="1" si="4"/>
        <v>31-084-11</v>
      </c>
      <c r="Y26" s="95" t="str">
        <f ca="1">VLOOKUP(C26,Группа!A:B,2,FALSE)</f>
        <v>Шляпа</v>
      </c>
      <c r="Z26" s="117" t="str">
        <f ca="1">IFERROR(VLOOKUP(P26,Размеры!A:C,3,FALSE),"")</f>
        <v>ONE</v>
      </c>
      <c r="AA26" s="117" t="str">
        <f ca="1">VLOOKUP(I26,ЦветПолный!A:B,2,FALSE)</f>
        <v>11</v>
      </c>
      <c r="AB26" s="117" t="str">
        <f ca="1">IFERROR(VLOOKUP(P26,Размеры!A:D,4,FALSE),"")</f>
        <v>00</v>
      </c>
      <c r="AC26" s="117">
        <f ca="1">IF(LEFT(IFERROR(VLOOKUP(LOOKUP(2,1/SEARCH(B26,Товары!A:A),Товары!A:A),Товары!A:B,2,0),""),6)=MID(X26,1,6),1,0)</f>
        <v>1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1</v>
      </c>
      <c r="AL26" s="117">
        <f ca="1">SUMIF(ЦветПолный!A:A,I26,ЦветПолный!C:C)</f>
        <v>6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IF(VLOOKUP(T26,Товары!A:B,2,FALSE)=X26,"Есть в 1С","ERR")</f>
        <v>#N/A</v>
      </c>
      <c r="AR26" s="84" t="e">
        <f ca="1">IF(VLOOKUP(X26,Товары!B:B,1,FALSE)=X26,"Есть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31-083-75-00</v>
      </c>
      <c r="B27" s="128" t="str">
        <f ca="1">UPPER(_xlfn.XLOOKUP($A27,Строчный!$A:$A,Строчный!B:B,"ERR",0))</f>
        <v>B166 CLASSIC ROLL UP</v>
      </c>
      <c r="C27" s="101" t="str">
        <f ca="1">PROPER(_xlfn.XLOOKUP($A27,Строчный!$A:$A,Строчный!C:C,"ERR",0))</f>
        <v>Шляпы</v>
      </c>
      <c r="D27" s="101" t="str">
        <f ca="1">_xlfn.LET(_xlpm.DATA,(_xlfn.XLOOKUP($A27,Строчный!$A:$A,Строчный!D:D,"ERR",0)),UPPER(MID(_xlpm.DATA,1,1))&amp;LOWER(MID(_xlpm.DATA,2,LEN(_xlpm.DATA)-1)))</f>
        <v>Шляпа с широкими полями</v>
      </c>
      <c r="E27" s="101" t="str">
        <f ca="1">PROPER(_xlfn.XLOOKUP($A27,Строчный!$A:$A,Строчный!E:E,"ERR",0))</f>
        <v>Betmar</v>
      </c>
      <c r="F27" s="101" t="str">
        <f ca="1">LOWER(_xlfn.XLOOKUP($A27,Строчный!$A:$A,Строчный!F:F,"ERR",0))</f>
        <v>летний</v>
      </c>
      <c r="G27" s="101" t="str">
        <f ca="1">UPPER(_xlfn.XLOOKUP($A27,Строчный!$A:$A,Строчный!G:G,"ERR",0))</f>
        <v>BETMAR</v>
      </c>
      <c r="H27" s="101" t="str">
        <f ca="1">LOWER(_xlfn.XLOOKUP($A27,Строчный!$A:$A,Строчный!H:H,"ERR",0))</f>
        <v>desert/natural</v>
      </c>
      <c r="I27" s="101" t="str">
        <f ca="1">LOWER(_xlfn.XLOOKUP($A27,Строчный!$A:$A,Строчный!I:I,"ERR",0))</f>
        <v>светло-бежевый</v>
      </c>
      <c r="J27" s="101" t="str">
        <f ca="1">SUBSTITUTE(LOWER(_xlfn.XLOOKUP($A27,Строчный!$A:$A,Строчный!J:J,"ERR",0)),"подклад","Подклад")</f>
        <v>45% бумага - 35% полипропилен - 20% полиэстер</v>
      </c>
      <c r="K27" s="101" t="str">
        <f ca="1">LOWER(_xlfn.XLOOKUP($A27,Строчный!$A:$A,Строчный!K:K,"ERR",0))</f>
        <v>бумажные</v>
      </c>
      <c r="L27" s="101" t="str">
        <f ca="1">PROPER(_xlfn.XLOOKUP($A27,Строчный!$A:$A,Строчный!L:L,"ERR",0))</f>
        <v>Женский</v>
      </c>
      <c r="M27" s="101" t="str">
        <f ca="1">PROPER(_xlfn.XLOOKUP($A27,Строчный!$A:$A,Строчный!M:M,"ERR",0))</f>
        <v>Китай</v>
      </c>
      <c r="N27" s="110">
        <f ca="1">VALUE(_xlfn.XLOOKUP($A27,Строчный!$A:$A,Строчный!N:N,"ERR",0))</f>
        <v>576.80999999999995</v>
      </c>
      <c r="O27" s="109" t="str">
        <f ca="1">_xlfn.XLOOKUP($G27,Фабрика!A:A,Фабрика!B:B,"ERR",0)</f>
        <v>Bollman Headwear Europe Ltd; 2 Merchants drive, Caelisle, Cumbria CA3 0JW, United Kingdom</v>
      </c>
      <c r="P27" s="100" t="str">
        <f ca="1">_xlfn.XLOOKUP($A27,Строчный!$A:$A,Строчный!P:P,"ERR",0)</f>
        <v>ONE</v>
      </c>
      <c r="Q27" s="100">
        <f ca="1">VALUE(_xlfn.XLOOKUP($A27,Строчный!$A:$A,Строчный!Q:Q,"ERR",0))</f>
        <v>14</v>
      </c>
      <c r="R27" s="14" t="s">
        <v>283</v>
      </c>
      <c r="S27" s="122" t="str">
        <f t="shared" ca="1" si="0"/>
        <v>Шляпа BETMAR арт. B166 CLASSIC ROLL UP (светло-бежевый)</v>
      </c>
      <c r="T27" s="121" t="str">
        <f t="shared" ca="1" si="1"/>
        <v>Шляпа BETMAR арт. B166 CLASSIC ROLL UP (светло-бежевый) {desert/natural}</v>
      </c>
      <c r="U27" s="18" t="str">
        <f t="shared" ca="1" si="2"/>
        <v>бежевый</v>
      </c>
      <c r="V27" s="18" t="str">
        <f t="shared" ca="1" si="3"/>
        <v>бежевый</v>
      </c>
      <c r="W27" s="119" t="str">
        <f ca="1">_xlfn.XLOOKUP(A27,'Цвета артикулов'!A:A,'Цвета артикулов'!B:B,IFERROR(MID(I27,FIND("-",I27)+1,LEN(I27)),IFERROR(MID(I27,1,FIND("/",I27)-2),I27)),0)</f>
        <v>бежевый</v>
      </c>
      <c r="X27" s="93" t="str">
        <f t="shared" ca="1" si="4"/>
        <v>31-083-75</v>
      </c>
      <c r="Y27" s="95" t="str">
        <f ca="1">VLOOKUP(C27,Группа!A:B,2,FALSE)</f>
        <v>Шляпа</v>
      </c>
      <c r="Z27" s="117" t="str">
        <f ca="1">IFERROR(VLOOKUP(P27,Размеры!A:C,3,FALSE),"")</f>
        <v>ONE</v>
      </c>
      <c r="AA27" s="117" t="str">
        <f ca="1">VLOOKUP(I27,ЦветПолный!A:B,2,FALSE)</f>
        <v>83</v>
      </c>
      <c r="AB27" s="117" t="str">
        <f ca="1">IFERROR(VLOOKUP(P27,Размеры!A:D,4,FALSE),"")</f>
        <v>00</v>
      </c>
      <c r="AC27" s="117">
        <f ca="1">IF(LEFT(IFERROR(VLOOKUP(LOOKUP(2,1/SEARCH(B27,Товары!A:A),Товары!A:A),Товары!A:B,2,0),""),6)=MID(X27,1,6),1,0)</f>
        <v>1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1</v>
      </c>
      <c r="AL27" s="117">
        <f ca="1">SUMIF(ЦветПолный!A:A,I27,ЦветПолный!C:C)</f>
        <v>6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str">
        <f ca="1">IF(VLOOKUP(T27,Товары!A:B,2,FALSE)=X27,"Есть в 1С","ERR")</f>
        <v>Есть в 1С</v>
      </c>
      <c r="AR27" s="84" t="str">
        <f ca="1">IF(VLOOKUP(X27,Товары!B:B,1,FALSE)=X27,"Есть в 1С","ERR")</f>
        <v>Есть в 1С</v>
      </c>
      <c r="AS27" s="116" t="str">
        <f ca="1">VLOOKUP(T27,Товары!A:B,2,FALSE)</f>
        <v>31-083-75</v>
      </c>
      <c r="AT27" s="114" t="str">
        <f ca="1">VLOOKUP(T27,Товары!A:B,1,FALSE)</f>
        <v>Шляпа BETMAR арт. B166 CLASSIC ROLL UP (светло-бежевый) {desert/natural}</v>
      </c>
    </row>
    <row r="28" spans="1:46" x14ac:dyDescent="0.25">
      <c r="A28" s="131" t="str">
        <f ca="1"/>
        <v>31-083-17-00</v>
      </c>
      <c r="B28" s="128" t="str">
        <f ca="1">UPPER(_xlfn.XLOOKUP($A28,Строчный!$A:$A,Строчный!B:B,"ERR",0))</f>
        <v>B166 CLASSIC ROLL UP</v>
      </c>
      <c r="C28" s="101" t="str">
        <f ca="1">PROPER(_xlfn.XLOOKUP($A28,Строчный!$A:$A,Строчный!C:C,"ERR",0))</f>
        <v>Шляпы</v>
      </c>
      <c r="D28" s="101" t="str">
        <f ca="1">_xlfn.LET(_xlpm.DATA,(_xlfn.XLOOKUP($A28,Строчный!$A:$A,Строчный!D:D,"ERR",0)),UPPER(MID(_xlpm.DATA,1,1))&amp;LOWER(MID(_xlpm.DATA,2,LEN(_xlpm.DATA)-1)))</f>
        <v>Шляпа с широкими полями</v>
      </c>
      <c r="E28" s="101" t="str">
        <f ca="1">PROPER(_xlfn.XLOOKUP($A28,Строчный!$A:$A,Строчный!E:E,"ERR",0))</f>
        <v>Betmar</v>
      </c>
      <c r="F28" s="101" t="str">
        <f ca="1">LOWER(_xlfn.XLOOKUP($A28,Строчный!$A:$A,Строчный!F:F,"ERR",0))</f>
        <v>летний</v>
      </c>
      <c r="G28" s="101" t="str">
        <f ca="1">UPPER(_xlfn.XLOOKUP($A28,Строчный!$A:$A,Строчный!G:G,"ERR",0))</f>
        <v>BETMAR</v>
      </c>
      <c r="H28" s="101" t="str">
        <f ca="1">LOWER(_xlfn.XLOOKUP($A28,Строчный!$A:$A,Строчный!H:H,"ERR",0))</f>
        <v>white</v>
      </c>
      <c r="I28" s="101" t="str">
        <f ca="1">LOWER(_xlfn.XLOOKUP($A28,Строчный!$A:$A,Строчный!I:I,"ERR",0))</f>
        <v>белый</v>
      </c>
      <c r="J28" s="101" t="str">
        <f ca="1">SUBSTITUTE(LOWER(_xlfn.XLOOKUP($A28,Строчный!$A:$A,Строчный!J:J,"ERR",0)),"подклад","Подклад")</f>
        <v>50% бумага - 33% полипропилен - 17% полиэстер</v>
      </c>
      <c r="K28" s="101" t="str">
        <f ca="1">LOWER(_xlfn.XLOOKUP($A28,Строчный!$A:$A,Строчный!K:K,"ERR",0))</f>
        <v>бумажные</v>
      </c>
      <c r="L28" s="101" t="str">
        <f ca="1">PROPER(_xlfn.XLOOKUP($A28,Строчный!$A:$A,Строчный!L:L,"ERR",0))</f>
        <v>Женский</v>
      </c>
      <c r="M28" s="101" t="str">
        <f ca="1">PROPER(_xlfn.XLOOKUP($A28,Строчный!$A:$A,Строчный!M:M,"ERR",0))</f>
        <v>Китай</v>
      </c>
      <c r="N28" s="110">
        <f ca="1">VALUE(_xlfn.XLOOKUP($A28,Строчный!$A:$A,Строчный!N:N,"ERR",0))</f>
        <v>576.80999999999995</v>
      </c>
      <c r="O28" s="109" t="str">
        <f ca="1">_xlfn.XLOOKUP($G28,Фабрика!A:A,Фабрика!B:B,"ERR",0)</f>
        <v>Bollman Headwear Europe Ltd; 2 Merchants drive, Caelisle, Cumbria CA3 0JW, United Kingdom</v>
      </c>
      <c r="P28" s="100" t="str">
        <f ca="1">_xlfn.XLOOKUP($A28,Строчный!$A:$A,Строчный!P:P,"ERR",0)</f>
        <v>ONE</v>
      </c>
      <c r="Q28" s="100">
        <f ca="1">VALUE(_xlfn.XLOOKUP($A28,Строчный!$A:$A,Строчный!Q:Q,"ERR",0))</f>
        <v>14</v>
      </c>
      <c r="R28" s="14" t="s">
        <v>283</v>
      </c>
      <c r="S28" s="122" t="str">
        <f t="shared" ca="1" si="0"/>
        <v>Шляпа BETMAR арт. B166 CLASSIC ROLL UP (белый)</v>
      </c>
      <c r="T28" s="121" t="str">
        <f t="shared" ca="1" si="1"/>
        <v>Шляпа BETMAR арт. B166 CLASSIC ROLL UP (белый) {white}</v>
      </c>
      <c r="U28" s="18" t="str">
        <f t="shared" ca="1" si="2"/>
        <v>белый</v>
      </c>
      <c r="V28" s="18" t="str">
        <f t="shared" ca="1" si="3"/>
        <v>белый</v>
      </c>
      <c r="W28" s="119" t="str">
        <f ca="1">_xlfn.XLOOKUP(A28,'Цвета артикулов'!A:A,'Цвета артикулов'!B:B,IFERROR(MID(I28,FIND("-",I28)+1,LEN(I28)),IFERROR(MID(I28,1,FIND("/",I28)-2),I28)),0)</f>
        <v>белый</v>
      </c>
      <c r="X28" s="93" t="str">
        <f t="shared" ca="1" si="4"/>
        <v>31-083-17</v>
      </c>
      <c r="Y28" s="95" t="str">
        <f ca="1">VLOOKUP(C28,Группа!A:B,2,FALSE)</f>
        <v>Шляпа</v>
      </c>
      <c r="Z28" s="117" t="str">
        <f ca="1">IFERROR(VLOOKUP(P28,Размеры!A:C,3,FALSE),"")</f>
        <v>ONE</v>
      </c>
      <c r="AA28" s="117" t="str">
        <f ca="1">VLOOKUP(I28,ЦветПолный!A:B,2,FALSE)</f>
        <v>17</v>
      </c>
      <c r="AB28" s="117" t="str">
        <f ca="1">IFERROR(VLOOKUP(P28,Размеры!A:D,4,FALSE),"")</f>
        <v>00</v>
      </c>
      <c r="AC28" s="117">
        <f ca="1">IF(LEFT(IFERROR(VLOOKUP(LOOKUP(2,1/SEARCH(B28,Товары!A:A),Товары!A:A),Товары!A:B,2,0),""),6)=MID(X28,1,6),1,0)</f>
        <v>1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1</v>
      </c>
      <c r="AL28" s="117">
        <f ca="1">SUMIF(ЦветПолный!A:A,I28,ЦветПолный!C:C)</f>
        <v>4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str">
        <f ca="1">IF(VLOOKUP(T28,Товары!A:B,2,FALSE)=X28,"Есть в 1С","ERR")</f>
        <v>Есть в 1С</v>
      </c>
      <c r="AR28" s="84" t="str">
        <f ca="1">IF(VLOOKUP(X28,Товары!B:B,1,FALSE)=X28,"Есть в 1С","ERR")</f>
        <v>Есть в 1С</v>
      </c>
      <c r="AS28" s="116" t="str">
        <f ca="1">VLOOKUP(T28,Товары!A:B,2,FALSE)</f>
        <v>31-083-17</v>
      </c>
      <c r="AT28" s="114" t="str">
        <f ca="1">VLOOKUP(T28,Товары!A:B,1,FALSE)</f>
        <v>Шляпа BETMAR арт. B166 CLASSIC ROLL UP (белый) {white}</v>
      </c>
    </row>
    <row r="29" spans="1:46" x14ac:dyDescent="0.25">
      <c r="A29" s="131" t="str">
        <f ca="1"/>
        <v>31-078-49-00</v>
      </c>
      <c r="B29" s="128" t="str">
        <f ca="1">UPPER(_xlfn.XLOOKUP($A29,Строчный!$A:$A,Строчный!B:B,"ERR",0))</f>
        <v>B1431H DEMETRIA</v>
      </c>
      <c r="C29" s="101" t="str">
        <f ca="1">PROPER(_xlfn.XLOOKUP($A29,Строчный!$A:$A,Строчный!C:C,"ERR",0))</f>
        <v>Шляпы</v>
      </c>
      <c r="D29" s="101" t="str">
        <f ca="1">_xlfn.LET(_xlpm.DATA,(_xlfn.XLOOKUP($A29,Строчный!$A:$A,Строчный!D:D,"ERR",0)),UPPER(MID(_xlpm.DATA,1,1))&amp;LOWER(MID(_xlpm.DATA,2,LEN(_xlpm.DATA)-1)))</f>
        <v>Шляпа с широкими полями</v>
      </c>
      <c r="E29" s="101" t="str">
        <f ca="1">PROPER(_xlfn.XLOOKUP($A29,Строчный!$A:$A,Строчный!E:E,"ERR",0))</f>
        <v>Betmar</v>
      </c>
      <c r="F29" s="101" t="str">
        <f ca="1">LOWER(_xlfn.XLOOKUP($A29,Строчный!$A:$A,Строчный!F:F,"ERR",0))</f>
        <v>летний</v>
      </c>
      <c r="G29" s="101" t="str">
        <f ca="1">UPPER(_xlfn.XLOOKUP($A29,Строчный!$A:$A,Строчный!G:G,"ERR",0))</f>
        <v>BETMAR</v>
      </c>
      <c r="H29" s="101" t="str">
        <f ca="1">LOWER(_xlfn.XLOOKUP($A29,Строчный!$A:$A,Строчный!H:H,"ERR",0))</f>
        <v>natural</v>
      </c>
      <c r="I29" s="101" t="str">
        <f ca="1">LOWER(_xlfn.XLOOKUP($A29,Строчный!$A:$A,Строчный!I:I,"ERR",0))</f>
        <v>белый / бежевый</v>
      </c>
      <c r="J29" s="101" t="str">
        <f ca="1">SUBSTITUTE(LOWER(_xlfn.XLOOKUP($A29,Строчный!$A:$A,Строчный!J:J,"ERR",0)),"подклад","Подклад")</f>
        <v>88% бумага - 12% полиэстер</v>
      </c>
      <c r="K29" s="101" t="str">
        <f ca="1">LOWER(_xlfn.XLOOKUP($A29,Строчный!$A:$A,Строчный!K:K,"ERR",0))</f>
        <v>бумажные</v>
      </c>
      <c r="L29" s="101" t="str">
        <f ca="1">PROPER(_xlfn.XLOOKUP($A29,Строчный!$A:$A,Строчный!L:L,"ERR",0))</f>
        <v>Женский</v>
      </c>
      <c r="M29" s="101" t="str">
        <f ca="1">PROPER(_xlfn.XLOOKUP($A29,Строчный!$A:$A,Строчный!M:M,"ERR",0))</f>
        <v>Китай</v>
      </c>
      <c r="N29" s="110">
        <f ca="1">VALUE(_xlfn.XLOOKUP($A29,Строчный!$A:$A,Строчный!N:N,"ERR",0))</f>
        <v>581.49</v>
      </c>
      <c r="O29" s="109" t="str">
        <f ca="1">_xlfn.XLOOKUP($G29,Фабрика!A:A,Фабрика!B:B,"ERR",0)</f>
        <v>Bollman Headwear Europe Ltd; 2 Merchants drive, Caelisle, Cumbria CA3 0JW, United Kingdom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10</v>
      </c>
      <c r="R29" s="14" t="s">
        <v>283</v>
      </c>
      <c r="S29" s="122" t="str">
        <f t="shared" ca="1" si="0"/>
        <v>Шляпа BETMAR арт. B1431H DEMETRIA (белый / бежевый)</v>
      </c>
      <c r="T29" s="121" t="str">
        <f t="shared" ca="1" si="1"/>
        <v>Шляпа BETMAR арт. B1431H DEMETRIA (белый / бежевый) {natural}</v>
      </c>
      <c r="U29" s="18" t="str">
        <f t="shared" ca="1" si="2"/>
        <v>белый</v>
      </c>
      <c r="V29" s="18" t="str">
        <f t="shared" ca="1" si="3"/>
        <v>бежевый</v>
      </c>
      <c r="W29" s="119" t="str">
        <f ca="1">_xlfn.XLOOKUP(A29,'Цвета артикулов'!A:A,'Цвета артикулов'!B:B,IFERROR(MID(I29,FIND("-",I29)+1,LEN(I29)),IFERROR(MID(I29,1,FIND("/",I29)-2),I29)),0)</f>
        <v>белый</v>
      </c>
      <c r="X29" s="93" t="str">
        <f t="shared" ca="1" si="4"/>
        <v>31-078-49</v>
      </c>
      <c r="Y29" s="95" t="str">
        <f ca="1">VLOOKUP(C29,Группа!A:B,2,FALSE)</f>
        <v>Шляпа</v>
      </c>
      <c r="Z29" s="117" t="str">
        <f ca="1">IFERROR(VLOOKUP(P29,Размеры!A:C,3,FALSE),"")</f>
        <v>ONE</v>
      </c>
      <c r="AA29" s="117" t="str">
        <f ca="1">VLOOKUP(I29,ЦветПолный!A:B,2,FALSE)</f>
        <v>00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1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1</v>
      </c>
      <c r="AL29" s="117">
        <f ca="1">SUMIF(ЦветПолный!A:A,I29,ЦветПолный!C:C)</f>
        <v>6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str">
        <f ca="1">IF(VLOOKUP(T29,Товары!A:B,2,FALSE)=X29,"Есть в 1С","ERR")</f>
        <v>Есть в 1С</v>
      </c>
      <c r="AR29" s="84" t="str">
        <f ca="1">IF(VLOOKUP(X29,Товары!B:B,1,FALSE)=X29,"Есть в 1С","ERR")</f>
        <v>Есть в 1С</v>
      </c>
      <c r="AS29" s="116" t="str">
        <f ca="1">VLOOKUP(T29,Товары!A:B,2,FALSE)</f>
        <v>31-078-49</v>
      </c>
      <c r="AT29" s="114" t="str">
        <f ca="1">VLOOKUP(T29,Товары!A:B,1,FALSE)</f>
        <v>Шляпа BETMAR арт. B1431H DEMETRIA (белый / бежевый) {natural}</v>
      </c>
    </row>
    <row r="30" spans="1:46" x14ac:dyDescent="0.25">
      <c r="A30" s="131" t="str">
        <f ca="1"/>
        <v>31-078-17-00</v>
      </c>
      <c r="B30" s="128" t="str">
        <f ca="1">UPPER(_xlfn.XLOOKUP($A30,Строчный!$A:$A,Строчный!B:B,"ERR",0))</f>
        <v>B1431H DEMETRIA</v>
      </c>
      <c r="C30" s="101" t="str">
        <f ca="1">PROPER(_xlfn.XLOOKUP($A30,Строчный!$A:$A,Строчный!C:C,"ERR",0))</f>
        <v>Шляпы</v>
      </c>
      <c r="D30" s="101" t="str">
        <f ca="1">_xlfn.LET(_xlpm.DATA,(_xlfn.XLOOKUP($A30,Строчный!$A:$A,Строчный!D:D,"ERR",0)),UPPER(MID(_xlpm.DATA,1,1))&amp;LOWER(MID(_xlpm.DATA,2,LEN(_xlpm.DATA)-1)))</f>
        <v>Шляпа с широкими полями</v>
      </c>
      <c r="E30" s="101" t="str">
        <f ca="1">PROPER(_xlfn.XLOOKUP($A30,Строчный!$A:$A,Строчный!E:E,"ERR",0))</f>
        <v>Betmar</v>
      </c>
      <c r="F30" s="101" t="str">
        <f ca="1">LOWER(_xlfn.XLOOKUP($A30,Строчный!$A:$A,Строчный!F:F,"ERR",0))</f>
        <v>летний</v>
      </c>
      <c r="G30" s="101" t="str">
        <f ca="1">UPPER(_xlfn.XLOOKUP($A30,Строчный!$A:$A,Строчный!G:G,"ERR",0))</f>
        <v>BETMAR</v>
      </c>
      <c r="H30" s="101" t="str">
        <f ca="1">LOWER(_xlfn.XLOOKUP($A30,Строчный!$A:$A,Строчный!H:H,"ERR",0))</f>
        <v>white.navy</v>
      </c>
      <c r="I30" s="101" t="str">
        <f ca="1">LOWER(_xlfn.XLOOKUP($A30,Строчный!$A:$A,Строчный!I:I,"ERR",0))</f>
        <v>белый / синий</v>
      </c>
      <c r="J30" s="101" t="str">
        <f ca="1">SUBSTITUTE(LOWER(_xlfn.XLOOKUP($A30,Строчный!$A:$A,Строчный!J:J,"ERR",0)),"подклад","Подклад")</f>
        <v>88% бумага - 12% полиэстер</v>
      </c>
      <c r="K30" s="101" t="str">
        <f ca="1">LOWER(_xlfn.XLOOKUP($A30,Строчный!$A:$A,Строчный!K:K,"ERR",0))</f>
        <v>бумажные</v>
      </c>
      <c r="L30" s="101" t="str">
        <f ca="1">PROPER(_xlfn.XLOOKUP($A30,Строчный!$A:$A,Строчный!L:L,"ERR",0))</f>
        <v>Женский</v>
      </c>
      <c r="M30" s="101" t="str">
        <f ca="1">PROPER(_xlfn.XLOOKUP($A30,Строчный!$A:$A,Строчный!M:M,"ERR",0))</f>
        <v>Китай</v>
      </c>
      <c r="N30" s="110">
        <f ca="1">VALUE(_xlfn.XLOOKUP($A30,Строчный!$A:$A,Строчный!N:N,"ERR",0))</f>
        <v>581.49</v>
      </c>
      <c r="O30" s="109" t="str">
        <f ca="1">_xlfn.XLOOKUP($G30,Фабрика!A:A,Фабрика!B:B,"ERR",0)</f>
        <v>Bollman Headwear Europe Ltd; 2 Merchants drive, Caelisle, Cumbria CA3 0JW, United Kingdom</v>
      </c>
      <c r="P30" s="100" t="str">
        <f ca="1">_xlfn.XLOOKUP($A30,Строчный!$A:$A,Строчный!P:P,"ERR",0)</f>
        <v>ONE</v>
      </c>
      <c r="Q30" s="100">
        <f ca="1">VALUE(_xlfn.XLOOKUP($A30,Строчный!$A:$A,Строчный!Q:Q,"ERR",0))</f>
        <v>8</v>
      </c>
      <c r="R30" s="14" t="s">
        <v>283</v>
      </c>
      <c r="S30" s="122" t="str">
        <f t="shared" ca="1" si="0"/>
        <v>Шляпа BETMAR арт. B1431H DEMETRIA (белый / синий)</v>
      </c>
      <c r="T30" s="121" t="str">
        <f t="shared" ca="1" si="1"/>
        <v>Шляпа BETMAR арт. B1431H DEMETRIA (белый / синий) {white.navy}</v>
      </c>
      <c r="U30" s="18" t="str">
        <f t="shared" ca="1" si="2"/>
        <v>белый</v>
      </c>
      <c r="V30" s="18" t="str">
        <f t="shared" ca="1" si="3"/>
        <v>синий</v>
      </c>
      <c r="W30" s="119" t="str">
        <f ca="1">_xlfn.XLOOKUP(A30,'Цвета артикулов'!A:A,'Цвета артикулов'!B:B,IFERROR(MID(I30,FIND("-",I30)+1,LEN(I30)),IFERROR(MID(I30,1,FIND("/",I30)-2),I30)),0)</f>
        <v>белый</v>
      </c>
      <c r="X30" s="93" t="str">
        <f t="shared" ca="1" si="4"/>
        <v>31-078-17</v>
      </c>
      <c r="Y30" s="95" t="str">
        <f ca="1">VLOOKUP(C30,Группа!A:B,2,FALSE)</f>
        <v>Шляпа</v>
      </c>
      <c r="Z30" s="117" t="str">
        <f ca="1">IFERROR(VLOOKUP(P30,Размеры!A:C,3,FALSE),"")</f>
        <v>ONE</v>
      </c>
      <c r="AA30" s="117" t="str">
        <f ca="1">VLOOKUP(I30,ЦветПолный!A:B,2,FALSE)</f>
        <v>38</v>
      </c>
      <c r="AB30" s="117" t="str">
        <f ca="1">IFERROR(VLOOKUP(P30,Размеры!A:D,4,FALSE),"")</f>
        <v>00</v>
      </c>
      <c r="AC30" s="117">
        <f ca="1">IF(LEFT(IFERROR(VLOOKUP(LOOKUP(2,1/SEARCH(B30,Товары!A:A),Товары!A:A),Товары!A:B,2,0),""),6)=MID(X30,1,6),1,0)</f>
        <v>1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1</v>
      </c>
      <c r="AL30" s="117">
        <f ca="1">SUMIF(ЦветПолный!A:A,I30,ЦветПолный!C:C)</f>
        <v>5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str">
        <f ca="1">IF(VLOOKUP(T30,Товары!A:B,2,FALSE)=X30,"Есть в 1С","ERR")</f>
        <v>Есть в 1С</v>
      </c>
      <c r="AR30" s="84" t="str">
        <f ca="1">IF(VLOOKUP(X30,Товары!B:B,1,FALSE)=X30,"Есть в 1С","ERR")</f>
        <v>Есть в 1С</v>
      </c>
      <c r="AS30" s="116" t="str">
        <f ca="1">VLOOKUP(T30,Товары!A:B,2,FALSE)</f>
        <v>31-078-17</v>
      </c>
      <c r="AT30" s="114" t="str">
        <f ca="1">VLOOKUP(T30,Товары!A:B,1,FALSE)</f>
        <v>Шляпа BETMAR арт. B1431H DEMETRIA (белый / синий) {white.navy}</v>
      </c>
    </row>
    <row r="31" spans="1:46" x14ac:dyDescent="0.25">
      <c r="A31" s="131" t="str">
        <f ca="1"/>
        <v>31-078-09-00</v>
      </c>
      <c r="B31" s="128" t="str">
        <f ca="1">UPPER(_xlfn.XLOOKUP($A31,Строчный!$A:$A,Строчный!B:B,"ERR",0))</f>
        <v>B1431H DEMETRIA</v>
      </c>
      <c r="C31" s="101" t="str">
        <f ca="1">PROPER(_xlfn.XLOOKUP($A31,Строчный!$A:$A,Строчный!C:C,"ERR",0))</f>
        <v>Шляпы</v>
      </c>
      <c r="D31" s="101" t="str">
        <f ca="1">_xlfn.LET(_xlpm.DATA,(_xlfn.XLOOKUP($A31,Строчный!$A:$A,Строчный!D:D,"ERR",0)),UPPER(MID(_xlpm.DATA,1,1))&amp;LOWER(MID(_xlpm.DATA,2,LEN(_xlpm.DATA)-1)))</f>
        <v>Шляпа с широкими полями</v>
      </c>
      <c r="E31" s="101" t="str">
        <f ca="1">PROPER(_xlfn.XLOOKUP($A31,Строчный!$A:$A,Строчный!E:E,"ERR",0))</f>
        <v>Betmar</v>
      </c>
      <c r="F31" s="101" t="str">
        <f ca="1">LOWER(_xlfn.XLOOKUP($A31,Строчный!$A:$A,Строчный!F:F,"ERR",0))</f>
        <v>летний</v>
      </c>
      <c r="G31" s="101" t="str">
        <f ca="1">UPPER(_xlfn.XLOOKUP($A31,Строчный!$A:$A,Строчный!G:G,"ERR",0))</f>
        <v>BETMAR</v>
      </c>
      <c r="H31" s="101" t="str">
        <f ca="1">LOWER(_xlfn.XLOOKUP($A31,Строчный!$A:$A,Строчный!H:H,"ERR",0))</f>
        <v>white.black</v>
      </c>
      <c r="I31" s="101" t="str">
        <f ca="1">LOWER(_xlfn.XLOOKUP($A31,Строчный!$A:$A,Строчный!I:I,"ERR",0))</f>
        <v>белый / черный</v>
      </c>
      <c r="J31" s="101" t="str">
        <f ca="1">SUBSTITUTE(LOWER(_xlfn.XLOOKUP($A31,Строчный!$A:$A,Строчный!J:J,"ERR",0)),"подклад","Подклад")</f>
        <v>88% бумага - 12% полиэстер</v>
      </c>
      <c r="K31" s="101" t="str">
        <f ca="1">LOWER(_xlfn.XLOOKUP($A31,Строчный!$A:$A,Строчный!K:K,"ERR",0))</f>
        <v>бумажные</v>
      </c>
      <c r="L31" s="101" t="str">
        <f ca="1">PROPER(_xlfn.XLOOKUP($A31,Строчный!$A:$A,Строчный!L:L,"ERR",0))</f>
        <v>Женский</v>
      </c>
      <c r="M31" s="101" t="str">
        <f ca="1">PROPER(_xlfn.XLOOKUP($A31,Строчный!$A:$A,Строчный!M:M,"ERR",0))</f>
        <v>Китай</v>
      </c>
      <c r="N31" s="110">
        <f ca="1">VALUE(_xlfn.XLOOKUP($A31,Строчный!$A:$A,Строчный!N:N,"ERR",0))</f>
        <v>581.49</v>
      </c>
      <c r="O31" s="109" t="str">
        <f ca="1">_xlfn.XLOOKUP($G31,Фабрика!A:A,Фабрика!B:B,"ERR",0)</f>
        <v>Bollman Headwear Europe Ltd; 2 Merchants drive, Caelisle, Cumbria CA3 0JW, United Kingdom</v>
      </c>
      <c r="P31" s="100" t="str">
        <f ca="1">_xlfn.XLOOKUP($A31,Строчный!$A:$A,Строчный!P:P,"ERR",0)</f>
        <v>ONE</v>
      </c>
      <c r="Q31" s="100">
        <f ca="1">VALUE(_xlfn.XLOOKUP($A31,Строчный!$A:$A,Строчный!Q:Q,"ERR",0))</f>
        <v>8</v>
      </c>
      <c r="R31" s="14" t="s">
        <v>283</v>
      </c>
      <c r="S31" s="122" t="str">
        <f t="shared" ca="1" si="0"/>
        <v>Шляпа BETMAR арт. B1431H DEMETRIA (белый / черный)</v>
      </c>
      <c r="T31" s="121" t="str">
        <f t="shared" ca="1" si="1"/>
        <v>Шляпа BETMAR арт. B1431H DEMETRIA (белый / черный) {white.black}</v>
      </c>
      <c r="U31" s="18" t="str">
        <f t="shared" ca="1" si="2"/>
        <v>белый</v>
      </c>
      <c r="V31" s="18" t="str">
        <f t="shared" ca="1" si="3"/>
        <v>черный</v>
      </c>
      <c r="W31" s="119" t="str">
        <f ca="1">_xlfn.XLOOKUP(A31,'Цвета артикулов'!A:A,'Цвета артикулов'!B:B,IFERROR(MID(I31,FIND("-",I31)+1,LEN(I31)),IFERROR(MID(I31,1,FIND("/",I31)-2),I31)),0)</f>
        <v>белый</v>
      </c>
      <c r="X31" s="93" t="str">
        <f t="shared" ca="1" si="4"/>
        <v>31-078-09</v>
      </c>
      <c r="Y31" s="95" t="str">
        <f ca="1">VLOOKUP(C31,Группа!A:B,2,FALSE)</f>
        <v>Шляпа</v>
      </c>
      <c r="Z31" s="117" t="str">
        <f ca="1">IFERROR(VLOOKUP(P31,Размеры!A:C,3,FALSE),"")</f>
        <v>ONE</v>
      </c>
      <c r="AA31" s="117" t="str">
        <f ca="1">VLOOKUP(I31,ЦветПолный!A:B,2,FALSE)</f>
        <v>48</v>
      </c>
      <c r="AB31" s="117" t="str">
        <f ca="1">IFERROR(VLOOKUP(P31,Размеры!A:D,4,FALSE),"")</f>
        <v>00</v>
      </c>
      <c r="AC31" s="117">
        <f ca="1">IF(LEFT(IFERROR(VLOOKUP(LOOKUP(2,1/SEARCH(B31,Товары!A:A),Товары!A:A),Товары!A:B,2,0),""),6)=MID(X31,1,6),1,0)</f>
        <v>1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1</v>
      </c>
      <c r="AL31" s="117">
        <f ca="1">SUMIF(ЦветПолный!A:A,I31,ЦветПолный!C:C)</f>
        <v>6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str">
        <f ca="1">IF(VLOOKUP(T31,Товары!A:B,2,FALSE)=X31,"Есть в 1С","ERR")</f>
        <v>Есть в 1С</v>
      </c>
      <c r="AR31" s="84" t="str">
        <f ca="1">IF(VLOOKUP(X31,Товары!B:B,1,FALSE)=X31,"Есть в 1С","ERR")</f>
        <v>Есть в 1С</v>
      </c>
      <c r="AS31" s="116" t="str">
        <f ca="1">VLOOKUP(T31,Товары!A:B,2,FALSE)</f>
        <v>31-078-09</v>
      </c>
      <c r="AT31" s="114" t="str">
        <f ca="1">VLOOKUP(T31,Товары!A:B,1,FALSE)</f>
        <v>Шляпа BETMAR арт. B1431H DEMETRIA (белый / черный) {white.black}</v>
      </c>
    </row>
    <row r="32" spans="1:46" x14ac:dyDescent="0.25">
      <c r="A32" s="131" t="str">
        <f ca="1"/>
        <v>31-064-42-00</v>
      </c>
      <c r="B32" s="128" t="str">
        <f ca="1">UPPER(_xlfn.XLOOKUP($A32,Строчный!$A:$A,Строчный!B:B,"ERR",0))</f>
        <v>B1134H RAMONA</v>
      </c>
      <c r="C32" s="101" t="str">
        <f ca="1">PROPER(_xlfn.XLOOKUP($A32,Строчный!$A:$A,Строчный!C:C,"ERR",0))</f>
        <v>Шляпы</v>
      </c>
      <c r="D32" s="101" t="str">
        <f ca="1">_xlfn.LET(_xlpm.DATA,(_xlfn.XLOOKUP($A32,Строчный!$A:$A,Строчный!D:D,"ERR",0)),UPPER(MID(_xlpm.DATA,1,1))&amp;LOWER(MID(_xlpm.DATA,2,LEN(_xlpm.DATA)-1)))</f>
        <v>Шляпа с широкими полями</v>
      </c>
      <c r="E32" s="101" t="str">
        <f ca="1">PROPER(_xlfn.XLOOKUP($A32,Строчный!$A:$A,Строчный!E:E,"ERR",0))</f>
        <v>Betmar</v>
      </c>
      <c r="F32" s="101" t="str">
        <f ca="1">LOWER(_xlfn.XLOOKUP($A32,Строчный!$A:$A,Строчный!F:F,"ERR",0))</f>
        <v>летний</v>
      </c>
      <c r="G32" s="101" t="str">
        <f ca="1">UPPER(_xlfn.XLOOKUP($A32,Строчный!$A:$A,Строчный!G:G,"ERR",0))</f>
        <v>BETMAR</v>
      </c>
      <c r="H32" s="101" t="str">
        <f ca="1">LOWER(_xlfn.XLOOKUP($A32,Строчный!$A:$A,Строчный!H:H,"ERR",0))</f>
        <v>natural multi</v>
      </c>
      <c r="I32" s="101" t="str">
        <f ca="1">LOWER(_xlfn.XLOOKUP($A32,Строчный!$A:$A,Строчный!I:I,"ERR",0))</f>
        <v>светло-бежевый</v>
      </c>
      <c r="J32" s="101" t="str">
        <f ca="1">SUBSTITUTE(LOWER(_xlfn.XLOOKUP($A32,Строчный!$A:$A,Строчный!J:J,"ERR",0)),"подклад","Подклад")</f>
        <v>88% бумага - 12% полиэстер</v>
      </c>
      <c r="K32" s="101" t="str">
        <f ca="1">LOWER(_xlfn.XLOOKUP($A32,Строчный!$A:$A,Строчный!K:K,"ERR",0))</f>
        <v>бумажные</v>
      </c>
      <c r="L32" s="101" t="str">
        <f ca="1">PROPER(_xlfn.XLOOKUP($A32,Строчный!$A:$A,Строчный!L:L,"ERR",0))</f>
        <v>Женский</v>
      </c>
      <c r="M32" s="101" t="str">
        <f ca="1">PROPER(_xlfn.XLOOKUP($A32,Строчный!$A:$A,Строчный!M:M,"ERR",0))</f>
        <v>Китай</v>
      </c>
      <c r="N32" s="110">
        <f ca="1">VALUE(_xlfn.XLOOKUP($A32,Строчный!$A:$A,Строчный!N:N,"ERR",0))</f>
        <v>537.03</v>
      </c>
      <c r="O32" s="109" t="str">
        <f ca="1">_xlfn.XLOOKUP($G32,Фабрика!A:A,Фабрика!B:B,"ERR",0)</f>
        <v>Bollman Headwear Europe Ltd; 2 Merchants drive, Caelisle, Cumbria CA3 0JW, United Kingdom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6</v>
      </c>
      <c r="R32" s="14" t="s">
        <v>283</v>
      </c>
      <c r="S32" s="122" t="str">
        <f t="shared" ca="1" si="0"/>
        <v>Шляпа BETMAR арт. B1134H RAMONA (светло-бежевый)</v>
      </c>
      <c r="T32" s="121" t="str">
        <f t="shared" ca="1" si="1"/>
        <v>Шляпа BETMAR арт. B1134H RAMONA (светло-бежевый) {natural multi}</v>
      </c>
      <c r="U32" s="18" t="str">
        <f t="shared" ca="1" si="2"/>
        <v>бежевый</v>
      </c>
      <c r="V32" s="18" t="str">
        <f t="shared" ca="1" si="3"/>
        <v>бежевый</v>
      </c>
      <c r="W32" s="119" t="str">
        <f ca="1">_xlfn.XLOOKUP(A32,'Цвета артикулов'!A:A,'Цвета артикулов'!B:B,IFERROR(MID(I32,FIND("-",I32)+1,LEN(I32)),IFERROR(MID(I32,1,FIND("/",I32)-2),I32)),0)</f>
        <v>бежевый</v>
      </c>
      <c r="X32" s="93" t="str">
        <f t="shared" ca="1" si="4"/>
        <v>31-064-42</v>
      </c>
      <c r="Y32" s="95" t="str">
        <f ca="1">VLOOKUP(C32,Группа!A:B,2,FALSE)</f>
        <v>Шляпа</v>
      </c>
      <c r="Z32" s="117" t="str">
        <f ca="1">IFERROR(VLOOKUP(P32,Размеры!A:C,3,FALSE),"")</f>
        <v>ONE</v>
      </c>
      <c r="AA32" s="117" t="str">
        <f ca="1">VLOOKUP(I32,ЦветПолный!A:B,2,FALSE)</f>
        <v>83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1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1</v>
      </c>
      <c r="AL32" s="117">
        <f ca="1">SUMIF(ЦветПолный!A:A,I32,ЦветПолный!C:C)</f>
        <v>6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str">
        <f ca="1">IF(VLOOKUP(T32,Товары!A:B,2,FALSE)=X32,"Есть в 1С","ERR")</f>
        <v>Есть в 1С</v>
      </c>
      <c r="AR32" s="84" t="str">
        <f ca="1">IF(VLOOKUP(X32,Товары!B:B,1,FALSE)=X32,"Есть в 1С","ERR")</f>
        <v>Есть в 1С</v>
      </c>
      <c r="AS32" s="116" t="str">
        <f ca="1">VLOOKUP(T32,Товары!A:B,2,FALSE)</f>
        <v>31-064-42</v>
      </c>
      <c r="AT32" s="114" t="str">
        <f ca="1">VLOOKUP(T32,Товары!A:B,1,FALSE)</f>
        <v>Шляпа BETMAR арт. B1134H RAMONA (светло-бежевый) {natural multi}</v>
      </c>
    </row>
    <row r="33" spans="1:46" x14ac:dyDescent="0.25">
      <c r="A33" s="131" t="str">
        <f ca="1"/>
        <v>31-064-13-00</v>
      </c>
      <c r="B33" s="128" t="str">
        <f ca="1">UPPER(_xlfn.XLOOKUP($A33,Строчный!$A:$A,Строчный!B:B,"ERR",0))</f>
        <v>B1134H RAMONA</v>
      </c>
      <c r="C33" s="101" t="str">
        <f ca="1">PROPER(_xlfn.XLOOKUP($A33,Строчный!$A:$A,Строчный!C:C,"ERR",0))</f>
        <v>Шляпы</v>
      </c>
      <c r="D33" s="101" t="str">
        <f ca="1">_xlfn.LET(_xlpm.DATA,(_xlfn.XLOOKUP($A33,Строчный!$A:$A,Строчный!D:D,"ERR",0)),UPPER(MID(_xlpm.DATA,1,1))&amp;LOWER(MID(_xlpm.DATA,2,LEN(_xlpm.DATA)-1)))</f>
        <v>Шляпа с широкими полями</v>
      </c>
      <c r="E33" s="101" t="str">
        <f ca="1">PROPER(_xlfn.XLOOKUP($A33,Строчный!$A:$A,Строчный!E:E,"ERR",0))</f>
        <v>Betmar</v>
      </c>
      <c r="F33" s="101" t="str">
        <f ca="1">LOWER(_xlfn.XLOOKUP($A33,Строчный!$A:$A,Строчный!F:F,"ERR",0))</f>
        <v>летний</v>
      </c>
      <c r="G33" s="101" t="str">
        <f ca="1">UPPER(_xlfn.XLOOKUP($A33,Строчный!$A:$A,Строчный!G:G,"ERR",0))</f>
        <v>BETMAR</v>
      </c>
      <c r="H33" s="101" t="str">
        <f ca="1">LOWER(_xlfn.XLOOKUP($A33,Строчный!$A:$A,Строчный!H:H,"ERR",0))</f>
        <v>tangerine</v>
      </c>
      <c r="I33" s="101" t="str">
        <f ca="1">LOWER(_xlfn.XLOOKUP($A33,Строчный!$A:$A,Строчный!I:I,"ERR",0))</f>
        <v>оранжевый</v>
      </c>
      <c r="J33" s="101" t="str">
        <f ca="1">SUBSTITUTE(LOWER(_xlfn.XLOOKUP($A33,Строчный!$A:$A,Строчный!J:J,"ERR",0)),"подклад","Подклад")</f>
        <v>88% бумага - 12% полиэстер</v>
      </c>
      <c r="K33" s="101" t="str">
        <f ca="1">LOWER(_xlfn.XLOOKUP($A33,Строчный!$A:$A,Строчный!K:K,"ERR",0))</f>
        <v>бумажные</v>
      </c>
      <c r="L33" s="101" t="str">
        <f ca="1">PROPER(_xlfn.XLOOKUP($A33,Строчный!$A:$A,Строчный!L:L,"ERR",0))</f>
        <v>Женский</v>
      </c>
      <c r="M33" s="101" t="str">
        <f ca="1">PROPER(_xlfn.XLOOKUP($A33,Строчный!$A:$A,Строчный!M:M,"ERR",0))</f>
        <v>Китай</v>
      </c>
      <c r="N33" s="110">
        <f ca="1">VALUE(_xlfn.XLOOKUP($A33,Строчный!$A:$A,Строчный!N:N,"ERR",0))</f>
        <v>537.03</v>
      </c>
      <c r="O33" s="109" t="str">
        <f ca="1">_xlfn.XLOOKUP($G33,Фабрика!A:A,Фабрика!B:B,"ERR",0)</f>
        <v>Bollman Headwear Europe Ltd; 2 Merchants drive, Caelisle, Cumbria CA3 0JW, United Kingdom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4</v>
      </c>
      <c r="R33" s="14" t="s">
        <v>283</v>
      </c>
      <c r="S33" s="122" t="str">
        <f t="shared" ca="1" si="0"/>
        <v>Шляпа BETMAR арт. B1134H RAMONA (оранжевый)</v>
      </c>
      <c r="T33" s="121" t="str">
        <f t="shared" ca="1" si="1"/>
        <v>Шляпа BETMAR арт. B1134H RAMONA (оранжевый) {tangerine}</v>
      </c>
      <c r="U33" s="18" t="str">
        <f t="shared" ca="1" si="2"/>
        <v>оранжевый</v>
      </c>
      <c r="V33" s="18" t="str">
        <f t="shared" ca="1" si="3"/>
        <v>оранжевый</v>
      </c>
      <c r="W33" s="119" t="str">
        <f ca="1">_xlfn.XLOOKUP(A33,'Цвета артикулов'!A:A,'Цвета артикулов'!B:B,IFERROR(MID(I33,FIND("-",I33)+1,LEN(I33)),IFERROR(MID(I33,1,FIND("/",I33)-2),I33)),0)</f>
        <v>оранжевый</v>
      </c>
      <c r="X33" s="93" t="str">
        <f t="shared" ca="1" si="4"/>
        <v>31-064-13</v>
      </c>
      <c r="Y33" s="95" t="str">
        <f ca="1">VLOOKUP(C33,Группа!A:B,2,FALSE)</f>
        <v>Шляпа</v>
      </c>
      <c r="Z33" s="117" t="str">
        <f ca="1">IFERROR(VLOOKUP(P33,Размеры!A:C,3,FALSE),"")</f>
        <v>ONE</v>
      </c>
      <c r="AA33" s="117" t="str">
        <f ca="1">VLOOKUP(I33,ЦветПолный!A:B,2,FALSE)</f>
        <v>13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1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1</v>
      </c>
      <c r="AL33" s="117">
        <f ca="1">SUMIF(ЦветПолный!A:A,I33,ЦветПолный!C:C)</f>
        <v>7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str">
        <f ca="1">IF(VLOOKUP(T33,Товары!A:B,2,FALSE)=X33,"Есть в 1С","ERR")</f>
        <v>Есть в 1С</v>
      </c>
      <c r="AR33" s="84" t="str">
        <f ca="1">IF(VLOOKUP(X33,Товары!B:B,1,FALSE)=X33,"Есть в 1С","ERR")</f>
        <v>Есть в 1С</v>
      </c>
      <c r="AS33" s="116" t="str">
        <f ca="1">VLOOKUP(T33,Товары!A:B,2,FALSE)</f>
        <v>31-064-13</v>
      </c>
      <c r="AT33" s="114" t="str">
        <f ca="1">VLOOKUP(T33,Товары!A:B,1,FALSE)</f>
        <v>Шляпа BETMAR арт. B1134H RAMONA (оранжевый) {tangerine}</v>
      </c>
    </row>
    <row r="34" spans="1:46" x14ac:dyDescent="0.25">
      <c r="A34" s="131" t="str">
        <f ca="1"/>
        <v>31-064-06-00</v>
      </c>
      <c r="B34" s="128" t="str">
        <f ca="1">UPPER(_xlfn.XLOOKUP($A34,Строчный!$A:$A,Строчный!B:B,"ERR",0))</f>
        <v>B1134H RAMONA</v>
      </c>
      <c r="C34" s="101" t="str">
        <f ca="1">PROPER(_xlfn.XLOOKUP($A34,Строчный!$A:$A,Строчный!C:C,"ERR",0))</f>
        <v>Шляпы</v>
      </c>
      <c r="D34" s="101" t="str">
        <f ca="1">_xlfn.LET(_xlpm.DATA,(_xlfn.XLOOKUP($A34,Строчный!$A:$A,Строчный!D:D,"ERR",0)),UPPER(MID(_xlpm.DATA,1,1))&amp;LOWER(MID(_xlpm.DATA,2,LEN(_xlpm.DATA)-1)))</f>
        <v>Шляпа с широкими полями</v>
      </c>
      <c r="E34" s="101" t="str">
        <f ca="1">PROPER(_xlfn.XLOOKUP($A34,Строчный!$A:$A,Строчный!E:E,"ERR",0))</f>
        <v>Betmar</v>
      </c>
      <c r="F34" s="101" t="str">
        <f ca="1">LOWER(_xlfn.XLOOKUP($A34,Строчный!$A:$A,Строчный!F:F,"ERR",0))</f>
        <v>летний</v>
      </c>
      <c r="G34" s="101" t="str">
        <f ca="1">UPPER(_xlfn.XLOOKUP($A34,Строчный!$A:$A,Строчный!G:G,"ERR",0))</f>
        <v>BETMAR</v>
      </c>
      <c r="H34" s="101" t="str">
        <f ca="1">LOWER(_xlfn.XLOOKUP($A34,Строчный!$A:$A,Строчный!H:H,"ERR",0))</f>
        <v>navy</v>
      </c>
      <c r="I34" s="101" t="str">
        <f ca="1">LOWER(_xlfn.XLOOKUP($A34,Строчный!$A:$A,Строчный!I:I,"ERR",0))</f>
        <v>синий</v>
      </c>
      <c r="J34" s="101" t="str">
        <f ca="1">SUBSTITUTE(LOWER(_xlfn.XLOOKUP($A34,Строчный!$A:$A,Строчный!J:J,"ERR",0)),"подклад","Подклад")</f>
        <v>88% бумага - 12% полиэстер</v>
      </c>
      <c r="K34" s="101" t="str">
        <f ca="1">LOWER(_xlfn.XLOOKUP($A34,Строчный!$A:$A,Строчный!K:K,"ERR",0))</f>
        <v>бумажные</v>
      </c>
      <c r="L34" s="101" t="str">
        <f ca="1">PROPER(_xlfn.XLOOKUP($A34,Строчный!$A:$A,Строчный!L:L,"ERR",0))</f>
        <v>Женский</v>
      </c>
      <c r="M34" s="101" t="str">
        <f ca="1">PROPER(_xlfn.XLOOKUP($A34,Строчный!$A:$A,Строчный!M:M,"ERR",0))</f>
        <v>Китай</v>
      </c>
      <c r="N34" s="110">
        <f ca="1">VALUE(_xlfn.XLOOKUP($A34,Строчный!$A:$A,Строчный!N:N,"ERR",0))</f>
        <v>537.03</v>
      </c>
      <c r="O34" s="109" t="str">
        <f ca="1">_xlfn.XLOOKUP($G34,Фабрика!A:A,Фабрика!B:B,"ERR",0)</f>
        <v>Bollman Headwear Europe Ltd; 2 Merchants drive, Caelisle, Cumbria CA3 0JW, United Kingdom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6</v>
      </c>
      <c r="R34" s="14" t="s">
        <v>283</v>
      </c>
      <c r="S34" s="122" t="str">
        <f t="shared" ref="S34:S51" ca="1" si="5">CONCATENATE(Y34," ",G34," арт. ",B34," (",I34,")")</f>
        <v>Шляпа BETMAR арт. B1134H RAMONA (синий)</v>
      </c>
      <c r="T34" s="121" t="str">
        <f t="shared" ref="T34:T51" ca="1" si="6">CONCATENATE(Y34," ",G34," арт. ",B34," (",I34,") {",H34,"}")</f>
        <v>Шляпа BETMAR арт. B1134H RAMONA (синий) {navy}</v>
      </c>
      <c r="U34" s="18" t="str">
        <f t="shared" ref="U34:U51" ca="1" si="7">IFERROR(MID(I34,FIND("-",I34)+1,LEN(I34)),IFERROR(MID(I34,1,FIND("/",I34)-2),I34))</f>
        <v>синий</v>
      </c>
      <c r="V34" s="18" t="str">
        <f t="shared" ref="V34:V51" ca="1" si="8">IFERROR(MID(I34,FIND("-",I34)+1,LEN(I34)),IFERROR(MID(I34,FIND("/",I34)+2,LEN(I34)),I34))</f>
        <v>синий</v>
      </c>
      <c r="W34" s="119" t="str">
        <f ca="1">_xlfn.XLOOKUP(A34,'Цвета артикулов'!A:A,'Цвета артикулов'!B:B,IFERROR(MID(I34,FIND("-",I34)+1,LEN(I34)),IFERROR(MID(I34,1,FIND("/",I34)-2),I34)),0)</f>
        <v>синий</v>
      </c>
      <c r="X34" s="93" t="str">
        <f t="shared" ca="1" si="4"/>
        <v>31-064-06</v>
      </c>
      <c r="Y34" s="95" t="str">
        <f ca="1">VLOOKUP(C34,Группа!A:B,2,FALSE)</f>
        <v>Шляпа</v>
      </c>
      <c r="Z34" s="117" t="str">
        <f ca="1">IFERROR(VLOOKUP(P34,Размеры!A:C,3,FALSE),"")</f>
        <v>ONE</v>
      </c>
      <c r="AA34" s="117" t="str">
        <f ca="1">VLOOKUP(I34,ЦветПолный!A:B,2,FALSE)</f>
        <v>06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1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1</v>
      </c>
      <c r="AL34" s="117">
        <f ca="1">SUMIF(ЦветПолный!A:A,I34,ЦветПолный!C:C)</f>
        <v>8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str">
        <f ca="1">IF(VLOOKUP(T34,Товары!A:B,2,FALSE)=X34,"Есть в 1С","ERR")</f>
        <v>Есть в 1С</v>
      </c>
      <c r="AR34" s="84" t="str">
        <f ca="1">IF(VLOOKUP(X34,Товары!B:B,1,FALSE)=X34,"Есть в 1С","ERR")</f>
        <v>Есть в 1С</v>
      </c>
      <c r="AS34" s="116" t="str">
        <f ca="1">VLOOKUP(T34,Товары!A:B,2,FALSE)</f>
        <v>31-064-06</v>
      </c>
      <c r="AT34" s="114" t="str">
        <f ca="1">VLOOKUP(T34,Товары!A:B,1,FALSE)</f>
        <v>Шляпа BETMAR арт. B1134H RAMONA (синий) {navy}</v>
      </c>
    </row>
    <row r="35" spans="1:46" x14ac:dyDescent="0.25">
      <c r="A35" s="131" t="str">
        <f ca="1"/>
        <v>31-064-01-00</v>
      </c>
      <c r="B35" s="128" t="str">
        <f ca="1">UPPER(_xlfn.XLOOKUP($A35,Строчный!$A:$A,Строчный!B:B,"ERR",0))</f>
        <v>B1134H RAMONA</v>
      </c>
      <c r="C35" s="101" t="str">
        <f ca="1">PROPER(_xlfn.XLOOKUP($A35,Строчный!$A:$A,Строчный!C:C,"ERR",0))</f>
        <v>Шляпы</v>
      </c>
      <c r="D35" s="101" t="str">
        <f ca="1">_xlfn.LET(_xlpm.DATA,(_xlfn.XLOOKUP($A35,Строчный!$A:$A,Строчный!D:D,"ERR",0)),UPPER(MID(_xlpm.DATA,1,1))&amp;LOWER(MID(_xlpm.DATA,2,LEN(_xlpm.DATA)-1)))</f>
        <v>Шляпа с широкими полями</v>
      </c>
      <c r="E35" s="101" t="str">
        <f ca="1">PROPER(_xlfn.XLOOKUP($A35,Строчный!$A:$A,Строчный!E:E,"ERR",0))</f>
        <v>Betmar</v>
      </c>
      <c r="F35" s="101" t="str">
        <f ca="1">LOWER(_xlfn.XLOOKUP($A35,Строчный!$A:$A,Строчный!F:F,"ERR",0))</f>
        <v>летний</v>
      </c>
      <c r="G35" s="101" t="str">
        <f ca="1">UPPER(_xlfn.XLOOKUP($A35,Строчный!$A:$A,Строчный!G:G,"ERR",0))</f>
        <v>BETMAR</v>
      </c>
      <c r="H35" s="101" t="str">
        <f ca="1">LOWER(_xlfn.XLOOKUP($A35,Строчный!$A:$A,Строчный!H:H,"ERR",0))</f>
        <v>light grey multi</v>
      </c>
      <c r="I35" s="101" t="str">
        <f ca="1">LOWER(_xlfn.XLOOKUP($A35,Строчный!$A:$A,Строчный!I:I,"ERR",0))</f>
        <v>светло-серый</v>
      </c>
      <c r="J35" s="101" t="str">
        <f ca="1">SUBSTITUTE(LOWER(_xlfn.XLOOKUP($A35,Строчный!$A:$A,Строчный!J:J,"ERR",0)),"подклад","Подклад")</f>
        <v>88% бумага - 12% полиэстер</v>
      </c>
      <c r="K35" s="101" t="str">
        <f ca="1">LOWER(_xlfn.XLOOKUP($A35,Строчный!$A:$A,Строчный!K:K,"ERR",0))</f>
        <v>бумажные</v>
      </c>
      <c r="L35" s="101" t="str">
        <f ca="1">PROPER(_xlfn.XLOOKUP($A35,Строчный!$A:$A,Строчный!L:L,"ERR",0))</f>
        <v>Женский</v>
      </c>
      <c r="M35" s="101" t="str">
        <f ca="1">PROPER(_xlfn.XLOOKUP($A35,Строчный!$A:$A,Строчный!M:M,"ERR",0))</f>
        <v>Китай</v>
      </c>
      <c r="N35" s="110">
        <f ca="1">VALUE(_xlfn.XLOOKUP($A35,Строчный!$A:$A,Строчный!N:N,"ERR",0))</f>
        <v>537.03</v>
      </c>
      <c r="O35" s="109" t="str">
        <f ca="1">_xlfn.XLOOKUP($G35,Фабрика!A:A,Фабрика!B:B,"ERR",0)</f>
        <v>Bollman Headwear Europe Ltd; 2 Merchants drive, Caelisle, Cumbria CA3 0JW, United Kingdom</v>
      </c>
      <c r="P35" s="100" t="str">
        <f ca="1">_xlfn.XLOOKUP($A35,Строчный!$A:$A,Строчный!P:P,"ERR",0)</f>
        <v>ONE</v>
      </c>
      <c r="Q35" s="100">
        <f ca="1">VALUE(_xlfn.XLOOKUP($A35,Строчный!$A:$A,Строчный!Q:Q,"ERR",0))</f>
        <v>6</v>
      </c>
      <c r="R35" s="14" t="s">
        <v>283</v>
      </c>
      <c r="S35" s="122" t="str">
        <f t="shared" ca="1" si="5"/>
        <v>Шляпа BETMAR арт. B1134H RAMONA (светло-серый)</v>
      </c>
      <c r="T35" s="121" t="str">
        <f t="shared" ca="1" si="6"/>
        <v>Шляпа BETMAR арт. B1134H RAMONA (светло-серый) {light grey multi}</v>
      </c>
      <c r="U35" s="18" t="str">
        <f t="shared" ca="1" si="7"/>
        <v>серый</v>
      </c>
      <c r="V35" s="18" t="str">
        <f t="shared" ca="1" si="8"/>
        <v>серый</v>
      </c>
      <c r="W35" s="119" t="str">
        <f ca="1">_xlfn.XLOOKUP(A35,'Цвета артикулов'!A:A,'Цвета артикулов'!B:B,IFERROR(MID(I35,FIND("-",I35)+1,LEN(I35)),IFERROR(MID(I35,1,FIND("/",I35)-2),I35)),0)</f>
        <v>серый</v>
      </c>
      <c r="X35" s="93" t="str">
        <f t="shared" ca="1" si="4"/>
        <v>31-064-01</v>
      </c>
      <c r="Y35" s="95" t="str">
        <f ca="1">VLOOKUP(C35,Группа!A:B,2,FALSE)</f>
        <v>Шляпа</v>
      </c>
      <c r="Z35" s="117" t="str">
        <f ca="1">IFERROR(VLOOKUP(P35,Размеры!A:C,3,FALSE),"")</f>
        <v>ONE</v>
      </c>
      <c r="AA35" s="117" t="str">
        <f ca="1">VLOOKUP(I35,ЦветПолный!A:B,2,FALSE)</f>
        <v>01</v>
      </c>
      <c r="AB35" s="117" t="str">
        <f ca="1">IFERROR(VLOOKUP(P35,Размеры!A:D,4,FALSE),"")</f>
        <v>00</v>
      </c>
      <c r="AC35" s="117">
        <f ca="1">IF(LEFT(IFERROR(VLOOKUP(LOOKUP(2,1/SEARCH(B35,Товары!A:A),Товары!A:A),Товары!A:B,2,0),""),6)=MID(X35,1,6),1,0)</f>
        <v>1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1</v>
      </c>
      <c r="AL35" s="117">
        <f ca="1">SUMIF(ЦветПолный!A:A,I35,ЦветПолный!C:C)</f>
        <v>6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str">
        <f ca="1">IF(VLOOKUP(T35,Товары!A:B,2,FALSE)=X35,"Есть в 1С","ERR")</f>
        <v>Есть в 1С</v>
      </c>
      <c r="AR35" s="84" t="str">
        <f ca="1">IF(VLOOKUP(X35,Товары!B:B,1,FALSE)=X35,"Есть в 1С","ERR")</f>
        <v>Есть в 1С</v>
      </c>
      <c r="AS35" s="116" t="str">
        <f ca="1">VLOOKUP(T35,Товары!A:B,2,FALSE)</f>
        <v>31-064-01</v>
      </c>
      <c r="AT35" s="114" t="str">
        <f ca="1">VLOOKUP(T35,Товары!A:B,1,FALSE)</f>
        <v>Шляпа BETMAR арт. B1134H RAMONA (светло-серый) {light grey multi}</v>
      </c>
    </row>
    <row r="36" spans="1:46" x14ac:dyDescent="0.25">
      <c r="A36" s="131" t="str">
        <f ca="1"/>
        <v>31-056-17-00</v>
      </c>
      <c r="B36" s="128" t="str">
        <f ca="1">UPPER(_xlfn.XLOOKUP($A36,Строчный!$A:$A,Строчный!B:B,"ERR",0))</f>
        <v>B124 DUNEWOOD VISOR</v>
      </c>
      <c r="C36" s="101" t="str">
        <f ca="1">PROPER(_xlfn.XLOOKUP($A36,Строчный!$A:$A,Строчный!C:C,"ERR",0))</f>
        <v>Козыреки</v>
      </c>
      <c r="D36" s="101" t="str">
        <f ca="1">_xlfn.LET(_xlpm.DATA,(_xlfn.XLOOKUP($A36,Строчный!$A:$A,Строчный!D:D,"ERR",0)),UPPER(MID(_xlpm.DATA,1,1))&amp;LOWER(MID(_xlpm.DATA,2,LEN(_xlpm.DATA)-1)))</f>
        <v>Козырек</v>
      </c>
      <c r="E36" s="101" t="str">
        <f ca="1">PROPER(_xlfn.XLOOKUP($A36,Строчный!$A:$A,Строчный!E:E,"ERR",0))</f>
        <v>Betmar</v>
      </c>
      <c r="F36" s="101" t="str">
        <f ca="1">LOWER(_xlfn.XLOOKUP($A36,Строчный!$A:$A,Строчный!F:F,"ERR",0))</f>
        <v>летний</v>
      </c>
      <c r="G36" s="101" t="str">
        <f ca="1">UPPER(_xlfn.XLOOKUP($A36,Строчный!$A:$A,Строчный!G:G,"ERR",0))</f>
        <v>BETMAR</v>
      </c>
      <c r="H36" s="101" t="str">
        <f ca="1">LOWER(_xlfn.XLOOKUP($A36,Строчный!$A:$A,Строчный!H:H,"ERR",0))</f>
        <v>natural.white</v>
      </c>
      <c r="I36" s="101" t="str">
        <f ca="1">LOWER(_xlfn.XLOOKUP($A36,Строчный!$A:$A,Строчный!I:I,"ERR",0))</f>
        <v>бежевый / белый</v>
      </c>
      <c r="J36" s="101" t="str">
        <f ca="1">SUBSTITUTE(LOWER(_xlfn.XLOOKUP($A36,Строчный!$A:$A,Строчный!J:J,"ERR",0)),"подклад","Подклад")</f>
        <v>100% солома</v>
      </c>
      <c r="K36" s="101" t="str">
        <f ca="1">LOWER(_xlfn.XLOOKUP($A36,Строчный!$A:$A,Строчный!K:K,"ERR",0))</f>
        <v>соломенные</v>
      </c>
      <c r="L36" s="101" t="str">
        <f ca="1">PROPER(_xlfn.XLOOKUP($A36,Строчный!$A:$A,Строчный!L:L,"ERR",0))</f>
        <v>Женский</v>
      </c>
      <c r="M36" s="101" t="str">
        <f ca="1">PROPER(_xlfn.XLOOKUP($A36,Строчный!$A:$A,Строчный!M:M,"ERR",0))</f>
        <v>Китай</v>
      </c>
      <c r="N36" s="110">
        <f ca="1">VALUE(_xlfn.XLOOKUP($A36,Строчный!$A:$A,Строчный!N:N,"ERR",0))</f>
        <v>676.26</v>
      </c>
      <c r="O36" s="109" t="str">
        <f ca="1">_xlfn.XLOOKUP($G36,Фабрика!A:A,Фабрика!B:B,"ERR",0)</f>
        <v>Bollman Headwear Europe Ltd; 2 Merchants drive, Caelisle, Cumbria CA3 0JW, United Kingdom</v>
      </c>
      <c r="P36" s="100" t="str">
        <f ca="1">_xlfn.XLOOKUP($A36,Строчный!$A:$A,Строчный!P:P,"ERR",0)</f>
        <v>ONE</v>
      </c>
      <c r="Q36" s="100">
        <f ca="1">VALUE(_xlfn.XLOOKUP($A36,Строчный!$A:$A,Строчный!Q:Q,"ERR",0))</f>
        <v>3</v>
      </c>
      <c r="R36" s="14" t="s">
        <v>283</v>
      </c>
      <c r="S36" s="122" t="str">
        <f t="shared" ca="1" si="5"/>
        <v>Козырек BETMAR арт. B124 DUNEWOOD VISOR (бежевый / белый)</v>
      </c>
      <c r="T36" s="121" t="str">
        <f t="shared" ca="1" si="6"/>
        <v>Козырек BETMAR арт. B124 DUNEWOOD VISOR (бежевый / белый) {natural.white}</v>
      </c>
      <c r="U36" s="18" t="str">
        <f t="shared" ca="1" si="7"/>
        <v>бежевый</v>
      </c>
      <c r="V36" s="18" t="str">
        <f t="shared" ca="1" si="8"/>
        <v>белый</v>
      </c>
      <c r="W36" s="119" t="str">
        <f ca="1">_xlfn.XLOOKUP(A36,'Цвета артикулов'!A:A,'Цвета артикулов'!B:B,IFERROR(MID(I36,FIND("-",I36)+1,LEN(I36)),IFERROR(MID(I36,1,FIND("/",I36)-2),I36)),0)</f>
        <v>бежевый</v>
      </c>
      <c r="X36" s="93" t="str">
        <f t="shared" ca="1" si="4"/>
        <v>31-056-17</v>
      </c>
      <c r="Y36" s="95" t="str">
        <f ca="1">VLOOKUP(C36,Группа!A:B,2,FALSE)</f>
        <v>Козырек</v>
      </c>
      <c r="Z36" s="117" t="str">
        <f ca="1">IFERROR(VLOOKUP(P36,Размеры!A:C,3,FALSE),"")</f>
        <v>ONE</v>
      </c>
      <c r="AA36" s="117" t="str">
        <f ca="1">VLOOKUP(I36,ЦветПолный!A:B,2,FALSE)</f>
        <v>17</v>
      </c>
      <c r="AB36" s="117" t="str">
        <f ca="1">IFERROR(VLOOKUP(P36,Размеры!A:D,4,FALSE),"")</f>
        <v>00</v>
      </c>
      <c r="AC36" s="117">
        <f ca="1">IF(LEFT(IFERROR(VLOOKUP(LOOKUP(2,1/SEARCH(B36,Товары!A:A),Товары!A:A),Товары!A:B,2,0),""),6)=MID(X36,1,6),1,0)</f>
        <v>1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1</v>
      </c>
      <c r="AL36" s="117">
        <f ca="1">SUMIF(ЦветПолный!A:A,I36,ЦветПолный!C:C)</f>
        <v>4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str">
        <f ca="1">IF(VLOOKUP(T36,Товары!A:B,2,FALSE)=X36,"Есть в 1С","ERR")</f>
        <v>Есть в 1С</v>
      </c>
      <c r="AR36" s="84" t="str">
        <f ca="1">IF(VLOOKUP(X36,Товары!B:B,1,FALSE)=X36,"Есть в 1С","ERR")</f>
        <v>Есть в 1С</v>
      </c>
      <c r="AS36" s="116" t="str">
        <f ca="1">VLOOKUP(T36,Товары!A:B,2,FALSE)</f>
        <v>31-056-17</v>
      </c>
      <c r="AT36" s="114" t="str">
        <f ca="1">VLOOKUP(T36,Товары!A:B,1,FALSE)</f>
        <v>Козырек BETMAR арт. B124 Dunewood Visor (бежевый / белый) {natural.white}</v>
      </c>
    </row>
    <row r="37" spans="1:46" x14ac:dyDescent="0.25">
      <c r="A37" s="131" t="str">
        <f ca="1"/>
        <v>31-053-48-00</v>
      </c>
      <c r="B37" s="128" t="str">
        <f ca="1">UPPER(_xlfn.XLOOKUP($A37,Строчный!$A:$A,Строчный!B:B,"ERR",0))</f>
        <v>B964 FACE FRAMER</v>
      </c>
      <c r="C37" s="101" t="str">
        <f ca="1">PROPER(_xlfn.XLOOKUP($A37,Строчный!$A:$A,Строчный!C:C,"ERR",0))</f>
        <v>Кепки</v>
      </c>
      <c r="D37" s="101" t="str">
        <f ca="1">_xlfn.LET(_xlpm.DATA,(_xlfn.XLOOKUP($A37,Строчный!$A:$A,Строчный!D:D,"ERR",0)),UPPER(MID(_xlpm.DATA,1,1))&amp;LOWER(MID(_xlpm.DATA,2,LEN(_xlpm.DATA)-1)))</f>
        <v>Кепка клош</v>
      </c>
      <c r="E37" s="101" t="str">
        <f ca="1">PROPER(_xlfn.XLOOKUP($A37,Строчный!$A:$A,Строчный!E:E,"ERR",0))</f>
        <v>Betmar</v>
      </c>
      <c r="F37" s="101" t="str">
        <f ca="1">LOWER(_xlfn.XLOOKUP($A37,Строчный!$A:$A,Строчный!F:F,"ERR",0))</f>
        <v>летний</v>
      </c>
      <c r="G37" s="101" t="str">
        <f ca="1">UPPER(_xlfn.XLOOKUP($A37,Строчный!$A:$A,Строчный!G:G,"ERR",0))</f>
        <v>BETMAR</v>
      </c>
      <c r="H37" s="101" t="str">
        <f ca="1">LOWER(_xlfn.XLOOKUP($A37,Строчный!$A:$A,Строчный!H:H,"ERR",0))</f>
        <v>black.white</v>
      </c>
      <c r="I37" s="101" t="str">
        <f ca="1">LOWER(_xlfn.XLOOKUP($A37,Строчный!$A:$A,Строчный!I:I,"ERR",0))</f>
        <v>черный / белый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LOWER(_xlfn.XLOOKUP($A37,Строчный!$A:$A,Строчный!K:K,"ERR",0))</f>
        <v>хлопковые</v>
      </c>
      <c r="L37" s="101" t="str">
        <f ca="1">PROPER(_xlfn.XLOOKUP($A37,Строчный!$A:$A,Строчный!L:L,"ERR",0))</f>
        <v>Женский</v>
      </c>
      <c r="M37" s="101" t="str">
        <f ca="1">PROPER(_xlfn.XLOOKUP($A37,Строчный!$A:$A,Строчный!M:M,"ERR",0))</f>
        <v>Китай</v>
      </c>
      <c r="N37" s="110">
        <f ca="1">VALUE(_xlfn.XLOOKUP($A37,Строчный!$A:$A,Строчный!N:N,"ERR",0))</f>
        <v>594.36</v>
      </c>
      <c r="O37" s="109" t="str">
        <f ca="1">_xlfn.XLOOKUP($G37,Фабрика!A:A,Фабрика!B:B,"ERR",0)</f>
        <v>Bollman Headwear Europe Ltd; 2 Merchants drive, Caelisle, Cumbria CA3 0JW, United Kingdom</v>
      </c>
      <c r="P37" s="100" t="str">
        <f ca="1">_xlfn.XLOOKUP($A37,Строчный!$A:$A,Строчный!P:P,"ERR",0)</f>
        <v>ONE</v>
      </c>
      <c r="Q37" s="100">
        <f ca="1">VALUE(_xlfn.XLOOKUP($A37,Строчный!$A:$A,Строчный!Q:Q,"ERR",0))</f>
        <v>10</v>
      </c>
      <c r="R37" s="14" t="s">
        <v>283</v>
      </c>
      <c r="S37" s="122" t="str">
        <f t="shared" ca="1" si="5"/>
        <v>Кепка BETMAR арт. B964 FACE FRAMER (черный / белый)</v>
      </c>
      <c r="T37" s="121" t="str">
        <f t="shared" ca="1" si="6"/>
        <v>Кепка BETMAR арт. B964 FACE FRAMER (черный / белый) {black.white}</v>
      </c>
      <c r="U37" s="18" t="str">
        <f t="shared" ca="1" si="7"/>
        <v>черный</v>
      </c>
      <c r="V37" s="18" t="str">
        <f t="shared" ca="1" si="8"/>
        <v>белый</v>
      </c>
      <c r="W37" s="119" t="str">
        <f ca="1">_xlfn.XLOOKUP(A37,'Цвета артикулов'!A:A,'Цвета артикулов'!B:B,IFERROR(MID(I37,FIND("-",I37)+1,LEN(I37)),IFERROR(MID(I37,1,FIND("/",I37)-2),I37)),0)</f>
        <v>черный</v>
      </c>
      <c r="X37" s="93" t="str">
        <f t="shared" ca="1" si="4"/>
        <v>31-053-48</v>
      </c>
      <c r="Y37" s="95" t="str">
        <f ca="1">VLOOKUP(C37,Группа!A:B,2,FALSE)</f>
        <v>Кепка</v>
      </c>
      <c r="Z37" s="117" t="str">
        <f ca="1">IFERROR(VLOOKUP(P37,Размеры!A:C,3,FALSE),"")</f>
        <v>ONE</v>
      </c>
      <c r="AA37" s="117" t="str">
        <f ca="1">VLOOKUP(I37,ЦветПолный!A:B,2,FALSE)</f>
        <v>72</v>
      </c>
      <c r="AB37" s="117" t="str">
        <f ca="1">IFERROR(VLOOKUP(P37,Размеры!A:D,4,FALSE),"")</f>
        <v>00</v>
      </c>
      <c r="AC37" s="117">
        <f ca="1">IF(LEFT(IFERROR(VLOOKUP(LOOKUP(2,1/SEARCH(B37,Товары!A:A),Товары!A:A),Товары!A:B,2,0),""),6)=MID(X37,1,6),1,0)</f>
        <v>1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1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1</v>
      </c>
      <c r="AL37" s="117">
        <f ca="1">SUMIF(ЦветПолный!A:A,I37,ЦветПолный!C:C)</f>
        <v>3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str">
        <f ca="1">IF(VLOOKUP(T37,Товары!A:B,2,FALSE)=X37,"Есть в 1С","ERR")</f>
        <v>Есть в 1С</v>
      </c>
      <c r="AR37" s="84" t="str">
        <f ca="1">IF(VLOOKUP(X37,Товары!B:B,1,FALSE)=X37,"Есть в 1С","ERR")</f>
        <v>Есть в 1С</v>
      </c>
      <c r="AS37" s="116" t="str">
        <f ca="1">VLOOKUP(T37,Товары!A:B,2,FALSE)</f>
        <v>31-053-48</v>
      </c>
      <c r="AT37" s="114" t="str">
        <f ca="1">VLOOKUP(T37,Товары!A:B,1,FALSE)</f>
        <v>Кепка BETMAR арт. B964 FACE FRAMER (черный / белый) {black.white}</v>
      </c>
    </row>
    <row r="38" spans="1:46" x14ac:dyDescent="0.25">
      <c r="A38" s="131" t="str">
        <f ca="1"/>
        <v>31-053-09-00</v>
      </c>
      <c r="B38" s="128" t="str">
        <f ca="1">UPPER(_xlfn.XLOOKUP($A38,Строчный!$A:$A,Строчный!B:B,"ERR",0))</f>
        <v>B964 FACE FRAMER</v>
      </c>
      <c r="C38" s="101" t="str">
        <f ca="1">PROPER(_xlfn.XLOOKUP($A38,Строчный!$A:$A,Строчный!C:C,"ERR",0))</f>
        <v>Кепки</v>
      </c>
      <c r="D38" s="101" t="str">
        <f ca="1">_xlfn.LET(_xlpm.DATA,(_xlfn.XLOOKUP($A38,Строчный!$A:$A,Строчный!D:D,"ERR",0)),UPPER(MID(_xlpm.DATA,1,1))&amp;LOWER(MID(_xlpm.DATA,2,LEN(_xlpm.DATA)-1)))</f>
        <v>Кепка клош</v>
      </c>
      <c r="E38" s="101" t="str">
        <f ca="1">PROPER(_xlfn.XLOOKUP($A38,Строчный!$A:$A,Строчный!E:E,"ERR",0))</f>
        <v>Betmar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BETMAR</v>
      </c>
      <c r="H38" s="101" t="str">
        <f ca="1">LOWER(_xlfn.XLOOKUP($A38,Строчный!$A:$A,Строчный!H:H,"ERR",0))</f>
        <v>black</v>
      </c>
      <c r="I38" s="101" t="str">
        <f ca="1">LOWER(_xlfn.XLOOKUP($A38,Строчный!$A:$A,Строчный!I:I,"ERR",0))</f>
        <v>черный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LOWER(_xlfn.XLOOKUP($A38,Строчный!$A:$A,Строчный!K:K,"ERR",0))</f>
        <v>хлопковые</v>
      </c>
      <c r="L38" s="101" t="str">
        <f ca="1">PROPER(_xlfn.XLOOKUP($A38,Строчный!$A:$A,Строчный!L:L,"ERR",0))</f>
        <v>Женский</v>
      </c>
      <c r="M38" s="101" t="str">
        <f ca="1">PROPER(_xlfn.XLOOKUP($A38,Строчный!$A:$A,Строчный!M:M,"ERR",0))</f>
        <v>Китай</v>
      </c>
      <c r="N38" s="110">
        <f ca="1">VALUE(_xlfn.XLOOKUP($A38,Строчный!$A:$A,Строчный!N:N,"ERR",0))</f>
        <v>594.36</v>
      </c>
      <c r="O38" s="109" t="str">
        <f ca="1">_xlfn.XLOOKUP($G38,Фабрика!A:A,Фабрика!B:B,"ERR",0)</f>
        <v>Bollman Headwear Europe Ltd; 2 Merchants drive, Caelisle, Cumbria CA3 0JW, United Kingdom</v>
      </c>
      <c r="P38" s="100" t="str">
        <f ca="1">_xlfn.XLOOKUP($A38,Строчный!$A:$A,Строчный!P:P,"ERR",0)</f>
        <v>ONE</v>
      </c>
      <c r="Q38" s="100">
        <f ca="1">VALUE(_xlfn.XLOOKUP($A38,Строчный!$A:$A,Строчный!Q:Q,"ERR",0))</f>
        <v>10</v>
      </c>
      <c r="R38" s="14" t="s">
        <v>283</v>
      </c>
      <c r="S38" s="122" t="str">
        <f t="shared" ca="1" si="5"/>
        <v>Кепка BETMAR арт. B964 FACE FRAMER (черный)</v>
      </c>
      <c r="T38" s="121" t="str">
        <f t="shared" ca="1" si="6"/>
        <v>Кепка BETMAR арт. B964 FACE FRAMER (черный) {black}</v>
      </c>
      <c r="U38" s="18" t="str">
        <f t="shared" ca="1" si="7"/>
        <v>черный</v>
      </c>
      <c r="V38" s="18" t="str">
        <f t="shared" ca="1" si="8"/>
        <v>черный</v>
      </c>
      <c r="W38" s="119" t="str">
        <f ca="1">_xlfn.XLOOKUP(A38,'Цвета артикулов'!A:A,'Цвета артикулов'!B:B,IFERROR(MID(I38,FIND("-",I38)+1,LEN(I38)),IFERROR(MID(I38,1,FIND("/",I38)-2),I38)),0)</f>
        <v>черный</v>
      </c>
      <c r="X38" s="93" t="str">
        <f t="shared" ca="1" si="4"/>
        <v>31-053-09</v>
      </c>
      <c r="Y38" s="95" t="str">
        <f ca="1">VLOOKUP(C38,Группа!A:B,2,FALSE)</f>
        <v>Кепка</v>
      </c>
      <c r="Z38" s="117" t="str">
        <f ca="1">IFERROR(VLOOKUP(P38,Размеры!A:C,3,FALSE),"")</f>
        <v>ONE</v>
      </c>
      <c r="AA38" s="117" t="str">
        <f ca="1">VLOOKUP(I38,ЦветПолный!A:B,2,FALSE)</f>
        <v>09</v>
      </c>
      <c r="AB38" s="117" t="str">
        <f ca="1">IFERROR(VLOOKUP(P38,Размеры!A:D,4,FALSE),"")</f>
        <v>00</v>
      </c>
      <c r="AC38" s="117">
        <f ca="1">IF(LEFT(IFERROR(VLOOKUP(LOOKUP(2,1/SEARCH(B38,Товары!A:A),Товары!A:A),Товары!A:B,2,0),""),6)=MID(X38,1,6),1,0)</f>
        <v>1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1</v>
      </c>
      <c r="AL38" s="117">
        <f ca="1">SUMIF(ЦветПолный!A:A,I38,ЦветПолный!C:C)</f>
        <v>11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str">
        <f ca="1">IF(VLOOKUP(T38,Товары!A:B,2,FALSE)=X38,"Есть в 1С","ERR")</f>
        <v>Есть в 1С</v>
      </c>
      <c r="AR38" s="84" t="str">
        <f ca="1">IF(VLOOKUP(X38,Товары!B:B,1,FALSE)=X38,"Есть в 1С","ERR")</f>
        <v>Есть в 1С</v>
      </c>
      <c r="AS38" s="116" t="str">
        <f ca="1">VLOOKUP(T38,Товары!A:B,2,FALSE)</f>
        <v>31-053-09</v>
      </c>
      <c r="AT38" s="114" t="str">
        <f ca="1">VLOOKUP(T38,Товары!A:B,1,FALSE)</f>
        <v>Кепка BETMAR арт. B964 FACE FRAMER (черный) {black}</v>
      </c>
    </row>
    <row r="39" spans="1:46" x14ac:dyDescent="0.25">
      <c r="A39" s="131" t="str">
        <f ca="1"/>
        <v>21-806-09-59</v>
      </c>
      <c r="B39" s="128" t="str">
        <f ca="1">UPPER(_xlfn.XLOOKUP($A39,Строчный!$A:$A,Строчный!B:B,"ERR",0))</f>
        <v>70660BH ERLER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федора</v>
      </c>
      <c r="E39" s="101" t="str">
        <f ca="1">PROPER(_xlfn.XLOOKUP($A39,Строчный!$A:$A,Строчный!E:E,"ERR",0))</f>
        <v>The Hollywood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BAILEY</v>
      </c>
      <c r="H39" s="101" t="str">
        <f ca="1">LOWER(_xlfn.XLOOKUP($A39,Строчный!$A:$A,Строчный!H:H,"ERR",0))</f>
        <v>black</v>
      </c>
      <c r="I39" s="101" t="str">
        <f ca="1">LOWER(_xlfn.XLOOKUP($A39,Строчный!$A:$A,Строчный!I:I,"ERR",0))</f>
        <v>черный</v>
      </c>
      <c r="J39" s="101" t="str">
        <f ca="1">SUBSTITUTE(LOWER(_xlfn.XLOOKUP($A39,Строчный!$A:$A,Строчный!J:J,"ERR",0)),"подклад","Подклад")</f>
        <v>100% шерсть</v>
      </c>
      <c r="K39" s="101" t="str">
        <f ca="1">LOWER(_xlfn.XLOOKUP($A39,Строчный!$A:$A,Строчный!K:K,"ERR",0))</f>
        <v>фетровые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Соединенные Штаты</v>
      </c>
      <c r="N39" s="110">
        <f ca="1">VALUE(_xlfn.XLOOKUP($A39,Строчный!$A:$A,Строчный!N:N,"ERR",0))</f>
        <v>702.00000000000011</v>
      </c>
      <c r="O39" s="109" t="str">
        <f ca="1">_xlfn.XLOOKUP($G39,Фабрика!A:A,Фабрика!B:B,"ERR",0)</f>
        <v>Bollman Headwear Europe Ltd; 2 Merchants drive, Caelisle, Cumbria CA3 0JW, United Kingdom</v>
      </c>
      <c r="P39" s="100">
        <f ca="1">_xlfn.XLOOKUP($A39,Строчный!$A:$A,Строчный!P:P,"ERR",0)</f>
        <v>59</v>
      </c>
      <c r="Q39" s="100">
        <f ca="1">VALUE(_xlfn.XLOOKUP($A39,Строчный!$A:$A,Строчный!Q:Q,"ERR",0))</f>
        <v>1</v>
      </c>
      <c r="R39" s="14" t="s">
        <v>283</v>
      </c>
      <c r="S39" s="122" t="str">
        <f t="shared" ca="1" si="5"/>
        <v>Шляпа BAILEY арт. 70660BH ERLER (черный)</v>
      </c>
      <c r="T39" s="121" t="str">
        <f t="shared" ca="1" si="6"/>
        <v>Шляпа BAILEY арт. 70660BH ERLER (черный) {black}</v>
      </c>
      <c r="U39" s="18" t="str">
        <f t="shared" ca="1" si="7"/>
        <v>черный</v>
      </c>
      <c r="V39" s="18" t="str">
        <f t="shared" ca="1" si="8"/>
        <v>черный</v>
      </c>
      <c r="W39" s="119" t="str">
        <f ca="1">_xlfn.XLOOKUP(A39,'Цвета артикулов'!A:A,'Цвета артикулов'!B:B,IFERROR(MID(I39,FIND("-",I39)+1,LEN(I39)),IFERROR(MID(I39,1,FIND("/",I39)-2),I39)),0)</f>
        <v>черный</v>
      </c>
      <c r="X39" s="93" t="str">
        <f t="shared" ca="1" si="4"/>
        <v>21-806-09</v>
      </c>
      <c r="Y39" s="95" t="str">
        <f ca="1">VLOOKUP(C39,Группа!A:B,2,FALSE)</f>
        <v>Шляпа</v>
      </c>
      <c r="Z39" s="117" t="str">
        <f ca="1">IFERROR(VLOOKUP(P39,Размеры!A:C,3,FALSE),"")</f>
        <v>59 L</v>
      </c>
      <c r="AA39" s="117" t="str">
        <f ca="1">VLOOKUP(I39,ЦветПолный!A:B,2,FALSE)</f>
        <v>09</v>
      </c>
      <c r="AB39" s="117">
        <f ca="1">IFERROR(VLOOKUP(P39,Размеры!A:D,4,FALSE),"")</f>
        <v>59</v>
      </c>
      <c r="AC39" s="117">
        <f ca="1">IF(LEFT(IFERROR(VLOOKUP(LOOKUP(2,1/SEARCH(B39,Товары!A:A),Товары!A:A),Товары!A:B,2,0),""),6)=MID(X39,1,6),1,0)</f>
        <v>0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1</v>
      </c>
      <c r="AL39" s="117">
        <f ca="1">SUMIF(ЦветПолный!A:A,I39,ЦветПолный!C:C)</f>
        <v>11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e">
        <f ca="1">IF(VLOOKUP(T39,Товары!A:B,2,FALSE)=X39,"Есть в 1С","ERR")</f>
        <v>#N/A</v>
      </c>
      <c r="AR39" s="84" t="e">
        <f ca="1">IF(VLOOKUP(X39,Товары!B:B,1,FALSE)=X39,"Есть в 1С","ERR")</f>
        <v>#N/A</v>
      </c>
      <c r="AS39" s="116" t="e">
        <f ca="1">VLOOKUP(T39,Товары!A:B,2,FALSE)</f>
        <v>#N/A</v>
      </c>
      <c r="AT39" s="114" t="e">
        <f ca="1">VLOOKUP(T39,Товары!A:B,1,FALSE)</f>
        <v>#N/A</v>
      </c>
    </row>
    <row r="40" spans="1:46" x14ac:dyDescent="0.25">
      <c r="A40" s="131" t="str">
        <f ca="1"/>
        <v>21-805-11-59</v>
      </c>
      <c r="B40" s="128" t="str">
        <f ca="1">UPPER(_xlfn.XLOOKUP($A40,Строчный!$A:$A,Строчный!B:B,"ERR",0))</f>
        <v>70659BH COLVIN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федора</v>
      </c>
      <c r="E40" s="101" t="str">
        <f ca="1">PROPER(_xlfn.XLOOKUP($A40,Строчный!$A:$A,Строчный!E:E,"ERR",0))</f>
        <v>The Hollywood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BAILEY</v>
      </c>
      <c r="H40" s="101" t="str">
        <f ca="1">LOWER(_xlfn.XLOOKUP($A40,Строчный!$A:$A,Строчный!H:H,"ERR",0))</f>
        <v>uniform green</v>
      </c>
      <c r="I40" s="101" t="str">
        <f ca="1">LOWER(_xlfn.XLOOKUP($A40,Строчный!$A:$A,Строчный!I:I,"ERR",0))</f>
        <v>зеленый</v>
      </c>
      <c r="J40" s="101" t="str">
        <f ca="1">SUBSTITUTE(LOWER(_xlfn.XLOOKUP($A40,Строчный!$A:$A,Строчный!J:J,"ERR",0)),"подклад","Подклад")</f>
        <v>100% шерсть</v>
      </c>
      <c r="K40" s="101" t="str">
        <f ca="1">LOWER(_xlfn.XLOOKUP($A40,Строчный!$A:$A,Строчный!K:K,"ERR",0))</f>
        <v>фетровые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Соединенные Штаты</v>
      </c>
      <c r="N40" s="110">
        <f ca="1">VALUE(_xlfn.XLOOKUP($A40,Строчный!$A:$A,Строчный!N:N,"ERR",0))</f>
        <v>702.00000000000011</v>
      </c>
      <c r="O40" s="109" t="str">
        <f ca="1">_xlfn.XLOOKUP($G40,Фабрика!A:A,Фабрика!B:B,"ERR",0)</f>
        <v>Bollman Headwear Europe Ltd; 2 Merchants drive, Caelisle, Cumbria CA3 0JW, United Kingdom</v>
      </c>
      <c r="P40" s="100">
        <f ca="1">_xlfn.XLOOKUP($A40,Строчный!$A:$A,Строчный!P:P,"ERR",0)</f>
        <v>59</v>
      </c>
      <c r="Q40" s="100">
        <f ca="1">VALUE(_xlfn.XLOOKUP($A40,Строчный!$A:$A,Строчный!Q:Q,"ERR",0))</f>
        <v>1</v>
      </c>
      <c r="R40" s="14" t="s">
        <v>283</v>
      </c>
      <c r="S40" s="122" t="str">
        <f t="shared" ca="1" si="5"/>
        <v>Шляпа BAILEY арт. 70659BH COLVIN (зеленый)</v>
      </c>
      <c r="T40" s="121" t="str">
        <f t="shared" ca="1" si="6"/>
        <v>Шляпа BAILEY арт. 70659BH COLVIN (зеленый) {uniform green}</v>
      </c>
      <c r="U40" s="18" t="str">
        <f t="shared" ca="1" si="7"/>
        <v>зеленый</v>
      </c>
      <c r="V40" s="18" t="str">
        <f t="shared" ca="1" si="8"/>
        <v>зеленый</v>
      </c>
      <c r="W40" s="119" t="str">
        <f ca="1">_xlfn.XLOOKUP(A40,'Цвета артикулов'!A:A,'Цвета артикулов'!B:B,IFERROR(MID(I40,FIND("-",I40)+1,LEN(I40)),IFERROR(MID(I40,1,FIND("/",I40)-2),I40)),0)</f>
        <v>зеленый</v>
      </c>
      <c r="X40" s="93" t="str">
        <f t="shared" ca="1" si="4"/>
        <v>21-805-11</v>
      </c>
      <c r="Y40" s="95" t="str">
        <f ca="1">VLOOKUP(C40,Группа!A:B,2,FALSE)</f>
        <v>Шляпа</v>
      </c>
      <c r="Z40" s="117" t="str">
        <f ca="1">IFERROR(VLOOKUP(P40,Размеры!A:C,3,FALSE),"")</f>
        <v>59 L</v>
      </c>
      <c r="AA40" s="117" t="str">
        <f ca="1">VLOOKUP(I40,ЦветПолный!A:B,2,FALSE)</f>
        <v>11</v>
      </c>
      <c r="AB40" s="117">
        <f ca="1">IFERROR(VLOOKUP(P40,Размеры!A:D,4,FALSE),"")</f>
        <v>59</v>
      </c>
      <c r="AC40" s="117">
        <f ca="1">IF(LEFT(IFERROR(VLOOKUP(LOOKUP(2,1/SEARCH(B40,Товары!A:A),Товары!A:A),Товары!A:B,2,0),""),6)=MID(X40,1,6),1,0)</f>
        <v>0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1</v>
      </c>
      <c r="AL40" s="117">
        <f ca="1">SUMIF(ЦветПолный!A:A,I40,ЦветПолный!C:C)</f>
        <v>6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e">
        <f ca="1">IF(VLOOKUP(T40,Товары!A:B,2,FALSE)=X40,"Есть в 1С","ERR")</f>
        <v>#N/A</v>
      </c>
      <c r="AR40" s="84" t="e">
        <f ca="1">IF(VLOOKUP(X40,Товары!B:B,1,FALSE)=X40,"Есть в 1С","ERR")</f>
        <v>#N/A</v>
      </c>
      <c r="AS40" s="116" t="e">
        <f ca="1">VLOOKUP(T40,Товары!A:B,2,FALSE)</f>
        <v>#N/A</v>
      </c>
      <c r="AT40" s="114" t="e">
        <f ca="1">VLOOKUP(T40,Товары!A:B,1,FALSE)</f>
        <v>#N/A</v>
      </c>
    </row>
    <row r="41" spans="1:46" x14ac:dyDescent="0.25">
      <c r="A41" s="131" t="str">
        <f ca="1"/>
        <v>21-804-14-59</v>
      </c>
      <c r="B41" s="128" t="str">
        <f ca="1">UPPER(_xlfn.XLOOKUP($A41,Строчный!$A:$A,Строчный!B:B,"ERR",0))</f>
        <v>70658BH MOLIN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федора</v>
      </c>
      <c r="E41" s="101" t="str">
        <f ca="1">PROPER(_xlfn.XLOOKUP($A41,Строчный!$A:$A,Строчный!E:E,"ERR",0))</f>
        <v>The Hollywood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BAILEY</v>
      </c>
      <c r="H41" s="101" t="str">
        <f ca="1">LOWER(_xlfn.XLOOKUP($A41,Строчный!$A:$A,Строчный!H:H,"ERR",0))</f>
        <v>oak</v>
      </c>
      <c r="I41" s="101" t="str">
        <f ca="1">LOWER(_xlfn.XLOOKUP($A41,Строчный!$A:$A,Строчный!I:I,"ERR",0))</f>
        <v>коричневый</v>
      </c>
      <c r="J41" s="101" t="str">
        <f ca="1">SUBSTITUTE(LOWER(_xlfn.XLOOKUP($A41,Строчный!$A:$A,Строчный!J:J,"ERR",0)),"подклад","Подклад")</f>
        <v>100% шерсть</v>
      </c>
      <c r="K41" s="101" t="str">
        <f ca="1">LOWER(_xlfn.XLOOKUP($A41,Строчный!$A:$A,Строчный!K:K,"ERR",0))</f>
        <v>фетровые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Соединенные Штаты</v>
      </c>
      <c r="N41" s="110">
        <f ca="1">VALUE(_xlfn.XLOOKUP($A41,Строчный!$A:$A,Строчный!N:N,"ERR",0))</f>
        <v>702.00000000000011</v>
      </c>
      <c r="O41" s="109" t="str">
        <f ca="1">_xlfn.XLOOKUP($G41,Фабрика!A:A,Фабрика!B:B,"ERR",0)</f>
        <v>Bollman Headwear Europe Ltd; 2 Merchants drive, Caelisle, Cumbria CA3 0JW, United Kingdom</v>
      </c>
      <c r="P41" s="100">
        <f ca="1">_xlfn.XLOOKUP($A41,Строчный!$A:$A,Строчный!P:P,"ERR",0)</f>
        <v>59</v>
      </c>
      <c r="Q41" s="100">
        <f ca="1">VALUE(_xlfn.XLOOKUP($A41,Строчный!$A:$A,Строчный!Q:Q,"ERR",0))</f>
        <v>1</v>
      </c>
      <c r="R41" s="14" t="s">
        <v>283</v>
      </c>
      <c r="S41" s="122" t="str">
        <f t="shared" ca="1" si="5"/>
        <v>Шляпа BAILEY арт. 70658BH MOLIN (коричневый)</v>
      </c>
      <c r="T41" s="121" t="str">
        <f t="shared" ca="1" si="6"/>
        <v>Шляпа BAILEY арт. 70658BH MOLIN (коричневый) {oak}</v>
      </c>
      <c r="U41" s="18" t="str">
        <f t="shared" ca="1" si="7"/>
        <v>коричневый</v>
      </c>
      <c r="V41" s="18" t="str">
        <f t="shared" ca="1" si="8"/>
        <v>коричневый</v>
      </c>
      <c r="W41" s="119" t="str">
        <f ca="1">_xlfn.XLOOKUP(A41,'Цвета артикулов'!A:A,'Цвета артикулов'!B:B,IFERROR(MID(I41,FIND("-",I41)+1,LEN(I41)),IFERROR(MID(I41,1,FIND("/",I41)-2),I41)),0)</f>
        <v>коричневый</v>
      </c>
      <c r="X41" s="93" t="str">
        <f t="shared" ca="1" si="4"/>
        <v>21-804-14</v>
      </c>
      <c r="Y41" s="95" t="str">
        <f ca="1">VLOOKUP(C41,Группа!A:B,2,FALSE)</f>
        <v>Шляпа</v>
      </c>
      <c r="Z41" s="117" t="str">
        <f ca="1">IFERROR(VLOOKUP(P41,Размеры!A:C,3,FALSE),"")</f>
        <v>59 L</v>
      </c>
      <c r="AA41" s="117" t="str">
        <f ca="1">VLOOKUP(I41,ЦветПолный!A:B,2,FALSE)</f>
        <v>14</v>
      </c>
      <c r="AB41" s="117">
        <f ca="1">IFERROR(VLOOKUP(P41,Размеры!A:D,4,FALSE),"")</f>
        <v>59</v>
      </c>
      <c r="AC41" s="117">
        <f ca="1">IF(LEFT(IFERROR(VLOOKUP(LOOKUP(2,1/SEARCH(B41,Товары!A:A),Товары!A:A),Товары!A:B,2,0),""),6)=MID(X41,1,6),1,0)</f>
        <v>0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1</v>
      </c>
      <c r="AL41" s="117">
        <f ca="1">SUMIF(ЦветПолный!A:A,I41,ЦветПолный!C:C)</f>
        <v>14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e">
        <f ca="1">IF(VLOOKUP(T41,Товары!A:B,2,FALSE)=X41,"Есть в 1С","ERR")</f>
        <v>#N/A</v>
      </c>
      <c r="AR41" s="84" t="e">
        <f ca="1">IF(VLOOKUP(X41,Товары!B:B,1,FALSE)=X41,"Есть в 1С","ERR")</f>
        <v>#N/A</v>
      </c>
      <c r="AS41" s="116" t="e">
        <f ca="1">VLOOKUP(T41,Товары!A:B,2,FALSE)</f>
        <v>#N/A</v>
      </c>
      <c r="AT41" s="114" t="e">
        <f ca="1">VLOOKUP(T41,Товары!A:B,1,FALSE)</f>
        <v>#N/A</v>
      </c>
    </row>
    <row r="42" spans="1:46" x14ac:dyDescent="0.25">
      <c r="A42" s="131" t="str">
        <f ca="1"/>
        <v>21-803-08-57</v>
      </c>
      <c r="B42" s="128" t="str">
        <f ca="1">UPPER(_xlfn.XLOOKUP($A42,Строчный!$A:$A,Строчный!B:B,"ERR",0))</f>
        <v>70657BH FALCON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федора</v>
      </c>
      <c r="E42" s="101" t="str">
        <f ca="1">PROPER(_xlfn.XLOOKUP($A42,Строчный!$A:$A,Строчный!E:E,"ERR",0))</f>
        <v>The Hollywood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BAILEY</v>
      </c>
      <c r="H42" s="101" t="str">
        <f ca="1">LOWER(_xlfn.XLOOKUP($A42,Строчный!$A:$A,Строчный!H:H,"ERR",0))</f>
        <v>avion</v>
      </c>
      <c r="I42" s="101" t="str">
        <f ca="1">LOWER(_xlfn.XLOOKUP($A42,Строчный!$A:$A,Строчный!I:I,"ERR",0))</f>
        <v>серый</v>
      </c>
      <c r="J42" s="101" t="str">
        <f ca="1">SUBSTITUTE(LOWER(_xlfn.XLOOKUP($A42,Строчный!$A:$A,Строчный!J:J,"ERR",0)),"подклад","Подклад")</f>
        <v>100% шерсть</v>
      </c>
      <c r="K42" s="101" t="str">
        <f ca="1">LOWER(_xlfn.XLOOKUP($A42,Строчный!$A:$A,Строчный!K:K,"ERR",0))</f>
        <v>фетровые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Соединенные Штаты</v>
      </c>
      <c r="N42" s="110">
        <f ca="1">VALUE(_xlfn.XLOOKUP($A42,Строчный!$A:$A,Строчный!N:N,"ERR",0))</f>
        <v>702.00000000000011</v>
      </c>
      <c r="O42" s="109" t="str">
        <f ca="1">_xlfn.XLOOKUP($G42,Фабрика!A:A,Фабрика!B:B,"ERR",0)</f>
        <v>Bollman Headwear Europe Ltd; 2 Merchants drive, Caelisle, Cumbria CA3 0JW, United Kingdom</v>
      </c>
      <c r="P42" s="100">
        <f ca="1">_xlfn.XLOOKUP($A42,Строчный!$A:$A,Строчный!P:P,"ERR",0)</f>
        <v>57</v>
      </c>
      <c r="Q42" s="100">
        <f ca="1">VALUE(_xlfn.XLOOKUP($A42,Строчный!$A:$A,Строчный!Q:Q,"ERR",0))</f>
        <v>1</v>
      </c>
      <c r="R42" s="14" t="s">
        <v>283</v>
      </c>
      <c r="S42" s="122" t="str">
        <f t="shared" ca="1" si="5"/>
        <v>Шляпа BAILEY арт. 70657BH FALCON (серый)</v>
      </c>
      <c r="T42" s="121" t="str">
        <f t="shared" ca="1" si="6"/>
        <v>Шляпа BAILEY арт. 70657BH FALCON (серый) {avion}</v>
      </c>
      <c r="U42" s="18" t="str">
        <f t="shared" ca="1" si="7"/>
        <v>серый</v>
      </c>
      <c r="V42" s="18" t="str">
        <f t="shared" ca="1" si="8"/>
        <v>серый</v>
      </c>
      <c r="W42" s="119" t="str">
        <f ca="1">_xlfn.XLOOKUP(A42,'Цвета артикулов'!A:A,'Цвета артикулов'!B:B,IFERROR(MID(I42,FIND("-",I42)+1,LEN(I42)),IFERROR(MID(I42,1,FIND("/",I42)-2),I42)),0)</f>
        <v>серый</v>
      </c>
      <c r="X42" s="93" t="str">
        <f t="shared" ca="1" si="4"/>
        <v>21-803-08</v>
      </c>
      <c r="Y42" s="95" t="str">
        <f ca="1">VLOOKUP(C42,Группа!A:B,2,FALSE)</f>
        <v>Шляпа</v>
      </c>
      <c r="Z42" s="117" t="str">
        <f ca="1">IFERROR(VLOOKUP(P42,Размеры!A:C,3,FALSE),"")</f>
        <v>57 M</v>
      </c>
      <c r="AA42" s="117" t="str">
        <f ca="1">VLOOKUP(I42,ЦветПолный!A:B,2,FALSE)</f>
        <v>08</v>
      </c>
      <c r="AB42" s="117">
        <f ca="1">IFERROR(VLOOKUP(P42,Размеры!A:D,4,FALSE),"")</f>
        <v>57</v>
      </c>
      <c r="AC42" s="117">
        <f ca="1">IF(LEFT(IFERROR(VLOOKUP(LOOKUP(2,1/SEARCH(B42,Товары!A:A),Товары!A:A),Товары!A:B,2,0),""),6)=MID(X42,1,6),1,0)</f>
        <v>0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1</v>
      </c>
      <c r="AL42" s="117">
        <f ca="1">SUMIF(ЦветПолный!A:A,I42,ЦветПолный!C:C)</f>
        <v>11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e">
        <f ca="1">IF(VLOOKUP(T42,Товары!A:B,2,FALSE)=X42,"Есть в 1С","ERR")</f>
        <v>#N/A</v>
      </c>
      <c r="AR42" s="84" t="e">
        <f ca="1">IF(VLOOKUP(X42,Товары!B:B,1,FALSE)=X42,"Есть в 1С","ERR")</f>
        <v>#N/A</v>
      </c>
      <c r="AS42" s="116" t="e">
        <f ca="1">VLOOKUP(T42,Товары!A:B,2,FALSE)</f>
        <v>#N/A</v>
      </c>
      <c r="AT42" s="114" t="e">
        <f ca="1">VLOOKUP(T42,Товары!A:B,1,FALSE)</f>
        <v>#N/A</v>
      </c>
    </row>
    <row r="43" spans="1:46" x14ac:dyDescent="0.25">
      <c r="A43" s="131" t="str">
        <f ca="1"/>
        <v>21-802-11-59</v>
      </c>
      <c r="B43" s="128" t="str">
        <f ca="1">UPPER(_xlfn.XLOOKUP($A43,Строчный!$A:$A,Строчный!B:B,"ERR",0))</f>
        <v>61442BH NILSON</v>
      </c>
      <c r="C43" s="101" t="str">
        <f ca="1">PROPER(_xlfn.XLOOKUP($A43,Строчный!$A:$A,Строчный!C:C,"ERR",0))</f>
        <v>Шляпы</v>
      </c>
      <c r="D43" s="101" t="str">
        <f ca="1">_xlfn.LET(_xlpm.DATA,(_xlfn.XLOOKUP($A43,Строчный!$A:$A,Строчный!D:D,"ERR",0)),UPPER(MID(_xlpm.DATA,1,1))&amp;LOWER(MID(_xlpm.DATA,2,LEN(_xlpm.DATA)-1)))</f>
        <v>Шляпа федора</v>
      </c>
      <c r="E43" s="101" t="str">
        <f ca="1">PROPER(_xlfn.XLOOKUP($A43,Строчный!$A:$A,Строчный!E:E,"ERR",0))</f>
        <v>The Hollywood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BAILEY</v>
      </c>
      <c r="H43" s="101" t="str">
        <f ca="1">LOWER(_xlfn.XLOOKUP($A43,Строчный!$A:$A,Строчный!H:H,"ERR",0))</f>
        <v>uniform green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60% пух кролика - 40% пух бобра</v>
      </c>
      <c r="K43" s="101" t="str">
        <f ca="1">LOWER(_xlfn.XLOOKUP($A43,Строчный!$A:$A,Строчный!K:K,"ERR",0))</f>
        <v>велюровые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Соединенные Штаты</v>
      </c>
      <c r="N43" s="110">
        <f ca="1">VALUE(_xlfn.XLOOKUP($A43,Строчный!$A:$A,Строчный!N:N,"ERR",0))</f>
        <v>702.00000000000011</v>
      </c>
      <c r="O43" s="109" t="str">
        <f ca="1">_xlfn.XLOOKUP($G43,Фабрика!A:A,Фабрика!B:B,"ERR",0)</f>
        <v>Bollman Headwear Europe Ltd; 2 Merchants drive, Caelisle, Cumbria CA3 0JW, United Kingdom</v>
      </c>
      <c r="P43" s="100">
        <f ca="1">_xlfn.XLOOKUP($A43,Строчный!$A:$A,Строчный!P:P,"ERR",0)</f>
        <v>59</v>
      </c>
      <c r="Q43" s="100">
        <f ca="1">VALUE(_xlfn.XLOOKUP($A43,Строчный!$A:$A,Строчный!Q:Q,"ERR",0))</f>
        <v>1</v>
      </c>
      <c r="R43" s="14" t="s">
        <v>283</v>
      </c>
      <c r="S43" s="122" t="str">
        <f t="shared" ca="1" si="5"/>
        <v>Шляпа BAILEY арт. 61442BH NILSON (зеленый)</v>
      </c>
      <c r="T43" s="121" t="str">
        <f t="shared" ca="1" si="6"/>
        <v>Шляпа BAILEY арт. 61442BH NILSON (зеленый) {uniform green}</v>
      </c>
      <c r="U43" s="18" t="str">
        <f t="shared" ca="1" si="7"/>
        <v>зеленый</v>
      </c>
      <c r="V43" s="18" t="str">
        <f t="shared" ca="1" si="8"/>
        <v>зеленый</v>
      </c>
      <c r="W43" s="119" t="str">
        <f ca="1">_xlfn.XLOOKUP(A43,'Цвета артикулов'!A:A,'Цвета артикулов'!B:B,IFERROR(MID(I43,FIND("-",I43)+1,LEN(I43)),IFERROR(MID(I43,1,FIND("/",I43)-2),I43)),0)</f>
        <v>зеленый</v>
      </c>
      <c r="X43" s="93" t="str">
        <f t="shared" ca="1" si="4"/>
        <v>21-802-11</v>
      </c>
      <c r="Y43" s="95" t="str">
        <f ca="1">VLOOKUP(C43,Группа!A:B,2,FALSE)</f>
        <v>Шляпа</v>
      </c>
      <c r="Z43" s="117" t="str">
        <f ca="1">IFERROR(VLOOKUP(P43,Размеры!A:C,3,FALSE),"")</f>
        <v>59 L</v>
      </c>
      <c r="AA43" s="117" t="str">
        <f ca="1">VLOOKUP(I43,ЦветПолный!A:B,2,FALSE)</f>
        <v>11</v>
      </c>
      <c r="AB43" s="117">
        <f ca="1">IFERROR(VLOOKUP(P43,Размеры!A:D,4,FALSE),"")</f>
        <v>59</v>
      </c>
      <c r="AC43" s="117">
        <f ca="1">IF(LEFT(IFERROR(VLOOKUP(LOOKUP(2,1/SEARCH(B43,Товары!A:A),Товары!A:A),Товары!A:B,2,0),""),6)=MID(X43,1,6),1,0)</f>
        <v>0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1</v>
      </c>
      <c r="AL43" s="117">
        <f ca="1">SUMIF(ЦветПолный!A:A,I43,ЦветПолный!C:C)</f>
        <v>6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e">
        <f ca="1">IF(VLOOKUP(T43,Товары!A:B,2,FALSE)=X43,"Есть в 1С","ERR")</f>
        <v>#N/A</v>
      </c>
      <c r="AR43" s="84" t="e">
        <f ca="1">IF(VLOOKUP(X43,Товары!B:B,1,FALSE)=X43,"Есть в 1С","ERR")</f>
        <v>#N/A</v>
      </c>
      <c r="AS43" s="116" t="e">
        <f ca="1">VLOOKUP(T43,Товары!A:B,2,FALSE)</f>
        <v>#N/A</v>
      </c>
      <c r="AT43" s="114" t="e">
        <f ca="1">VLOOKUP(T43,Товары!A:B,1,FALSE)</f>
        <v>#N/A</v>
      </c>
    </row>
    <row r="44" spans="1:46" x14ac:dyDescent="0.25">
      <c r="A44" s="131" t="str">
        <f ca="1"/>
        <v>21-801-90-57</v>
      </c>
      <c r="B44" s="128" t="str">
        <f ca="1">UPPER(_xlfn.XLOOKUP($A44,Строчный!$A:$A,Строчный!B:B,"ERR",0))</f>
        <v>38368BH CYD</v>
      </c>
      <c r="C44" s="101" t="str">
        <f ca="1">PROPER(_xlfn.XLOOKUP($A44,Строчный!$A:$A,Строчный!C:C,"ERR",0))</f>
        <v>Шляпы</v>
      </c>
      <c r="D44" s="101" t="str">
        <f ca="1">_xlfn.LET(_xlpm.DATA,(_xlfn.XLOOKUP($A44,Строчный!$A:$A,Строчный!D:D,"ERR",0)),UPPER(MID(_xlpm.DATA,1,1))&amp;LOWER(MID(_xlpm.DATA,2,LEN(_xlpm.DATA)-1)))</f>
        <v>Шляпа федора</v>
      </c>
      <c r="E44" s="101" t="str">
        <f ca="1">PROPER(_xlfn.XLOOKUP($A44,Строчный!$A:$A,Строчный!E:E,"ERR",0))</f>
        <v>The Hollywood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BAILEY</v>
      </c>
      <c r="H44" s="101" t="str">
        <f ca="1">LOWER(_xlfn.XLOOKUP($A44,Строчный!$A:$A,Строчный!H:H,"ERR",0))</f>
        <v>whiskey</v>
      </c>
      <c r="I44" s="101" t="str">
        <f ca="1">LOWER(_xlfn.XLOOKUP($A44,Строчный!$A:$A,Строчный!I:I,"ERR",0))</f>
        <v>коньячный</v>
      </c>
      <c r="J44" s="101" t="str">
        <f ca="1">SUBSTITUTE(LOWER(_xlfn.XLOOKUP($A44,Строчный!$A:$A,Строчный!J:J,"ERR",0)),"подклад","Подклад")</f>
        <v>100% шерсть</v>
      </c>
      <c r="K44" s="101" t="str">
        <f ca="1">LOWER(_xlfn.XLOOKUP($A44,Строчный!$A:$A,Строчный!K:K,"ERR",0))</f>
        <v>фетровые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Соединенные Штаты</v>
      </c>
      <c r="N44" s="110">
        <f ca="1">VALUE(_xlfn.XLOOKUP($A44,Строчный!$A:$A,Строчный!N:N,"ERR",0))</f>
        <v>702.00000000000011</v>
      </c>
      <c r="O44" s="109" t="str">
        <f ca="1">_xlfn.XLOOKUP($G44,Фабрика!A:A,Фабрика!B:B,"ERR",0)</f>
        <v>Bollman Headwear Europe Ltd; 2 Merchants drive, Caelisle, Cumbria CA3 0JW, United Kingdom</v>
      </c>
      <c r="P44" s="100">
        <f ca="1">_xlfn.XLOOKUP($A44,Строчный!$A:$A,Строчный!P:P,"ERR",0)</f>
        <v>57</v>
      </c>
      <c r="Q44" s="100">
        <f ca="1">VALUE(_xlfn.XLOOKUP($A44,Строчный!$A:$A,Строчный!Q:Q,"ERR",0))</f>
        <v>1</v>
      </c>
      <c r="R44" s="14" t="s">
        <v>283</v>
      </c>
      <c r="S44" s="122" t="str">
        <f t="shared" ca="1" si="5"/>
        <v>Шляпа BAILEY арт. 38368BH CYD (коньячный)</v>
      </c>
      <c r="T44" s="121" t="str">
        <f t="shared" ca="1" si="6"/>
        <v>Шляпа BAILEY арт. 38368BH CYD (коньячный) {whiskey}</v>
      </c>
      <c r="U44" s="18" t="str">
        <f t="shared" ca="1" si="7"/>
        <v>коньячный</v>
      </c>
      <c r="V44" s="18" t="str">
        <f t="shared" ca="1" si="8"/>
        <v>коньячный</v>
      </c>
      <c r="W44" s="119" t="s">
        <v>22</v>
      </c>
      <c r="X44" s="93" t="str">
        <f t="shared" ca="1" si="4"/>
        <v>21-801-90</v>
      </c>
      <c r="Y44" s="95" t="str">
        <f ca="1">VLOOKUP(C44,Группа!A:B,2,FALSE)</f>
        <v>Шляпа</v>
      </c>
      <c r="Z44" s="117" t="str">
        <f ca="1">IFERROR(VLOOKUP(P44,Размеры!A:C,3,FALSE),"")</f>
        <v>57 M</v>
      </c>
      <c r="AA44" s="117" t="str">
        <f ca="1">VLOOKUP(I44,ЦветПолный!A:B,2,FALSE)</f>
        <v>90</v>
      </c>
      <c r="AB44" s="117">
        <f ca="1">IFERROR(VLOOKUP(P44,Размеры!A:D,4,FALSE),"")</f>
        <v>57</v>
      </c>
      <c r="AC44" s="117">
        <f ca="1">IF(LEFT(IFERROR(VLOOKUP(LOOKUP(2,1/SEARCH(B44,Товары!A:A),Товары!A:A),Товары!A:B,2,0),""),6)=MID(X44,1,6),1,0)</f>
        <v>0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1</v>
      </c>
      <c r="AL44" s="117">
        <f ca="1">SUMIF(ЦветПолный!A:A,I44,ЦветПолный!C:C)</f>
        <v>6</v>
      </c>
      <c r="AM44" s="117">
        <f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e">
        <f ca="1">IF(VLOOKUP(T44,Товары!A:B,2,FALSE)=X44,"Есть в 1С","ERR")</f>
        <v>#N/A</v>
      </c>
      <c r="AR44" s="84" t="e">
        <f ca="1">IF(VLOOKUP(X44,Товары!B:B,1,FALSE)=X44,"Есть в 1С","ERR")</f>
        <v>#N/A</v>
      </c>
      <c r="AS44" s="116" t="e">
        <f ca="1">VLOOKUP(T44,Товары!A:B,2,FALSE)</f>
        <v>#N/A</v>
      </c>
      <c r="AT44" s="114" t="e">
        <f ca="1">VLOOKUP(T44,Товары!A:B,1,FALSE)</f>
        <v>#N/A</v>
      </c>
    </row>
    <row r="45" spans="1:46" x14ac:dyDescent="0.25">
      <c r="A45" s="131" t="str">
        <f ca="1"/>
        <v>21-800-02-59</v>
      </c>
      <c r="B45" s="128" t="str">
        <f ca="1">UPPER(_xlfn.XLOOKUP($A45,Строчный!$A:$A,Строчный!B:B,"ERR",0))</f>
        <v>38367BH NIALL</v>
      </c>
      <c r="C45" s="101" t="str">
        <f ca="1">PROPER(_xlfn.XLOOKUP($A45,Строчный!$A:$A,Строчный!C:C,"ERR",0))</f>
        <v>Шляпы</v>
      </c>
      <c r="D45" s="101" t="str">
        <f ca="1">_xlfn.LET(_xlpm.DATA,(_xlfn.XLOOKUP($A45,Строчный!$A:$A,Строчный!D:D,"ERR",0)),UPPER(MID(_xlpm.DATA,1,1))&amp;LOWER(MID(_xlpm.DATA,2,LEN(_xlpm.DATA)-1)))</f>
        <v>Шляпа федора</v>
      </c>
      <c r="E45" s="101" t="str">
        <f ca="1">PROPER(_xlfn.XLOOKUP($A45,Строчный!$A:$A,Строчный!E:E,"ERR",0))</f>
        <v>The Hollywood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BAILEY</v>
      </c>
      <c r="H45" s="101" t="str">
        <f ca="1">LOWER(_xlfn.XLOOKUP($A45,Строчный!$A:$A,Строчный!H:H,"ERR",0))</f>
        <v>fawn</v>
      </c>
      <c r="I45" s="101" t="str">
        <f ca="1">LOWER(_xlfn.XLOOKUP($A45,Строчный!$A:$A,Строчный!I:I,"ERR",0))</f>
        <v>бежевый</v>
      </c>
      <c r="J45" s="101" t="str">
        <f ca="1">SUBSTITUTE(LOWER(_xlfn.XLOOKUP($A45,Строчный!$A:$A,Строчный!J:J,"ERR",0)),"подклад","Подклад")</f>
        <v>100% шерсть</v>
      </c>
      <c r="K45" s="101" t="str">
        <f ca="1">LOWER(_xlfn.XLOOKUP($A45,Строчный!$A:$A,Строчный!K:K,"ERR",0))</f>
        <v>фетровые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Соединенные Штаты</v>
      </c>
      <c r="N45" s="110">
        <f ca="1">VALUE(_xlfn.XLOOKUP($A45,Строчный!$A:$A,Строчный!N:N,"ERR",0))</f>
        <v>702.00000000000011</v>
      </c>
      <c r="O45" s="109" t="str">
        <f ca="1">_xlfn.XLOOKUP($G45,Фабрика!A:A,Фабрика!B:B,"ERR",0)</f>
        <v>Bollman Headwear Europe Ltd; 2 Merchants drive, Caelisle, Cumbria CA3 0JW, United Kingdom</v>
      </c>
      <c r="P45" s="100">
        <f ca="1">_xlfn.XLOOKUP($A45,Строчный!$A:$A,Строчный!P:P,"ERR",0)</f>
        <v>59</v>
      </c>
      <c r="Q45" s="100">
        <f ca="1">VALUE(_xlfn.XLOOKUP($A45,Строчный!$A:$A,Строчный!Q:Q,"ERR",0))</f>
        <v>1</v>
      </c>
      <c r="R45" s="14" t="s">
        <v>283</v>
      </c>
      <c r="S45" s="122" t="str">
        <f t="shared" ca="1" si="5"/>
        <v>Шляпа BAILEY арт. 38367BH NIALL (бежевый)</v>
      </c>
      <c r="T45" s="121" t="str">
        <f t="shared" ca="1" si="6"/>
        <v>Шляпа BAILEY арт. 38367BH NIALL (бежевый) {fawn}</v>
      </c>
      <c r="U45" s="18" t="str">
        <f t="shared" ca="1" si="7"/>
        <v>бежевый</v>
      </c>
      <c r="V45" s="18" t="str">
        <f t="shared" ca="1" si="8"/>
        <v>бежевый</v>
      </c>
      <c r="W45" s="119" t="str">
        <f ca="1">_xlfn.XLOOKUP(A45,'Цвета артикулов'!A:A,'Цвета артикулов'!B:B,IFERROR(MID(I45,FIND("-",I45)+1,LEN(I45)),IFERROR(MID(I45,1,FIND("/",I45)-2),I45)),0)</f>
        <v>бежевый</v>
      </c>
      <c r="X45" s="93" t="str">
        <f t="shared" ca="1" si="4"/>
        <v>21-800-02</v>
      </c>
      <c r="Y45" s="95" t="str">
        <f ca="1">VLOOKUP(C45,Группа!A:B,2,FALSE)</f>
        <v>Шляпа</v>
      </c>
      <c r="Z45" s="117" t="str">
        <f ca="1">IFERROR(VLOOKUP(P45,Размеры!A:C,3,FALSE),"")</f>
        <v>59 L</v>
      </c>
      <c r="AA45" s="117" t="str">
        <f ca="1">VLOOKUP(I45,ЦветПолный!A:B,2,FALSE)</f>
        <v>02</v>
      </c>
      <c r="AB45" s="117">
        <f ca="1">IFERROR(VLOOKUP(P45,Размеры!A:D,4,FALSE),"")</f>
        <v>59</v>
      </c>
      <c r="AC45" s="117">
        <f ca="1">IF(LEFT(IFERROR(VLOOKUP(LOOKUP(2,1/SEARCH(B45,Товары!A:A),Товары!A:A),Товары!A:B,2,0),""),6)=MID(X45,1,6),1,0)</f>
        <v>0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1</v>
      </c>
      <c r="AL45" s="117">
        <f ca="1">SUMIF(ЦветПолный!A:A,I45,ЦветПолный!C:C)</f>
        <v>12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e">
        <f ca="1">IF(VLOOKUP(T45,Товары!A:B,2,FALSE)=X45,"Есть в 1С","ERR")</f>
        <v>#N/A</v>
      </c>
      <c r="AR45" s="84" t="e">
        <f ca="1">IF(VLOOKUP(X45,Товары!B:B,1,FALSE)=X45,"Есть в 1С","ERR")</f>
        <v>#N/A</v>
      </c>
      <c r="AS45" s="116" t="e">
        <f ca="1">VLOOKUP(T45,Товары!A:B,2,FALSE)</f>
        <v>#N/A</v>
      </c>
      <c r="AT45" s="114" t="e">
        <f ca="1">VLOOKUP(T45,Товары!A:B,1,FALSE)</f>
        <v>#N/A</v>
      </c>
    </row>
    <row r="46" spans="1:46" x14ac:dyDescent="0.25">
      <c r="A46" s="131" t="str">
        <f ca="1"/>
        <v>21-799-11-59</v>
      </c>
      <c r="B46" s="128" t="str">
        <f ca="1">UPPER(_xlfn.XLOOKUP($A46,Строчный!$A:$A,Строчный!B:B,"ERR",0))</f>
        <v>38366BH THALER</v>
      </c>
      <c r="C46" s="101" t="str">
        <f ca="1">PROPER(_xlfn.XLOOKUP($A46,Строчный!$A:$A,Строчный!C:C,"ERR",0))</f>
        <v>Шляпы</v>
      </c>
      <c r="D46" s="101" t="str">
        <f ca="1">_xlfn.LET(_xlpm.DATA,(_xlfn.XLOOKUP($A46,Строчный!$A:$A,Строчный!D:D,"ERR",0)),UPPER(MID(_xlpm.DATA,1,1))&amp;LOWER(MID(_xlpm.DATA,2,LEN(_xlpm.DATA)-1)))</f>
        <v>Шляпа федора</v>
      </c>
      <c r="E46" s="101" t="str">
        <f ca="1">PROPER(_xlfn.XLOOKUP($A46,Строчный!$A:$A,Строчный!E:E,"ERR",0))</f>
        <v>The Hollywood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BAILEY</v>
      </c>
      <c r="H46" s="101" t="str">
        <f ca="1">LOWER(_xlfn.XLOOKUP($A46,Строчный!$A:$A,Строчный!H:H,"ERR",0))</f>
        <v>uniform green</v>
      </c>
      <c r="I46" s="101" t="str">
        <f ca="1">LOWER(_xlfn.XLOOKUP($A46,Строчный!$A:$A,Строчный!I:I,"ERR",0))</f>
        <v>зеленый</v>
      </c>
      <c r="J46" s="101" t="str">
        <f ca="1">SUBSTITUTE(LOWER(_xlfn.XLOOKUP($A46,Строчный!$A:$A,Строчный!J:J,"ERR",0)),"подклад","Подклад")</f>
        <v>100% шерсть</v>
      </c>
      <c r="K46" s="101" t="str">
        <f ca="1">LOWER(_xlfn.XLOOKUP($A46,Строчный!$A:$A,Строчный!K:K,"ERR",0))</f>
        <v>фетровые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Китай</v>
      </c>
      <c r="N46" s="110">
        <f ca="1">VALUE(_xlfn.XLOOKUP($A46,Строчный!$A:$A,Строчный!N:N,"ERR",0))</f>
        <v>702.00000000000011</v>
      </c>
      <c r="O46" s="109" t="str">
        <f ca="1">_xlfn.XLOOKUP($G46,Фабрика!A:A,Фабрика!B:B,"ERR",0)</f>
        <v>Bollman Headwear Europe Ltd; 2 Merchants drive, Caelisle, Cumbria CA3 0JW, United Kingdom</v>
      </c>
      <c r="P46" s="100">
        <f ca="1">_xlfn.XLOOKUP($A46,Строчный!$A:$A,Строчный!P:P,"ERR",0)</f>
        <v>59</v>
      </c>
      <c r="Q46" s="100">
        <f ca="1">VALUE(_xlfn.XLOOKUP($A46,Строчный!$A:$A,Строчный!Q:Q,"ERR",0))</f>
        <v>1</v>
      </c>
      <c r="R46" s="14" t="s">
        <v>283</v>
      </c>
      <c r="S46" s="122" t="str">
        <f t="shared" ca="1" si="5"/>
        <v>Шляпа BAILEY арт. 38366BH THALER (зеленый)</v>
      </c>
      <c r="T46" s="121" t="str">
        <f t="shared" ca="1" si="6"/>
        <v>Шляпа BAILEY арт. 38366BH THALER (зеленый) {uniform green}</v>
      </c>
      <c r="U46" s="18" t="str">
        <f t="shared" ca="1" si="7"/>
        <v>зеленый</v>
      </c>
      <c r="V46" s="18" t="str">
        <f t="shared" ca="1" si="8"/>
        <v>зеленый</v>
      </c>
      <c r="W46" s="119" t="str">
        <f ca="1">_xlfn.XLOOKUP(A46,'Цвета артикулов'!A:A,'Цвета артикулов'!B:B,IFERROR(MID(I46,FIND("-",I46)+1,LEN(I46)),IFERROR(MID(I46,1,FIND("/",I46)-2),I46)),0)</f>
        <v>зеленый</v>
      </c>
      <c r="X46" s="93" t="str">
        <f t="shared" ca="1" si="4"/>
        <v>21-799-11</v>
      </c>
      <c r="Y46" s="95" t="str">
        <f ca="1">VLOOKUP(C46,Группа!A:B,2,FALSE)</f>
        <v>Шляпа</v>
      </c>
      <c r="Z46" s="117" t="str">
        <f ca="1">IFERROR(VLOOKUP(P46,Размеры!A:C,3,FALSE),"")</f>
        <v>59 L</v>
      </c>
      <c r="AA46" s="117" t="str">
        <f ca="1">VLOOKUP(I46,ЦветПолный!A:B,2,FALSE)</f>
        <v>11</v>
      </c>
      <c r="AB46" s="117">
        <f ca="1">IFERROR(VLOOKUP(P46,Размеры!A:D,4,FALSE),"")</f>
        <v>59</v>
      </c>
      <c r="AC46" s="117">
        <f ca="1">IF(LEFT(IFERROR(VLOOKUP(LOOKUP(2,1/SEARCH(B46,Товары!A:A),Товары!A:A),Товары!A:B,2,0),""),6)=MID(X46,1,6),1,0)</f>
        <v>0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1</v>
      </c>
      <c r="AL46" s="117">
        <f ca="1">SUMIF(ЦветПолный!A:A,I46,ЦветПолный!C:C)</f>
        <v>6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e">
        <f ca="1">IF(VLOOKUP(T46,Товары!A:B,2,FALSE)=X46,"Есть в 1С","ERR")</f>
        <v>#N/A</v>
      </c>
      <c r="AR46" s="84" t="e">
        <f ca="1">IF(VLOOKUP(X46,Товары!B:B,1,FALSE)=X46,"Есть в 1С","ERR")</f>
        <v>#N/A</v>
      </c>
      <c r="AS46" s="116" t="e">
        <f ca="1">VLOOKUP(T46,Товары!A:B,2,FALSE)</f>
        <v>#N/A</v>
      </c>
      <c r="AT46" s="114" t="e">
        <f ca="1">VLOOKUP(T46,Товары!A:B,1,FALSE)</f>
        <v>#N/A</v>
      </c>
    </row>
    <row r="47" spans="1:46" x14ac:dyDescent="0.25">
      <c r="A47" s="131" t="str">
        <f ca="1"/>
        <v>21-798-09-57</v>
      </c>
      <c r="B47" s="128" t="str">
        <f ca="1">UPPER(_xlfn.XLOOKUP($A47,Строчный!$A:$A,Строчный!B:B,"ERR",0))</f>
        <v>38359BH TROPE</v>
      </c>
      <c r="C47" s="101" t="str">
        <f ca="1">PROPER(_xlfn.XLOOKUP($A47,Строчный!$A:$A,Строчный!C:C,"ERR",0))</f>
        <v>Шляпы</v>
      </c>
      <c r="D47" s="101" t="str">
        <f ca="1">_xlfn.LET(_xlpm.DATA,(_xlfn.XLOOKUP($A47,Строчный!$A:$A,Строчный!D:D,"ERR",0)),UPPER(MID(_xlpm.DATA,1,1))&amp;LOWER(MID(_xlpm.DATA,2,LEN(_xlpm.DATA)-1)))</f>
        <v>Шляпа федора</v>
      </c>
      <c r="E47" s="101" t="str">
        <f ca="1">PROPER(_xlfn.XLOOKUP($A47,Строчный!$A:$A,Строчный!E:E,"ERR",0))</f>
        <v>The Hollywood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BAILEY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шерсть</v>
      </c>
      <c r="K47" s="101" t="str">
        <f ca="1">LOWER(_xlfn.XLOOKUP($A47,Строчный!$A:$A,Строчный!K:K,"ERR",0))</f>
        <v>фетровые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Китай</v>
      </c>
      <c r="N47" s="110">
        <f ca="1">VALUE(_xlfn.XLOOKUP($A47,Строчный!$A:$A,Строчный!N:N,"ERR",0))</f>
        <v>702.00000000000011</v>
      </c>
      <c r="O47" s="109" t="str">
        <f ca="1">_xlfn.XLOOKUP($G47,Фабрика!A:A,Фабрика!B:B,"ERR",0)</f>
        <v>Bollman Headwear Europe Ltd; 2 Merchants drive, Caelisle, Cumbria CA3 0JW, United Kingdom</v>
      </c>
      <c r="P47" s="100">
        <f ca="1">_xlfn.XLOOKUP($A47,Строчный!$A:$A,Строчный!P:P,"ERR",0)</f>
        <v>57</v>
      </c>
      <c r="Q47" s="100">
        <f ca="1">VALUE(_xlfn.XLOOKUP($A47,Строчный!$A:$A,Строчный!Q:Q,"ERR",0))</f>
        <v>1</v>
      </c>
      <c r="R47" s="14" t="s">
        <v>283</v>
      </c>
      <c r="S47" s="122" t="str">
        <f t="shared" ca="1" si="5"/>
        <v>Шляпа BAILEY арт. 38359BH TROPE (черный)</v>
      </c>
      <c r="T47" s="121" t="str">
        <f t="shared" ca="1" si="6"/>
        <v>Шляпа BAILEY арт. 38359BH TROPE (черный) {black}</v>
      </c>
      <c r="U47" s="18" t="str">
        <f t="shared" ca="1" si="7"/>
        <v>черный</v>
      </c>
      <c r="V47" s="18" t="str">
        <f t="shared" ca="1" si="8"/>
        <v>черный</v>
      </c>
      <c r="W47" s="119" t="str">
        <f ca="1">_xlfn.XLOOKUP(A47,'Цвета артикулов'!A:A,'Цвета артикулов'!B:B,IFERROR(MID(I47,FIND("-",I47)+1,LEN(I47)),IFERROR(MID(I47,1,FIND("/",I47)-2),I47)),0)</f>
        <v>черный</v>
      </c>
      <c r="X47" s="93" t="str">
        <f t="shared" ca="1" si="4"/>
        <v>21-798-09</v>
      </c>
      <c r="Y47" s="95" t="str">
        <f ca="1">VLOOKUP(C47,Группа!A:B,2,FALSE)</f>
        <v>Шляпа</v>
      </c>
      <c r="Z47" s="117" t="str">
        <f ca="1">IFERROR(VLOOKUP(P47,Размеры!A:C,3,FALSE),"")</f>
        <v>57 M</v>
      </c>
      <c r="AA47" s="117" t="str">
        <f ca="1">VLOOKUP(I47,ЦветПолный!A:B,2,FALSE)</f>
        <v>09</v>
      </c>
      <c r="AB47" s="117">
        <f ca="1">IFERROR(VLOOKUP(P47,Размеры!A:D,4,FALSE),"")</f>
        <v>57</v>
      </c>
      <c r="AC47" s="117">
        <f ca="1">IF(LEFT(IFERROR(VLOOKUP(LOOKUP(2,1/SEARCH(B47,Товары!A:A),Товары!A:A),Товары!A:B,2,0),""),6)=MID(X47,1,6),1,0)</f>
        <v>0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1</v>
      </c>
      <c r="AL47" s="117">
        <f ca="1">SUMIF(ЦветПолный!A:A,I47,ЦветПолный!C:C)</f>
        <v>11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e">
        <f ca="1">IF(VLOOKUP(T47,Товары!A:B,2,FALSE)=X47,"Есть в 1С","ERR")</f>
        <v>#N/A</v>
      </c>
      <c r="AR47" s="84" t="e">
        <f ca="1">IF(VLOOKUP(X47,Товары!B:B,1,FALSE)=X47,"Есть в 1С","ERR")</f>
        <v>#N/A</v>
      </c>
      <c r="AS47" s="116" t="e">
        <f ca="1">VLOOKUP(T47,Товары!A:B,2,FALSE)</f>
        <v>#N/A</v>
      </c>
      <c r="AT47" s="114" t="e">
        <f ca="1">VLOOKUP(T47,Товары!A:B,1,FALSE)</f>
        <v>#N/A</v>
      </c>
    </row>
    <row r="48" spans="1:46" x14ac:dyDescent="0.25">
      <c r="A48" s="132" t="str">
        <f ca="1"/>
        <v>21-797-11-59</v>
      </c>
      <c r="B48" s="128" t="str">
        <f ca="1">UPPER(_xlfn.XLOOKUP($A48,Строчный!$A:$A,Строчный!B:B,"ERR",0))</f>
        <v>37193BH CONLON</v>
      </c>
      <c r="C48" s="101" t="str">
        <f ca="1">PROPER(_xlfn.XLOOKUP($A48,Строчный!$A:$A,Строчный!C:C,"ERR",0))</f>
        <v>Шляпы</v>
      </c>
      <c r="D48" s="101" t="str">
        <f ca="1">_xlfn.LET(_xlpm.DATA,(_xlfn.XLOOKUP($A48,Строчный!$A:$A,Строчный!D:D,"ERR",0)),UPPER(MID(_xlpm.DATA,1,1))&amp;LOWER(MID(_xlpm.DATA,2,LEN(_xlpm.DATA)-1)))</f>
        <v>Шляпа федора</v>
      </c>
      <c r="E48" s="101" t="str">
        <f ca="1">PROPER(_xlfn.XLOOKUP($A48,Строчный!$A:$A,Строчный!E:E,"ERR",0))</f>
        <v>The Hollywood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BAILEY</v>
      </c>
      <c r="H48" s="101" t="str">
        <f ca="1">LOWER(_xlfn.XLOOKUP($A48,Строчный!$A:$A,Строчный!H:H,"ERR",0))</f>
        <v>uniform green</v>
      </c>
      <c r="I48" s="101" t="str">
        <f ca="1">LOWER(_xlfn.XLOOKUP($A48,Строчный!$A:$A,Строчный!I:I,"ERR",0))</f>
        <v>зеленый</v>
      </c>
      <c r="J48" s="101" t="str">
        <f ca="1">SUBSTITUTE(LOWER(_xlfn.XLOOKUP($A48,Строчный!$A:$A,Строчный!J:J,"ERR",0)),"подклад","Подклад")</f>
        <v>100% шерсть</v>
      </c>
      <c r="K48" s="101" t="str">
        <f ca="1">LOWER(_xlfn.XLOOKUP($A48,Строчный!$A:$A,Строчный!K:K,"ERR",0))</f>
        <v>фетровые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Соединенные Штаты</v>
      </c>
      <c r="N48" s="110">
        <f ca="1">VALUE(_xlfn.XLOOKUP($A48,Строчный!$A:$A,Строчный!N:N,"ERR",0))</f>
        <v>702.00000000000011</v>
      </c>
      <c r="O48" s="109" t="str">
        <f ca="1">_xlfn.XLOOKUP($G48,Фабрика!A:A,Фабрика!B:B,"ERR",0)</f>
        <v>Bollman Headwear Europe Ltd; 2 Merchants drive, Caelisle, Cumbria CA3 0JW, United Kingdom</v>
      </c>
      <c r="P48" s="100">
        <f ca="1">_xlfn.XLOOKUP($A48,Строчный!$A:$A,Строчный!P:P,"ERR",0)</f>
        <v>59</v>
      </c>
      <c r="Q48" s="100">
        <f ca="1">VALUE(_xlfn.XLOOKUP($A48,Строчный!$A:$A,Строчный!Q:Q,"ERR",0))</f>
        <v>1</v>
      </c>
      <c r="R48" s="14" t="s">
        <v>283</v>
      </c>
      <c r="S48" s="122" t="str">
        <f t="shared" ca="1" si="5"/>
        <v>Шляпа BAILEY арт. 37193BH CONLON (зеленый)</v>
      </c>
      <c r="T48" s="121" t="str">
        <f t="shared" ca="1" si="6"/>
        <v>Шляпа BAILEY арт. 37193BH CONLON (зеленый) {uniform green}</v>
      </c>
      <c r="U48" s="18" t="str">
        <f t="shared" ca="1" si="7"/>
        <v>зеленый</v>
      </c>
      <c r="V48" s="18" t="str">
        <f t="shared" ca="1" si="8"/>
        <v>зеленый</v>
      </c>
      <c r="W48" s="119" t="str">
        <f ca="1">_xlfn.XLOOKUP(A48,'Цвета артикулов'!A:A,'Цвета артикулов'!B:B,IFERROR(MID(I48,FIND("-",I48)+1,LEN(I48)),IFERROR(MID(I48,1,FIND("/",I48)-2),I48)),0)</f>
        <v>зеленый</v>
      </c>
      <c r="X48" s="93" t="str">
        <f t="shared" ca="1" si="4"/>
        <v>21-797-11</v>
      </c>
      <c r="Y48" s="95" t="str">
        <f ca="1">VLOOKUP(C48,Группа!A:B,2,FALSE)</f>
        <v>Шляпа</v>
      </c>
      <c r="Z48" s="117" t="str">
        <f ca="1">IFERROR(VLOOKUP(P48,Размеры!A:C,3,FALSE),"")</f>
        <v>59 L</v>
      </c>
      <c r="AA48" s="117" t="str">
        <f ca="1">VLOOKUP(I48,ЦветПолный!A:B,2,FALSE)</f>
        <v>11</v>
      </c>
      <c r="AB48" s="117">
        <f ca="1">IFERROR(VLOOKUP(P48,Размеры!A:D,4,FALSE),"")</f>
        <v>59</v>
      </c>
      <c r="AC48" s="117">
        <f ca="1">IF(LEFT(IFERROR(VLOOKUP(LOOKUP(2,1/SEARCH(B48,Товары!A:A),Товары!A:A),Товары!A:B,2,0),""),6)=MID(X48,1,6),1,0)</f>
        <v>0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1</v>
      </c>
      <c r="AL48" s="117">
        <f ca="1">SUMIF(ЦветПолный!A:A,I48,ЦветПолный!C:C)</f>
        <v>6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e">
        <f ca="1">IF(VLOOKUP(T48,Товары!A:B,2,FALSE)=X48,"Есть в 1С","ERR")</f>
        <v>#N/A</v>
      </c>
      <c r="AR48" s="84" t="e">
        <f ca="1">IF(VLOOKUP(X48,Товары!B:B,1,FALSE)=X48,"Есть в 1С","ERR")</f>
        <v>#N/A</v>
      </c>
      <c r="AS48" s="116" t="e">
        <f ca="1">VLOOKUP(T48,Товары!A:B,2,FALSE)</f>
        <v>#N/A</v>
      </c>
      <c r="AT48" s="114" t="e">
        <f ca="1">VLOOKUP(T48,Товары!A:B,1,FALSE)</f>
        <v>#N/A</v>
      </c>
    </row>
    <row r="49" spans="1:46" x14ac:dyDescent="0.25">
      <c r="A49" s="131" t="str">
        <f ca="1"/>
        <v>21-796-13-57</v>
      </c>
      <c r="B49" s="128" t="str">
        <f ca="1">UPPER(_xlfn.XLOOKUP($A49,Строчный!$A:$A,Строчный!B:B,"ERR",0))</f>
        <v>37192BH CROFT</v>
      </c>
      <c r="C49" s="101" t="str">
        <f ca="1">PROPER(_xlfn.XLOOKUP($A49,Строчный!$A:$A,Строчный!C:C,"ERR",0))</f>
        <v>Шляпы</v>
      </c>
      <c r="D49" s="101" t="str">
        <f ca="1">_xlfn.LET(_xlpm.DATA,(_xlfn.XLOOKUP($A49,Строчный!$A:$A,Строчный!D:D,"ERR",0)),UPPER(MID(_xlpm.DATA,1,1))&amp;LOWER(MID(_xlpm.DATA,2,LEN(_xlpm.DATA)-1)))</f>
        <v>Шляпа федора</v>
      </c>
      <c r="E49" s="101" t="str">
        <f ca="1">PROPER(_xlfn.XLOOKUP($A49,Строчный!$A:$A,Строчный!E:E,"ERR",0))</f>
        <v>The Hollywood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BAILEY</v>
      </c>
      <c r="H49" s="101" t="str">
        <f ca="1">LOWER(_xlfn.XLOOKUP($A49,Строчный!$A:$A,Строчный!H:H,"ERR",0))</f>
        <v>copper</v>
      </c>
      <c r="I49" s="101" t="str">
        <f ca="1">LOWER(_xlfn.XLOOKUP($A49,Строчный!$A:$A,Строчный!I:I,"ERR",0))</f>
        <v>рыжий</v>
      </c>
      <c r="J49" s="101" t="str">
        <f ca="1">SUBSTITUTE(LOWER(_xlfn.XLOOKUP($A49,Строчный!$A:$A,Строчный!J:J,"ERR",0)),"подклад","Подклад")</f>
        <v>100% шерсть</v>
      </c>
      <c r="K49" s="101" t="str">
        <f ca="1">LOWER(_xlfn.XLOOKUP($A49,Строчный!$A:$A,Строчный!K:K,"ERR",0))</f>
        <v>фетровые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Соединенные Штаты</v>
      </c>
      <c r="N49" s="110">
        <f ca="1">VALUE(_xlfn.XLOOKUP($A49,Строчный!$A:$A,Строчный!N:N,"ERR",0))</f>
        <v>702.00000000000011</v>
      </c>
      <c r="O49" s="109" t="str">
        <f ca="1">_xlfn.XLOOKUP($G49,Фабрика!A:A,Фабрика!B:B,"ERR",0)</f>
        <v>Bollman Headwear Europe Ltd; 2 Merchants drive, Caelisle, Cumbria CA3 0JW, United Kingdom</v>
      </c>
      <c r="P49" s="100">
        <f ca="1">_xlfn.XLOOKUP($A49,Строчный!$A:$A,Строчный!P:P,"ERR",0)</f>
        <v>57</v>
      </c>
      <c r="Q49" s="100">
        <f ca="1">VALUE(_xlfn.XLOOKUP($A49,Строчный!$A:$A,Строчный!Q:Q,"ERR",0))</f>
        <v>1</v>
      </c>
      <c r="R49" s="14" t="s">
        <v>283</v>
      </c>
      <c r="S49" s="122" t="str">
        <f t="shared" ca="1" si="5"/>
        <v>Шляпа BAILEY арт. 37192BH CROFT (рыжий)</v>
      </c>
      <c r="T49" s="121" t="str">
        <f t="shared" ca="1" si="6"/>
        <v>Шляпа BAILEY арт. 37192BH CROFT (рыжий) {copper}</v>
      </c>
      <c r="U49" s="18" t="str">
        <f t="shared" ca="1" si="7"/>
        <v>рыжий</v>
      </c>
      <c r="V49" s="18" t="str">
        <f t="shared" ca="1" si="8"/>
        <v>рыжий</v>
      </c>
      <c r="W49" s="119" t="s">
        <v>126</v>
      </c>
      <c r="X49" s="93" t="str">
        <f t="shared" ca="1" si="4"/>
        <v>21-796-13</v>
      </c>
      <c r="Y49" s="95" t="str">
        <f ca="1">VLOOKUP(C49,Группа!A:B,2,FALSE)</f>
        <v>Шляпа</v>
      </c>
      <c r="Z49" s="117" t="str">
        <f ca="1">IFERROR(VLOOKUP(P49,Размеры!A:C,3,FALSE),"")</f>
        <v>57 M</v>
      </c>
      <c r="AA49" s="117" t="str">
        <f ca="1">VLOOKUP(I49,ЦветПолный!A:B,2,FALSE)</f>
        <v>13</v>
      </c>
      <c r="AB49" s="117">
        <f ca="1">IFERROR(VLOOKUP(P49,Размеры!A:D,4,FALSE),"")</f>
        <v>57</v>
      </c>
      <c r="AC49" s="117">
        <f ca="1">IF(LEFT(IFERROR(VLOOKUP(LOOKUP(2,1/SEARCH(B49,Товары!A:A),Товары!A:A),Товары!A:B,2,0),""),6)=MID(X49,1,6),1,0)</f>
        <v>0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1</v>
      </c>
      <c r="AL49" s="117">
        <f ca="1">SUMIF(ЦветПолный!A:A,I49,ЦветПолный!C:C)</f>
        <v>8</v>
      </c>
      <c r="AM49" s="117">
        <f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IF(VLOOKUP(T49,Товары!A:B,2,FALSE)=X49,"Есть в 1С","ERR")</f>
        <v>#N/A</v>
      </c>
      <c r="AR49" s="84" t="e">
        <f ca="1">IF(VLOOKUP(X49,Товары!B:B,1,FALSE)=X49,"Есть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21-795-14-59</v>
      </c>
      <c r="B50" s="128" t="str">
        <f ca="1">UPPER(_xlfn.XLOOKUP($A50,Строчный!$A:$A,Строчный!B:B,"ERR",0))</f>
        <v>37191BH LEVON</v>
      </c>
      <c r="C50" s="101" t="str">
        <f ca="1">PROPER(_xlfn.XLOOKUP($A50,Строчный!$A:$A,Строчный!C:C,"ERR",0))</f>
        <v>Шляпы</v>
      </c>
      <c r="D50" s="101" t="str">
        <f ca="1">_xlfn.LET(_xlpm.DATA,(_xlfn.XLOOKUP($A50,Строчный!$A:$A,Строчный!D:D,"ERR",0)),UPPER(MID(_xlpm.DATA,1,1))&amp;LOWER(MID(_xlpm.DATA,2,LEN(_xlpm.DATA)-1)))</f>
        <v>Шляпа федора</v>
      </c>
      <c r="E50" s="101" t="str">
        <f ca="1">PROPER(_xlfn.XLOOKUP($A50,Строчный!$A:$A,Строчный!E:E,"ERR",0))</f>
        <v>The Hollywood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BAILEY</v>
      </c>
      <c r="H50" s="101" t="str">
        <f ca="1">LOWER(_xlfn.XLOOKUP($A50,Строчный!$A:$A,Строчный!H:H,"ERR",0))</f>
        <v>oak</v>
      </c>
      <c r="I50" s="101" t="str">
        <f ca="1">LOWER(_xlfn.XLOOKUP($A50,Строчный!$A:$A,Строчный!I:I,"ERR",0))</f>
        <v>коричневый</v>
      </c>
      <c r="J50" s="101" t="str">
        <f ca="1">SUBSTITUTE(LOWER(_xlfn.XLOOKUP($A50,Строчный!$A:$A,Строчный!J:J,"ERR",0)),"подклад","Подклад")</f>
        <v>100% шерсть</v>
      </c>
      <c r="K50" s="101" t="str">
        <f ca="1">LOWER(_xlfn.XLOOKUP($A50,Строчный!$A:$A,Строчный!K:K,"ERR",0))</f>
        <v>фетровые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Соединенные Штаты</v>
      </c>
      <c r="N50" s="110">
        <f ca="1">VALUE(_xlfn.XLOOKUP($A50,Строчный!$A:$A,Строчный!N:N,"ERR",0))</f>
        <v>702.00000000000011</v>
      </c>
      <c r="O50" s="109" t="str">
        <f ca="1">_xlfn.XLOOKUP($G50,Фабрика!A:A,Фабрика!B:B,"ERR",0)</f>
        <v>Bollman Headwear Europe Ltd; 2 Merchants drive, Caelisle, Cumbria CA3 0JW, United Kingdom</v>
      </c>
      <c r="P50" s="100">
        <f ca="1">_xlfn.XLOOKUP($A50,Строчный!$A:$A,Строчный!P:P,"ERR",0)</f>
        <v>59</v>
      </c>
      <c r="Q50" s="100">
        <f ca="1">VALUE(_xlfn.XLOOKUP($A50,Строчный!$A:$A,Строчный!Q:Q,"ERR",0))</f>
        <v>1</v>
      </c>
      <c r="R50" s="14" t="s">
        <v>283</v>
      </c>
      <c r="S50" s="122" t="str">
        <f t="shared" ca="1" si="5"/>
        <v>Шляпа BAILEY арт. 37191BH LEVON (коричневый)</v>
      </c>
      <c r="T50" s="121" t="str">
        <f t="shared" ca="1" si="6"/>
        <v>Шляпа BAILEY арт. 37191BH LEVON (коричневый) {oak}</v>
      </c>
      <c r="U50" s="18" t="str">
        <f t="shared" ca="1" si="7"/>
        <v>коричневый</v>
      </c>
      <c r="V50" s="18" t="str">
        <f t="shared" ca="1" si="8"/>
        <v>коричневый</v>
      </c>
      <c r="W50" s="119" t="str">
        <f ca="1">_xlfn.XLOOKUP(A50,'Цвета артикулов'!A:A,'Цвета артикулов'!B:B,IFERROR(MID(I50,FIND("-",I50)+1,LEN(I50)),IFERROR(MID(I50,1,FIND("/",I50)-2),I50)),0)</f>
        <v>коричневый</v>
      </c>
      <c r="X50" s="93" t="str">
        <f t="shared" ca="1" si="4"/>
        <v>21-795-14</v>
      </c>
      <c r="Y50" s="95" t="str">
        <f ca="1">VLOOKUP(C50,Группа!A:B,2,FALSE)</f>
        <v>Шляпа</v>
      </c>
      <c r="Z50" s="117" t="str">
        <f ca="1">IFERROR(VLOOKUP(P50,Размеры!A:C,3,FALSE),"")</f>
        <v>59 L</v>
      </c>
      <c r="AA50" s="117" t="str">
        <f ca="1">VLOOKUP(I50,ЦветПолный!A:B,2,FALSE)</f>
        <v>14</v>
      </c>
      <c r="AB50" s="117">
        <f ca="1">IFERROR(VLOOKUP(P50,Размеры!A:D,4,FALSE),"")</f>
        <v>59</v>
      </c>
      <c r="AC50" s="117">
        <f ca="1">IF(LEFT(IFERROR(VLOOKUP(LOOKUP(2,1/SEARCH(B50,Товары!A:A),Товары!A:A),Товары!A:B,2,0),""),6)=MID(X50,1,6),1,0)</f>
        <v>0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1</v>
      </c>
      <c r="AL50" s="117">
        <f ca="1">SUMIF(ЦветПолный!A:A,I50,ЦветПолный!C:C)</f>
        <v>14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e">
        <f ca="1">IF(VLOOKUP(T50,Товары!A:B,2,FALSE)=X50,"Есть в 1С","ERR")</f>
        <v>#N/A</v>
      </c>
      <c r="AR50" s="84" t="e">
        <f ca="1">IF(VLOOKUP(X50,Товары!B:B,1,FALSE)=X50,"Есть в 1С","ERR")</f>
        <v>#N/A</v>
      </c>
      <c r="AS50" s="116" t="e">
        <f ca="1">VLOOKUP(T50,Товары!A:B,2,FALSE)</f>
        <v>#N/A</v>
      </c>
      <c r="AT50" s="114" t="e">
        <f ca="1">VLOOKUP(T50,Товары!A:B,1,FALSE)</f>
        <v>#N/A</v>
      </c>
    </row>
    <row r="51" spans="1:46" x14ac:dyDescent="0.25">
      <c r="A51" s="131" t="str">
        <f ca="1"/>
        <v>21-794-17-57</v>
      </c>
      <c r="B51" s="128" t="str">
        <f ca="1">UPPER(_xlfn.XLOOKUP($A51,Строчный!$A:$A,Строчный!B:B,"ERR",0))</f>
        <v>37190BH TREVEL</v>
      </c>
      <c r="C51" s="101" t="str">
        <f ca="1">PROPER(_xlfn.XLOOKUP($A51,Строчный!$A:$A,Строчный!C:C,"ERR",0))</f>
        <v>Шляпы</v>
      </c>
      <c r="D51" s="101" t="str">
        <f ca="1">_xlfn.LET(_xlpm.DATA,(_xlfn.XLOOKUP($A51,Строчный!$A:$A,Строчный!D:D,"ERR",0)),UPPER(MID(_xlpm.DATA,1,1))&amp;LOWER(MID(_xlpm.DATA,2,LEN(_xlpm.DATA)-1)))</f>
        <v>Шляпа федора</v>
      </c>
      <c r="E51" s="101" t="str">
        <f ca="1">PROPER(_xlfn.XLOOKUP($A51,Строчный!$A:$A,Строчный!E:E,"ERR",0))</f>
        <v>The Hollywood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BAILEY</v>
      </c>
      <c r="H51" s="101" t="str">
        <f ca="1">LOWER(_xlfn.XLOOKUP($A51,Строчный!$A:$A,Строчный!H:H,"ERR",0))</f>
        <v>nickel</v>
      </c>
      <c r="I51" s="101" t="str">
        <f ca="1">LOWER(_xlfn.XLOOKUP($A51,Строчный!$A:$A,Строчный!I:I,"ERR",0))</f>
        <v>белый</v>
      </c>
      <c r="J51" s="101" t="str">
        <f ca="1">SUBSTITUTE(LOWER(_xlfn.XLOOKUP($A51,Строчный!$A:$A,Строчный!J:J,"ERR",0)),"подклад","Подклад")</f>
        <v>100% шерсть</v>
      </c>
      <c r="K51" s="101" t="str">
        <f ca="1">LOWER(_xlfn.XLOOKUP($A51,Строчный!$A:$A,Строчный!K:K,"ERR",0))</f>
        <v>фетровые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Соединенные Штаты</v>
      </c>
      <c r="N51" s="110">
        <f ca="1">VALUE(_xlfn.XLOOKUP($A51,Строчный!$A:$A,Строчный!N:N,"ERR",0))</f>
        <v>702.00000000000011</v>
      </c>
      <c r="O51" s="109" t="str">
        <f ca="1">_xlfn.XLOOKUP($G51,Фабрика!A:A,Фабрика!B:B,"ERR",0)</f>
        <v>Bollman Headwear Europe Ltd; 2 Merchants drive, Caelisle, Cumbria CA3 0JW, United Kingdom</v>
      </c>
      <c r="P51" s="100">
        <f ca="1">_xlfn.XLOOKUP($A51,Строчный!$A:$A,Строчный!P:P,"ERR",0)</f>
        <v>57</v>
      </c>
      <c r="Q51" s="100">
        <f ca="1">VALUE(_xlfn.XLOOKUP($A51,Строчный!$A:$A,Строчный!Q:Q,"ERR",0))</f>
        <v>1</v>
      </c>
      <c r="R51" s="14" t="s">
        <v>283</v>
      </c>
      <c r="S51" s="122" t="str">
        <f t="shared" ca="1" si="5"/>
        <v>Шляпа BAILEY арт. 37190BH TREVEL (белый)</v>
      </c>
      <c r="T51" s="121" t="str">
        <f t="shared" ca="1" si="6"/>
        <v>Шляпа BAILEY арт. 37190BH TREVEL (белый) {nickel}</v>
      </c>
      <c r="U51" s="18" t="str">
        <f t="shared" ca="1" si="7"/>
        <v>белый</v>
      </c>
      <c r="V51" s="18" t="str">
        <f t="shared" ca="1" si="8"/>
        <v>белый</v>
      </c>
      <c r="W51" s="119" t="str">
        <f ca="1">_xlfn.XLOOKUP(A51,'Цвета артикулов'!A:A,'Цвета артикулов'!B:B,IFERROR(MID(I51,FIND("-",I51)+1,LEN(I51)),IFERROR(MID(I51,1,FIND("/",I51)-2),I51)),0)</f>
        <v>белый</v>
      </c>
      <c r="X51" s="93" t="str">
        <f t="shared" ca="1" si="4"/>
        <v>21-794-17</v>
      </c>
      <c r="Y51" s="95" t="str">
        <f ca="1">VLOOKUP(C51,Группа!A:B,2,FALSE)</f>
        <v>Шляпа</v>
      </c>
      <c r="Z51" s="117" t="str">
        <f ca="1">IFERROR(VLOOKUP(P51,Размеры!A:C,3,FALSE),"")</f>
        <v>57 M</v>
      </c>
      <c r="AA51" s="117" t="str">
        <f ca="1">VLOOKUP(I51,ЦветПолный!A:B,2,FALSE)</f>
        <v>17</v>
      </c>
      <c r="AB51" s="117">
        <f ca="1">IFERROR(VLOOKUP(P51,Размеры!A:D,4,FALSE),"")</f>
        <v>57</v>
      </c>
      <c r="AC51" s="117">
        <f ca="1">IF(LEFT(IFERROR(VLOOKUP(LOOKUP(2,1/SEARCH(B51,Товары!A:A),Товары!A:A),Товары!A:B,2,0),""),6)=MID(X51,1,6),1,0)</f>
        <v>0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1</v>
      </c>
      <c r="AL51" s="117">
        <f ca="1">SUMIF(ЦветПолный!A:A,I51,ЦветПолный!C:C)</f>
        <v>4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e">
        <f ca="1">IF(VLOOKUP(T51,Товары!A:B,2,FALSE)=X51,"Есть в 1С","ERR")</f>
        <v>#N/A</v>
      </c>
      <c r="AR51" s="84" t="e">
        <f ca="1">IF(VLOOKUP(X51,Товары!B:B,1,FALSE)=X51,"Есть в 1С","ERR")</f>
        <v>#N/A</v>
      </c>
      <c r="AS51" s="116" t="e">
        <f ca="1">VLOOKUP(T51,Товары!A:B,2,FALSE)</f>
        <v>#N/A</v>
      </c>
      <c r="AT51" s="114" t="e">
        <f ca="1">VLOOKUP(T51,Товары!A:B,1,FALSE)</f>
        <v>#N/A</v>
      </c>
    </row>
    <row r="52" spans="1:46" x14ac:dyDescent="0.25">
      <c r="A52" s="133" t="str">
        <f ca="1"/>
        <v>21-793-09-59</v>
      </c>
      <c r="B52" s="128" t="str">
        <f ca="1">UPPER(_xlfn.XLOOKUP($A52,Строчный!$A:$A,Строчный!B:B,"ERR",0))</f>
        <v>30003BH LANG</v>
      </c>
      <c r="C52" s="101" t="str">
        <f ca="1">PROPER(_xlfn.XLOOKUP($A52,Строчный!$A:$A,Строчный!C:C,"ERR",0))</f>
        <v>Шляпы</v>
      </c>
      <c r="D52" s="101" t="str">
        <f ca="1">_xlfn.LET(_xlpm.DATA,(_xlfn.XLOOKUP($A52,Строчный!$A:$A,Строчный!D:D,"ERR",0)),UPPER(MID(_xlpm.DATA,1,1))&amp;LOWER(MID(_xlpm.DATA,2,LEN(_xlpm.DATA)-1)))</f>
        <v>Шляпа федора</v>
      </c>
      <c r="E52" s="101" t="str">
        <f ca="1">PROPER(_xlfn.XLOOKUP($A52,Строчный!$A:$A,Строчный!E:E,"ERR",0))</f>
        <v>The Hollywood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BAILEY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шерсть</v>
      </c>
      <c r="K52" s="101" t="str">
        <f ca="1">LOWER(_xlfn.XLOOKUP($A52,Строчный!$A:$A,Строчный!K:K,"ERR",0))</f>
        <v>фетровые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Соединенные Штаты</v>
      </c>
      <c r="N52" s="110">
        <f ca="1">VALUE(_xlfn.XLOOKUP($A52,Строчный!$A:$A,Строчный!N:N,"ERR",0))</f>
        <v>702.00000000000011</v>
      </c>
      <c r="O52" s="109" t="str">
        <f ca="1">_xlfn.XLOOKUP($G52,Фабрика!A:A,Фабрика!B:B,"ERR",0)</f>
        <v>Bollman Headwear Europe Ltd; 2 Merchants drive, Caelisle, Cumbria CA3 0JW, United Kingdom</v>
      </c>
      <c r="P52" s="100">
        <f ca="1">_xlfn.XLOOKUP($A52,Строчный!$A:$A,Строчный!P:P,"ERR",0)</f>
        <v>59</v>
      </c>
      <c r="Q52" s="100">
        <f ca="1">VALUE(_xlfn.XLOOKUP($A52,Строчный!$A:$A,Строчный!Q:Q,"ERR",0))</f>
        <v>1</v>
      </c>
      <c r="R52" s="14" t="s">
        <v>283</v>
      </c>
      <c r="S52" s="122" t="str">
        <f t="shared" ref="S52:S53" ca="1" si="9">CONCATENATE(Y52," ",G52," арт. ",B52," (",I52,")")</f>
        <v>Шляпа BAILEY арт. 30003BH LANG (черный)</v>
      </c>
      <c r="T52" s="121" t="str">
        <f t="shared" ref="T52:T53" ca="1" si="10">CONCATENATE(Y52," ",G52," арт. ",B52," (",I52,") {",H52,"}")</f>
        <v>Шляпа BAILEY арт. 30003BH LANG (черный) {black}</v>
      </c>
      <c r="U52" s="18" t="str">
        <f t="shared" ref="U52:U53" ca="1" si="11">IFERROR(MID(I52,FIND("-",I52)+1,LEN(I52)),IFERROR(MID(I52,1,FIND("/",I52)-2),I52))</f>
        <v>черный</v>
      </c>
      <c r="V52" s="18" t="str">
        <f t="shared" ref="V52:V53" ca="1" si="12">IFERROR(MID(I52,FIND("-",I52)+1,LEN(I52)),IFERROR(MID(I52,FIND("/",I52)+2,LEN(I52)),I52))</f>
        <v>черный</v>
      </c>
      <c r="W52" s="119" t="str">
        <f ca="1">_xlfn.XLOOKUP(A52,'Цвета артикулов'!A:A,'Цвета артикулов'!B:B,IFERROR(MID(I52,FIND("-",I52)+1,LEN(I52)),IFERROR(MID(I52,1,FIND("/",I52)-2),I52)),0)</f>
        <v>черный</v>
      </c>
      <c r="X52" s="93" t="str">
        <f t="shared" ca="1" si="4"/>
        <v>21-793-09</v>
      </c>
      <c r="Y52" s="95" t="str">
        <f ca="1">VLOOKUP(C52,Группа!A:B,2,FALSE)</f>
        <v>Шляпа</v>
      </c>
      <c r="Z52" s="117" t="str">
        <f ca="1">IFERROR(VLOOKUP(P52,Размеры!A:C,3,FALSE),"")</f>
        <v>59 L</v>
      </c>
      <c r="AA52" s="117" t="str">
        <f ca="1">VLOOKUP(I52,ЦветПолный!A:B,2,FALSE)</f>
        <v>09</v>
      </c>
      <c r="AB52" s="117">
        <f ca="1">IFERROR(VLOOKUP(P52,Размеры!A:D,4,FALSE),"")</f>
        <v>59</v>
      </c>
      <c r="AC52" s="117">
        <f ca="1">IF(LEFT(IFERROR(VLOOKUP(LOOKUP(2,1/SEARCH(B52,Товары!A:A),Товары!A:A),Товары!A:B,2,0),""),6)=MID(X52,1,6),1,0)</f>
        <v>0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1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1</v>
      </c>
      <c r="AL52" s="117">
        <f ca="1">SUMIF(ЦветПолный!A:A,I52,ЦветПолный!C:C)</f>
        <v>11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e">
        <f ca="1">IF(VLOOKUP(T52,Товары!A:B,2,FALSE)=X52,"Есть в 1С","ERR")</f>
        <v>#N/A</v>
      </c>
      <c r="AR52" s="84" t="e">
        <f ca="1">IF(VLOOKUP(X52,Товары!B:B,1,FALSE)=X52,"Есть в 1С","ERR")</f>
        <v>#N/A</v>
      </c>
      <c r="AS52" s="116" t="e">
        <f ca="1">VLOOKUP(T52,Товары!A:B,2,FALSE)</f>
        <v>#N/A</v>
      </c>
      <c r="AT52" s="114" t="e">
        <f ca="1">VLOOKUP(T52,Товары!A:B,1,FALSE)</f>
        <v>#N/A</v>
      </c>
    </row>
    <row r="53" spans="1:46" x14ac:dyDescent="0.25">
      <c r="A53" s="133" t="str">
        <f ca="1"/>
        <v>21-792-72-59</v>
      </c>
      <c r="B53" s="128" t="str">
        <f ca="1">UPPER(_xlfn.XLOOKUP($A53,Строчный!$A:$A,Строчный!B:B,"ERR",0))</f>
        <v>25558BH FURMAN</v>
      </c>
      <c r="C53" s="101" t="str">
        <f ca="1">PROPER(_xlfn.XLOOKUP($A53,Строчный!$A:$A,Строчный!C:C,"ERR",0))</f>
        <v>Кепки</v>
      </c>
      <c r="D53" s="101" t="str">
        <f ca="1">_xlfn.LET(_xlpm.DATA,(_xlfn.XLOOKUP($A53,Строчный!$A:$A,Строчный!D:D,"ERR",0)),UPPER(MID(_xlpm.DATA,1,1))&amp;LOWER(MID(_xlpm.DATA,2,LEN(_xlpm.DATA)-1)))</f>
        <v>Кепка шестиклинка</v>
      </c>
      <c r="E53" s="101" t="str">
        <f ca="1">PROPER(_xlfn.XLOOKUP($A53,Строчный!$A:$A,Строчный!E:E,"ERR",0))</f>
        <v>The Hollywood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BAILEY</v>
      </c>
      <c r="H53" s="101" t="str">
        <f ca="1">LOWER(_xlfn.XLOOKUP($A53,Строчный!$A:$A,Строчный!H:H,"ERR",0))</f>
        <v>copper plaid</v>
      </c>
      <c r="I53" s="101" t="str">
        <f ca="1">LOWER(_xlfn.XLOOKUP($A53,Строчный!$A:$A,Строчный!I:I,"ERR",0))</f>
        <v>красный / черный</v>
      </c>
      <c r="J53" s="101" t="str">
        <f ca="1">SUBSTITUTE(LOWER(_xlfn.XLOOKUP($A53,Строчный!$A:$A,Строчный!J:J,"ERR",0)),"подклад","Подклад")</f>
        <v>100% шерсть / Подклад: 100% полиэстер</v>
      </c>
      <c r="K53" s="101" t="str">
        <f ca="1">LOWER(_xlfn.XLOOKUP($A53,Строчный!$A:$A,Строчный!K:K,"ERR",0))</f>
        <v>шерстяные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Китай</v>
      </c>
      <c r="N53" s="110">
        <f ca="1">VALUE(_xlfn.XLOOKUP($A53,Строчный!$A:$A,Строчный!N:N,"ERR",0))</f>
        <v>702.00000000000011</v>
      </c>
      <c r="O53" s="109" t="str">
        <f ca="1">_xlfn.XLOOKUP($G53,Фабрика!A:A,Фабрика!B:B,"ERR",0)</f>
        <v>Bollman Headwear Europe Ltd; 2 Merchants drive, Caelisle, Cumbria CA3 0JW, United Kingdom</v>
      </c>
      <c r="P53" s="100">
        <f ca="1">_xlfn.XLOOKUP($A53,Строчный!$A:$A,Строчный!P:P,"ERR",0)</f>
        <v>59</v>
      </c>
      <c r="Q53" s="100">
        <f ca="1">VALUE(_xlfn.XLOOKUP($A53,Строчный!$A:$A,Строчный!Q:Q,"ERR",0))</f>
        <v>1</v>
      </c>
      <c r="R53" s="14" t="s">
        <v>283</v>
      </c>
      <c r="S53" s="122" t="str">
        <f t="shared" ca="1" si="9"/>
        <v>Кепка BAILEY арт. 25558BH FURMAN (красный / черный)</v>
      </c>
      <c r="T53" s="121" t="str">
        <f t="shared" ca="1" si="10"/>
        <v>Кепка BAILEY арт. 25558BH FURMAN (красный / черный) {copper plaid}</v>
      </c>
      <c r="U53" s="18" t="str">
        <f t="shared" ca="1" si="11"/>
        <v>красный</v>
      </c>
      <c r="V53" s="18" t="str">
        <f t="shared" ca="1" si="12"/>
        <v>черный</v>
      </c>
      <c r="W53" s="119" t="str">
        <f ca="1">_xlfn.XLOOKUP(A53,'Цвета артикулов'!A:A,'Цвета артикулов'!B:B,IFERROR(MID(I53,FIND("-",I53)+1,LEN(I53)),IFERROR(MID(I53,1,FIND("/",I53)-2),I53)),0)</f>
        <v>красный</v>
      </c>
      <c r="X53" s="93" t="str">
        <f t="shared" ca="1" si="4"/>
        <v>21-792-72</v>
      </c>
      <c r="Y53" s="95" t="str">
        <f ca="1">VLOOKUP(C53,Группа!A:B,2,FALSE)</f>
        <v>Кепка</v>
      </c>
      <c r="Z53" s="117" t="str">
        <f ca="1">IFERROR(VLOOKUP(P53,Размеры!A:C,3,FALSE),"")</f>
        <v>59 L</v>
      </c>
      <c r="AA53" s="117" t="str">
        <f ca="1">VLOOKUP(I53,ЦветПолный!A:B,2,FALSE)</f>
        <v>72</v>
      </c>
      <c r="AB53" s="117">
        <f ca="1">IFERROR(VLOOKUP(P53,Размеры!A:D,4,FALSE),"")</f>
        <v>59</v>
      </c>
      <c r="AC53" s="117">
        <f ca="1">IF(LEFT(IFERROR(VLOOKUP(LOOKUP(2,1/SEARCH(B53,Товары!A:A),Товары!A:A),Товары!A:B,2,0),""),6)=MID(X53,1,6),1,0)</f>
        <v>0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1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0</v>
      </c>
      <c r="AL53" s="117">
        <f ca="1">SUMIF(ЦветПолный!A:A,I53,ЦветПолный!C:C)</f>
        <v>3</v>
      </c>
      <c r="AM53" s="117">
        <f ca="1">SUMIF(Цвет!A:A,W53,Цвет!B:B)</f>
        <v>1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e">
        <f ca="1">IF(VLOOKUP(T53,Товары!A:B,2,FALSE)=X53,"Есть в 1С","ERR")</f>
        <v>#N/A</v>
      </c>
      <c r="AR53" s="84" t="e">
        <f ca="1">IF(VLOOKUP(X53,Товары!B:B,1,FALSE)=X53,"Есть в 1С","ERR")</f>
        <v>#N/A</v>
      </c>
      <c r="AS53" s="116" t="e">
        <f ca="1">VLOOKUP(T53,Товары!A:B,2,FALSE)</f>
        <v>#N/A</v>
      </c>
      <c r="AT53" s="114" t="e">
        <f ca="1">VLOOKUP(T53,Товары!A:B,1,FALSE)</f>
        <v>#N/A</v>
      </c>
    </row>
    <row r="54" spans="1:46" x14ac:dyDescent="0.25">
      <c r="A54" s="133" t="str">
        <f ca="1"/>
        <v>21-791-94-57</v>
      </c>
      <c r="B54" s="128" t="str">
        <f ca="1">UPPER(_xlfn.XLOOKUP($A54,Строчный!$A:$A,Строчный!B:B,"ERR",0))</f>
        <v>W22RDC EMBER</v>
      </c>
      <c r="C54" s="101" t="str">
        <f ca="1">PROPER(_xlfn.XLOOKUP($A54,Строчный!$A:$A,Строчный!C:C,"ERR",0))</f>
        <v>Шляпы</v>
      </c>
      <c r="D54" s="101" t="str">
        <f ca="1">_xlfn.LET(_xlpm.DATA,(_xlfn.XLOOKUP($A54,Строчный!$A:$A,Строчный!D:D,"ERR",0)),UPPER(MID(_xlpm.DATA,1,1))&amp;LOWER(MID(_xlpm.DATA,2,LEN(_xlpm.DATA)-1)))</f>
        <v>Шляпа ковбойская</v>
      </c>
      <c r="E54" s="101" t="str">
        <f ca="1">PROPER(_xlfn.XLOOKUP($A54,Строчный!$A:$A,Строчный!E:E,"ERR",0))</f>
        <v>The Hollywood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BAILEY</v>
      </c>
      <c r="H54" s="101" t="str">
        <f ca="1">LOWER(_xlfn.XLOOKUP($A54,Строчный!$A:$A,Строчный!H:H,"ERR",0))</f>
        <v>peach</v>
      </c>
      <c r="I54" s="101" t="str">
        <f ca="1">LOWER(_xlfn.XLOOKUP($A54,Строчный!$A:$A,Строчный!I:I,"ERR",0))</f>
        <v>персиковый</v>
      </c>
      <c r="J54" s="101" t="str">
        <f ca="1">SUBSTITUTE(LOWER(_xlfn.XLOOKUP($A54,Строчный!$A:$A,Строчный!J:J,"ERR",0)),"подклад","Подклад")</f>
        <v>100% шерсть / Подклад: 100% полиэстер</v>
      </c>
      <c r="K54" s="101" t="str">
        <f ca="1">LOWER(_xlfn.XLOOKUP($A54,Строчный!$A:$A,Строчный!K:K,"ERR",0))</f>
        <v>шерстяные</v>
      </c>
      <c r="L54" s="101" t="str">
        <f ca="1">PROPER(_xlfn.XLOOKUP($A54,Строчный!$A:$A,Строчный!L:L,"ERR",0))</f>
        <v>Женский</v>
      </c>
      <c r="M54" s="101" t="str">
        <f ca="1">PROPER(_xlfn.XLOOKUP($A54,Строчный!$A:$A,Строчный!M:M,"ERR",0))</f>
        <v>Соединенные Штаты</v>
      </c>
      <c r="N54" s="110">
        <f ca="1">VALUE(_xlfn.XLOOKUP($A54,Строчный!$A:$A,Строчный!N:N,"ERR",0))</f>
        <v>702.00000000000011</v>
      </c>
      <c r="O54" s="109" t="str">
        <f ca="1">_xlfn.XLOOKUP($G54,Фабрика!A:A,Фабрика!B:B,"ERR",0)</f>
        <v>Bollman Headwear Europe Ltd; 2 Merchants drive, Caelisle, Cumbria CA3 0JW, United Kingdom</v>
      </c>
      <c r="P54" s="100">
        <f ca="1">_xlfn.XLOOKUP($A54,Строчный!$A:$A,Строчный!P:P,"ERR",0)</f>
        <v>57</v>
      </c>
      <c r="Q54" s="100">
        <f ca="1">VALUE(_xlfn.XLOOKUP($A54,Строчный!$A:$A,Строчный!Q:Q,"ERR",0))</f>
        <v>1</v>
      </c>
      <c r="R54" s="14" t="s">
        <v>283</v>
      </c>
      <c r="S54" s="122" t="str">
        <f t="shared" ref="S54:S117" ca="1" si="13">CONCATENATE(Y54," ",G54," арт. ",B54," (",I54,")")</f>
        <v>Шляпа BAILEY арт. W22RDC EMBER (персиковый)</v>
      </c>
      <c r="T54" s="121" t="str">
        <f t="shared" ref="T54:T117" ca="1" si="14">CONCATENATE(Y54," ",G54," арт. ",B54," (",I54,") {",H54,"}")</f>
        <v>Шляпа BAILEY арт. W22RDC EMBER (персиковый) {peach}</v>
      </c>
      <c r="U54" s="18" t="str">
        <f t="shared" ref="U54:U117" ca="1" si="15">IFERROR(MID(I54,FIND("-",I54)+1,LEN(I54)),IFERROR(MID(I54,1,FIND("/",I54)-2),I54))</f>
        <v>персиковый</v>
      </c>
      <c r="V54" s="18" t="str">
        <f t="shared" ref="V54:V117" ca="1" si="16">IFERROR(MID(I54,FIND("-",I54)+1,LEN(I54)),IFERROR(MID(I54,FIND("/",I54)+2,LEN(I54)),I54))</f>
        <v>персиковый</v>
      </c>
      <c r="W54" s="119" t="s">
        <v>126</v>
      </c>
      <c r="X54" s="93" t="str">
        <f t="shared" ca="1" si="4"/>
        <v>21-791-94</v>
      </c>
      <c r="Y54" s="95" t="str">
        <f ca="1">VLOOKUP(C54,Группа!A:B,2,FALSE)</f>
        <v>Шляпа</v>
      </c>
      <c r="Z54" s="117" t="str">
        <f ca="1">IFERROR(VLOOKUP(P54,Размеры!A:C,3,FALSE),"")</f>
        <v>57 M</v>
      </c>
      <c r="AA54" s="117" t="str">
        <f ca="1">VLOOKUP(I54,ЦветПолный!A:B,2,FALSE)</f>
        <v>94</v>
      </c>
      <c r="AB54" s="117">
        <f ca="1">IFERROR(VLOOKUP(P54,Размеры!A:D,4,FALSE),"")</f>
        <v>57</v>
      </c>
      <c r="AC54" s="117">
        <f ca="1">IF(LEFT(IFERROR(VLOOKUP(LOOKUP(2,1/SEARCH(B54,Товары!A:A),Товары!A:A),Товары!A:B,2,0),""),6)=MID(X54,1,6),1,0)</f>
        <v>0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1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0</v>
      </c>
      <c r="AL54" s="117">
        <f ca="1">SUMIF(ЦветПолный!A:A,I54,ЦветПолный!C:C)</f>
        <v>3</v>
      </c>
      <c r="AM54" s="117">
        <f>SUMIF(Цвет!A:A,W54,Цвет!B:B)</f>
        <v>1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e">
        <f ca="1">IF(VLOOKUP(T54,Товары!A:B,2,FALSE)=X54,"Есть в 1С","ERR")</f>
        <v>#N/A</v>
      </c>
      <c r="AR54" s="84" t="e">
        <f ca="1">IF(VLOOKUP(X54,Товары!B:B,1,FALSE)=X54,"Есть в 1С","ERR")</f>
        <v>#N/A</v>
      </c>
      <c r="AS54" s="116" t="e">
        <f ca="1">VLOOKUP(T54,Товары!A:B,2,FALSE)</f>
        <v>#N/A</v>
      </c>
      <c r="AT54" s="114" t="e">
        <f ca="1">VLOOKUP(T54,Товары!A:B,1,FALSE)</f>
        <v>#N/A</v>
      </c>
    </row>
    <row r="55" spans="1:46" x14ac:dyDescent="0.25">
      <c r="A55" s="133" t="str">
        <f ca="1"/>
        <v>21-791-08-59</v>
      </c>
      <c r="B55" s="128" t="str">
        <f ca="1">UPPER(_xlfn.XLOOKUP($A55,Строчный!$A:$A,Строчный!B:B,"ERR",0))</f>
        <v>25557BH BRUNE</v>
      </c>
      <c r="C55" s="101" t="str">
        <f ca="1">PROPER(_xlfn.XLOOKUP($A55,Строчный!$A:$A,Строчный!C:C,"ERR",0))</f>
        <v>Кепки</v>
      </c>
      <c r="D55" s="101" t="str">
        <f ca="1">_xlfn.LET(_xlpm.DATA,(_xlfn.XLOOKUP($A55,Строчный!$A:$A,Строчный!D:D,"ERR",0)),UPPER(MID(_xlpm.DATA,1,1))&amp;LOWER(MID(_xlpm.DATA,2,LEN(_xlpm.DATA)-1)))</f>
        <v>Кепка шестиклинка</v>
      </c>
      <c r="E55" s="101" t="str">
        <f ca="1">PROPER(_xlfn.XLOOKUP($A55,Строчный!$A:$A,Строчный!E:E,"ERR",0))</f>
        <v>The Hollywood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BAILEY</v>
      </c>
      <c r="H55" s="101" t="str">
        <f ca="1">LOWER(_xlfn.XLOOKUP($A55,Строчный!$A:$A,Строчный!H:H,"ERR",0))</f>
        <v>grey</v>
      </c>
      <c r="I55" s="101" t="str">
        <f ca="1">LOWER(_xlfn.XLOOKUP($A55,Строчный!$A:$A,Строчный!I:I,"ERR",0))</f>
        <v>серый</v>
      </c>
      <c r="J55" s="101" t="str">
        <f ca="1">SUBSTITUTE(LOWER(_xlfn.XLOOKUP($A55,Строчный!$A:$A,Строчный!J:J,"ERR",0)),"подклад","Подклад")</f>
        <v>60% шерсть - 40% полиэстер / Подклад: 100% полиэстер</v>
      </c>
      <c r="K55" s="101" t="str">
        <f ca="1">LOWER(_xlfn.XLOOKUP($A55,Строчный!$A:$A,Строчный!K:K,"ERR",0))</f>
        <v>шерстяные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Китай</v>
      </c>
      <c r="N55" s="110">
        <f ca="1">VALUE(_xlfn.XLOOKUP($A55,Строчный!$A:$A,Строчный!N:N,"ERR",0))</f>
        <v>702.00000000000011</v>
      </c>
      <c r="O55" s="109" t="str">
        <f ca="1">_xlfn.XLOOKUP($G55,Фабрика!A:A,Фабрика!B:B,"ERR",0)</f>
        <v>Bollman Headwear Europe Ltd; 2 Merchants drive, Caelisle, Cumbria CA3 0JW, United Kingdom</v>
      </c>
      <c r="P55" s="100">
        <f ca="1">_xlfn.XLOOKUP($A55,Строчный!$A:$A,Строчный!P:P,"ERR",0)</f>
        <v>59</v>
      </c>
      <c r="Q55" s="100">
        <f ca="1">VALUE(_xlfn.XLOOKUP($A55,Строчный!$A:$A,Строчный!Q:Q,"ERR",0))</f>
        <v>1</v>
      </c>
      <c r="R55" s="14" t="s">
        <v>283</v>
      </c>
      <c r="S55" s="122" t="str">
        <f t="shared" ca="1" si="13"/>
        <v>Кепка BAILEY арт. 25557BH BRUNE (серый)</v>
      </c>
      <c r="T55" s="121" t="str">
        <f t="shared" ca="1" si="14"/>
        <v>Кепка BAILEY арт. 25557BH BRUNE (серый) {grey}</v>
      </c>
      <c r="U55" s="18" t="str">
        <f t="shared" ca="1" si="15"/>
        <v>серый</v>
      </c>
      <c r="V55" s="18" t="str">
        <f t="shared" ca="1" si="16"/>
        <v>серый</v>
      </c>
      <c r="W55" s="119" t="str">
        <f ca="1">_xlfn.XLOOKUP(A55,'Цвета артикулов'!A:A,'Цвета артикулов'!B:B,IFERROR(MID(I55,FIND("-",I55)+1,LEN(I55)),IFERROR(MID(I55,1,FIND("/",I55)-2),I55)),0)</f>
        <v>серый</v>
      </c>
      <c r="X55" s="93" t="str">
        <f t="shared" ca="1" si="4"/>
        <v>21-791-08</v>
      </c>
      <c r="Y55" s="95" t="str">
        <f ca="1">VLOOKUP(C55,Группа!A:B,2,FALSE)</f>
        <v>Кепка</v>
      </c>
      <c r="Z55" s="117" t="str">
        <f ca="1">IFERROR(VLOOKUP(P55,Размеры!A:C,3,FALSE),"")</f>
        <v>59 L</v>
      </c>
      <c r="AA55" s="117" t="str">
        <f ca="1">VLOOKUP(I55,ЦветПолный!A:B,2,FALSE)</f>
        <v>08</v>
      </c>
      <c r="AB55" s="117">
        <f ca="1">IFERROR(VLOOKUP(P55,Размеры!A:D,4,FALSE),"")</f>
        <v>59</v>
      </c>
      <c r="AC55" s="117">
        <f ca="1">IF(LEFT(IFERROR(VLOOKUP(LOOKUP(2,1/SEARCH(B55,Товары!A:A),Товары!A:A),Товары!A:B,2,0),""),6)=MID(X55,1,6),1,0)</f>
        <v>0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1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0</v>
      </c>
      <c r="AL55" s="117">
        <f ca="1">SUMIF(ЦветПолный!A:A,I55,ЦветПолный!C:C)</f>
        <v>11</v>
      </c>
      <c r="AM55" s="117">
        <f ca="1">SUMIF(Цвет!A:A,W55,Цвет!B:B)</f>
        <v>1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e">
        <f ca="1">IF(VLOOKUP(T55,Товары!A:B,2,FALSE)=X55,"Есть в 1С","ERR")</f>
        <v>#N/A</v>
      </c>
      <c r="AR55" s="84" t="e">
        <f ca="1">IF(VLOOKUP(X55,Товары!B:B,1,FALSE)=X55,"Есть в 1С","ERR")</f>
        <v>#N/A</v>
      </c>
      <c r="AS55" s="116" t="e">
        <f ca="1">VLOOKUP(T55,Товары!A:B,2,FALSE)</f>
        <v>#N/A</v>
      </c>
      <c r="AT55" s="114" t="e">
        <f ca="1">VLOOKUP(T55,Товары!A:B,1,FALSE)</f>
        <v>#N/A</v>
      </c>
    </row>
    <row r="56" spans="1:46" x14ac:dyDescent="0.25">
      <c r="A56" s="133" t="str">
        <f ca="1"/>
        <v>21-790-11-59</v>
      </c>
      <c r="B56" s="128" t="str">
        <f ca="1">UPPER(_xlfn.XLOOKUP($A56,Строчный!$A:$A,Строчный!B:B,"ERR",0))</f>
        <v>25556BH GRIFF</v>
      </c>
      <c r="C56" s="101" t="str">
        <f ca="1">PROPER(_xlfn.XLOOKUP($A56,Строчный!$A:$A,Строчный!C:C,"ERR",0))</f>
        <v>Кепки</v>
      </c>
      <c r="D56" s="101" t="str">
        <f ca="1">_xlfn.LET(_xlpm.DATA,(_xlfn.XLOOKUP($A56,Строчный!$A:$A,Строчный!D:D,"ERR",0)),UPPER(MID(_xlpm.DATA,1,1))&amp;LOWER(MID(_xlpm.DATA,2,LEN(_xlpm.DATA)-1)))</f>
        <v>Кепка уточка</v>
      </c>
      <c r="E56" s="101" t="str">
        <f ca="1">PROPER(_xlfn.XLOOKUP($A56,Строчный!$A:$A,Строчный!E:E,"ERR",0))</f>
        <v>The Hollywood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BAILEY</v>
      </c>
      <c r="H56" s="101" t="str">
        <f ca="1">LOWER(_xlfn.XLOOKUP($A56,Строчный!$A:$A,Строчный!H:H,"ERR",0))</f>
        <v>uniform green plaid</v>
      </c>
      <c r="I56" s="101" t="str">
        <f ca="1">LOWER(_xlfn.XLOOKUP($A56,Строчный!$A:$A,Строчный!I:I,"ERR",0))</f>
        <v>зеленый</v>
      </c>
      <c r="J56" s="101" t="str">
        <f ca="1">SUBSTITUTE(LOWER(_xlfn.XLOOKUP($A56,Строчный!$A:$A,Строчный!J:J,"ERR",0)),"подклад","Подклад")</f>
        <v>100% шерсть / Подклад: 100% полиэстер</v>
      </c>
      <c r="K56" s="101" t="str">
        <f ca="1">LOWER(_xlfn.XLOOKUP($A56,Строчный!$A:$A,Строчный!K:K,"ERR",0))</f>
        <v>фетровые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Китай</v>
      </c>
      <c r="N56" s="110">
        <f ca="1">VALUE(_xlfn.XLOOKUP($A56,Строчный!$A:$A,Строчный!N:N,"ERR",0))</f>
        <v>702.00000000000011</v>
      </c>
      <c r="O56" s="109" t="str">
        <f ca="1">_xlfn.XLOOKUP($G56,Фабрика!A:A,Фабрика!B:B,"ERR",0)</f>
        <v>Bollman Headwear Europe Ltd; 2 Merchants drive, Caelisle, Cumbria CA3 0JW, United Kingdom</v>
      </c>
      <c r="P56" s="100">
        <f ca="1">_xlfn.XLOOKUP($A56,Строчный!$A:$A,Строчный!P:P,"ERR",0)</f>
        <v>59</v>
      </c>
      <c r="Q56" s="100">
        <f ca="1">VALUE(_xlfn.XLOOKUP($A56,Строчный!$A:$A,Строчный!Q:Q,"ERR",0))</f>
        <v>1</v>
      </c>
      <c r="R56" s="14" t="s">
        <v>283</v>
      </c>
      <c r="S56" s="122" t="str">
        <f t="shared" ca="1" si="13"/>
        <v>Кепка BAILEY арт. 25556BH GRIFF (зеленый)</v>
      </c>
      <c r="T56" s="121" t="str">
        <f t="shared" ca="1" si="14"/>
        <v>Кепка BAILEY арт. 25556BH GRIFF (зеленый) {uniform green plaid}</v>
      </c>
      <c r="U56" s="18" t="str">
        <f t="shared" ca="1" si="15"/>
        <v>зеленый</v>
      </c>
      <c r="V56" s="18" t="str">
        <f t="shared" ca="1" si="16"/>
        <v>зеленый</v>
      </c>
      <c r="W56" s="119" t="str">
        <f ca="1">_xlfn.XLOOKUP(A56,'Цвета артикулов'!A:A,'Цвета артикулов'!B:B,IFERROR(MID(I56,FIND("-",I56)+1,LEN(I56)),IFERROR(MID(I56,1,FIND("/",I56)-2),I56)),0)</f>
        <v>зеленый</v>
      </c>
      <c r="X56" s="93" t="str">
        <f t="shared" ca="1" si="4"/>
        <v>21-790-11</v>
      </c>
      <c r="Y56" s="95" t="str">
        <f ca="1">VLOOKUP(C56,Группа!A:B,2,FALSE)</f>
        <v>Кепка</v>
      </c>
      <c r="Z56" s="117" t="str">
        <f ca="1">IFERROR(VLOOKUP(P56,Размеры!A:C,3,FALSE),"")</f>
        <v>59 L</v>
      </c>
      <c r="AA56" s="117" t="str">
        <f ca="1">VLOOKUP(I56,ЦветПолный!A:B,2,FALSE)</f>
        <v>11</v>
      </c>
      <c r="AB56" s="117">
        <f ca="1">IFERROR(VLOOKUP(P56,Размеры!A:D,4,FALSE),"")</f>
        <v>59</v>
      </c>
      <c r="AC56" s="117">
        <f ca="1">IF(LEFT(IFERROR(VLOOKUP(LOOKUP(2,1/SEARCH(B56,Товары!A:A),Товары!A:A),Товары!A:B,2,0),""),6)=MID(X56,1,6),1,0)</f>
        <v>0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1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0</v>
      </c>
      <c r="AL56" s="117">
        <f ca="1">SUMIF(ЦветПолный!A:A,I56,ЦветПолный!C:C)</f>
        <v>6</v>
      </c>
      <c r="AM56" s="117">
        <f ca="1">SUMIF(Цвет!A:A,W56,Цвет!B:B)</f>
        <v>1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e">
        <f ca="1">IF(VLOOKUP(T56,Товары!A:B,2,FALSE)=X56,"Есть в 1С","ERR")</f>
        <v>#N/A</v>
      </c>
      <c r="AR56" s="84" t="e">
        <f ca="1">IF(VLOOKUP(X56,Товары!B:B,1,FALSE)=X56,"Есть в 1С","ERR")</f>
        <v>#N/A</v>
      </c>
      <c r="AS56" s="116" t="e">
        <f ca="1">VLOOKUP(T56,Товары!A:B,2,FALSE)</f>
        <v>#N/A</v>
      </c>
      <c r="AT56" s="114" t="e">
        <f ca="1">VLOOKUP(T56,Товары!A:B,1,FALSE)</f>
        <v>#N/A</v>
      </c>
    </row>
    <row r="57" spans="1:46" x14ac:dyDescent="0.25">
      <c r="A57" s="133" t="str">
        <f ca="1"/>
        <v>21-790-08-62</v>
      </c>
      <c r="B57" s="128" t="str">
        <f ca="1">UPPER(_xlfn.XLOOKUP($A57,Строчный!$A:$A,Строчный!B:B,"ERR",0))</f>
        <v>W22RDA EDEN</v>
      </c>
      <c r="C57" s="101" t="str">
        <f ca="1">PROPER(_xlfn.XLOOKUP($A57,Строчный!$A:$A,Строчный!C:C,"ERR",0))</f>
        <v>Шляпы</v>
      </c>
      <c r="D57" s="101" t="str">
        <f ca="1">_xlfn.LET(_xlpm.DATA,(_xlfn.XLOOKUP($A57,Строчный!$A:$A,Строчный!D:D,"ERR",0)),UPPER(MID(_xlpm.DATA,1,1))&amp;LOWER(MID(_xlpm.DATA,2,LEN(_xlpm.DATA)-1)))</f>
        <v>Шляпа ковбойская</v>
      </c>
      <c r="E57" s="101" t="str">
        <f ca="1">PROPER(_xlfn.XLOOKUP($A57,Строчный!$A:$A,Строчный!E:E,"ERR",0))</f>
        <v>The Hollywood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BAILEY</v>
      </c>
      <c r="H57" s="101" t="str">
        <f ca="1">LOWER(_xlfn.XLOOKUP($A57,Строчный!$A:$A,Строчный!H:H,"ERR",0))</f>
        <v>silver sand</v>
      </c>
      <c r="I57" s="101" t="str">
        <f ca="1">LOWER(_xlfn.XLOOKUP($A57,Строчный!$A:$A,Строчный!I:I,"ERR",0))</f>
        <v>серый</v>
      </c>
      <c r="J57" s="101" t="str">
        <f ca="1">SUBSTITUTE(LOWER(_xlfn.XLOOKUP($A57,Строчный!$A:$A,Строчный!J:J,"ERR",0)),"подклад","Подклад")</f>
        <v>100% шерсть / Подклад: 100% полиэстер</v>
      </c>
      <c r="K57" s="101" t="str">
        <f ca="1">LOWER(_xlfn.XLOOKUP($A57,Строчный!$A:$A,Строчный!K:K,"ERR",0))</f>
        <v>шерстяные</v>
      </c>
      <c r="L57" s="101" t="str">
        <f ca="1">PROPER(_xlfn.XLOOKUP($A57,Строчный!$A:$A,Строчный!L:L,"ERR",0))</f>
        <v>Женский</v>
      </c>
      <c r="M57" s="101" t="str">
        <f ca="1">PROPER(_xlfn.XLOOKUP($A57,Строчный!$A:$A,Строчный!M:M,"ERR",0))</f>
        <v>Соединенные Штаты</v>
      </c>
      <c r="N57" s="110">
        <f ca="1">VALUE(_xlfn.XLOOKUP($A57,Строчный!$A:$A,Строчный!N:N,"ERR",0))</f>
        <v>702.00000000000011</v>
      </c>
      <c r="O57" s="109" t="str">
        <f ca="1">_xlfn.XLOOKUP($G57,Фабрика!A:A,Фабрика!B:B,"ERR",0)</f>
        <v>Bollman Headwear Europe Ltd; 2 Merchants drive, Caelisle, Cumbria CA3 0JW, United Kingdom</v>
      </c>
      <c r="P57" s="100">
        <f ca="1">_xlfn.XLOOKUP($A57,Строчный!$A:$A,Строчный!P:P,"ERR",0)</f>
        <v>62</v>
      </c>
      <c r="Q57" s="100">
        <f ca="1">VALUE(_xlfn.XLOOKUP($A57,Строчный!$A:$A,Строчный!Q:Q,"ERR",0))</f>
        <v>1</v>
      </c>
      <c r="R57" s="14" t="s">
        <v>283</v>
      </c>
      <c r="S57" s="122" t="str">
        <f t="shared" ca="1" si="13"/>
        <v>Шляпа BAILEY арт. W22RDA EDEN (серый)</v>
      </c>
      <c r="T57" s="121" t="str">
        <f t="shared" ca="1" si="14"/>
        <v>Шляпа BAILEY арт. W22RDA EDEN (серый) {silver sand}</v>
      </c>
      <c r="U57" s="18" t="str">
        <f t="shared" ca="1" si="15"/>
        <v>серый</v>
      </c>
      <c r="V57" s="18" t="str">
        <f t="shared" ca="1" si="16"/>
        <v>серый</v>
      </c>
      <c r="W57" s="119" t="str">
        <f ca="1">_xlfn.XLOOKUP(A57,'Цвета артикулов'!A:A,'Цвета артикулов'!B:B,IFERROR(MID(I57,FIND("-",I57)+1,LEN(I57)),IFERROR(MID(I57,1,FIND("/",I57)-2),I57)),0)</f>
        <v>серый</v>
      </c>
      <c r="X57" s="93" t="str">
        <f t="shared" ca="1" si="4"/>
        <v>21-790-08</v>
      </c>
      <c r="Y57" s="95" t="str">
        <f ca="1">VLOOKUP(C57,Группа!A:B,2,FALSE)</f>
        <v>Шляпа</v>
      </c>
      <c r="Z57" s="117" t="str">
        <f ca="1">IFERROR(VLOOKUP(P57,Размеры!A:C,3,FALSE),"")</f>
        <v>62 XL/XXL</v>
      </c>
      <c r="AA57" s="117" t="str">
        <f ca="1">VLOOKUP(I57,ЦветПолный!A:B,2,FALSE)</f>
        <v>08</v>
      </c>
      <c r="AB57" s="117">
        <f ca="1">IFERROR(VLOOKUP(P57,Размеры!A:D,4,FALSE),"")</f>
        <v>62</v>
      </c>
      <c r="AC57" s="117">
        <f ca="1">IF(LEFT(IFERROR(VLOOKUP(LOOKUP(2,1/SEARCH(B57,Товары!A:A),Товары!A:A),Товары!A:B,2,0),""),6)=MID(X57,1,6),1,0)</f>
        <v>0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1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0</v>
      </c>
      <c r="AL57" s="117">
        <f ca="1">SUMIF(ЦветПолный!A:A,I57,ЦветПолный!C:C)</f>
        <v>11</v>
      </c>
      <c r="AM57" s="117">
        <f ca="1">SUMIF(Цвет!A:A,W57,Цвет!B:B)</f>
        <v>1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e">
        <f ca="1">IF(VLOOKUP(T57,Товары!A:B,2,FALSE)=X57,"Есть в 1С","ERR")</f>
        <v>#N/A</v>
      </c>
      <c r="AR57" s="84" t="e">
        <f ca="1">IF(VLOOKUP(X57,Товары!B:B,1,FALSE)=X57,"Есть в 1С","ERR")</f>
        <v>#N/A</v>
      </c>
      <c r="AS57" s="116" t="e">
        <f ca="1">VLOOKUP(T57,Товары!A:B,2,FALSE)</f>
        <v>#N/A</v>
      </c>
      <c r="AT57" s="114" t="e">
        <f ca="1">VLOOKUP(T57,Товары!A:B,1,FALSE)</f>
        <v>#N/A</v>
      </c>
    </row>
    <row r="58" spans="1:46" x14ac:dyDescent="0.25">
      <c r="A58" s="133" t="str">
        <f ca="1"/>
        <v>21-789-16-59</v>
      </c>
      <c r="B58" s="128" t="str">
        <f ca="1">UPPER(_xlfn.XLOOKUP($A58,Строчный!$A:$A,Строчный!B:B,"ERR",0))</f>
        <v>25555BH APOSTO</v>
      </c>
      <c r="C58" s="101" t="str">
        <f ca="1">PROPER(_xlfn.XLOOKUP($A58,Строчный!$A:$A,Строчный!C:C,"ERR",0))</f>
        <v>Кепки</v>
      </c>
      <c r="D58" s="101" t="str">
        <f ca="1">_xlfn.LET(_xlpm.DATA,(_xlfn.XLOOKUP($A58,Строчный!$A:$A,Строчный!D:D,"ERR",0)),UPPER(MID(_xlpm.DATA,1,1))&amp;LOWER(MID(_xlpm.DATA,2,LEN(_xlpm.DATA)-1)))</f>
        <v>Кепка плоская</v>
      </c>
      <c r="E58" s="101" t="str">
        <f ca="1">PROPER(_xlfn.XLOOKUP($A58,Строчный!$A:$A,Строчный!E:E,"ERR",0))</f>
        <v>The Hollywood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BAILEY</v>
      </c>
      <c r="H58" s="101" t="str">
        <f ca="1">LOWER(_xlfn.XLOOKUP($A58,Строчный!$A:$A,Строчный!H:H,"ERR",0))</f>
        <v>avion stripe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55% полиэстер -  25% шерсть -  20% хлопок / Подклад: 100% полиэстер</v>
      </c>
      <c r="K58" s="101" t="str">
        <f ca="1">LOWER(_xlfn.XLOOKUP($A58,Строчный!$A:$A,Строчный!K:K,"ERR",0))</f>
        <v>шерстяные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Китай</v>
      </c>
      <c r="N58" s="110">
        <f ca="1">VALUE(_xlfn.XLOOKUP($A58,Строчный!$A:$A,Строчный!N:N,"ERR",0))</f>
        <v>702.00000000000011</v>
      </c>
      <c r="O58" s="109" t="str">
        <f ca="1">_xlfn.XLOOKUP($G58,Фабрика!A:A,Фабрика!B:B,"ERR",0)</f>
        <v>Bollman Headwear Europe Ltd; 2 Merchants drive, Caelisle, Cumbria CA3 0JW, United Kingdom</v>
      </c>
      <c r="P58" s="100">
        <f ca="1">_xlfn.XLOOKUP($A58,Строчный!$A:$A,Строчный!P:P,"ERR",0)</f>
        <v>59</v>
      </c>
      <c r="Q58" s="100">
        <f ca="1">VALUE(_xlfn.XLOOKUP($A58,Строчный!$A:$A,Строчный!Q:Q,"ERR",0))</f>
        <v>1</v>
      </c>
      <c r="R58" s="14" t="s">
        <v>283</v>
      </c>
      <c r="S58" s="122" t="str">
        <f t="shared" ca="1" si="13"/>
        <v>Кепка BAILEY арт. 25555BH APOSTO (темно-синий)</v>
      </c>
      <c r="T58" s="121" t="str">
        <f t="shared" ca="1" si="14"/>
        <v>Кепка BAILEY арт. 25555BH APOSTO (темно-синий) {avion stripe}</v>
      </c>
      <c r="U58" s="18" t="str">
        <f t="shared" ca="1" si="15"/>
        <v>синий</v>
      </c>
      <c r="V58" s="18" t="str">
        <f t="shared" ca="1" si="16"/>
        <v>синий</v>
      </c>
      <c r="W58" s="119" t="str">
        <f ca="1">_xlfn.XLOOKUP(A58,'Цвета артикулов'!A:A,'Цвета артикулов'!B:B,IFERROR(MID(I58,FIND("-",I58)+1,LEN(I58)),IFERROR(MID(I58,1,FIND("/",I58)-2),I58)),0)</f>
        <v>синий</v>
      </c>
      <c r="X58" s="93" t="str">
        <f t="shared" ca="1" si="4"/>
        <v>21-789-16</v>
      </c>
      <c r="Y58" s="95" t="str">
        <f ca="1">VLOOKUP(C58,Группа!A:B,2,FALSE)</f>
        <v>Кепка</v>
      </c>
      <c r="Z58" s="117" t="str">
        <f ca="1">IFERROR(VLOOKUP(P58,Размеры!A:C,3,FALSE),"")</f>
        <v>59 L</v>
      </c>
      <c r="AA58" s="117" t="str">
        <f ca="1">VLOOKUP(I58,ЦветПолный!A:B,2,FALSE)</f>
        <v>16</v>
      </c>
      <c r="AB58" s="117">
        <f ca="1">IFERROR(VLOOKUP(P58,Размеры!A:D,4,FALSE),"")</f>
        <v>59</v>
      </c>
      <c r="AC58" s="117">
        <f ca="1">IF(LEFT(IFERROR(VLOOKUP(LOOKUP(2,1/SEARCH(B58,Товары!A:A),Товары!A:A),Товары!A:B,2,0),""),6)=MID(X58,1,6),1,0)</f>
        <v>0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1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0</v>
      </c>
      <c r="AL58" s="117">
        <f ca="1">SUMIF(ЦветПолный!A:A,I58,ЦветПолный!C:C)</f>
        <v>8</v>
      </c>
      <c r="AM58" s="117">
        <f ca="1">SUMIF(Цвет!A:A,W58,Цвет!B:B)</f>
        <v>1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e">
        <f ca="1">IF(VLOOKUP(T58,Товары!A:B,2,FALSE)=X58,"Есть в 1С","ERR")</f>
        <v>#N/A</v>
      </c>
      <c r="AR58" s="84" t="e">
        <f ca="1">IF(VLOOKUP(X58,Товары!B:B,1,FALSE)=X58,"Есть в 1С","ERR")</f>
        <v>#N/A</v>
      </c>
      <c r="AS58" s="116" t="e">
        <f ca="1">VLOOKUP(T58,Товары!A:B,2,FALSE)</f>
        <v>#N/A</v>
      </c>
      <c r="AT58" s="114" t="e">
        <f ca="1">VLOOKUP(T58,Товары!A:B,1,FALSE)</f>
        <v>#N/A</v>
      </c>
    </row>
    <row r="59" spans="1:46" x14ac:dyDescent="0.25">
      <c r="A59" s="133" t="str">
        <f ca="1"/>
        <v>21-789-09-59</v>
      </c>
      <c r="B59" s="128" t="str">
        <f ca="1">UPPER(_xlfn.XLOOKUP($A59,Строчный!$A:$A,Строчный!B:B,"ERR",0))</f>
        <v>W22EDB HOOLIHAN</v>
      </c>
      <c r="C59" s="101" t="str">
        <f ca="1">PROPER(_xlfn.XLOOKUP($A59,Строчный!$A:$A,Строчный!C:C,"ERR",0))</f>
        <v>Шляпы</v>
      </c>
      <c r="D59" s="101" t="str">
        <f ca="1">_xlfn.LET(_xlpm.DATA,(_xlfn.XLOOKUP($A59,Строчный!$A:$A,Строчный!D:D,"ERR",0)),UPPER(MID(_xlpm.DATA,1,1))&amp;LOWER(MID(_xlpm.DATA,2,LEN(_xlpm.DATA)-1)))</f>
        <v>Шляпа ковбойская</v>
      </c>
      <c r="E59" s="101" t="str">
        <f ca="1">PROPER(_xlfn.XLOOKUP($A59,Строчный!$A:$A,Строчный!E:E,"ERR",0))</f>
        <v>The Hollywood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BAILEY</v>
      </c>
      <c r="H59" s="101" t="str">
        <f ca="1">LOWER(_xlfn.XLOOKUP($A59,Строчный!$A:$A,Строчный!H:H,"ERR",0))</f>
        <v>black</v>
      </c>
      <c r="I59" s="101" t="str">
        <f ca="1">LOWER(_xlfn.XLOOKUP($A59,Строчный!$A:$A,Строчный!I:I,"ERR",0))</f>
        <v>черный</v>
      </c>
      <c r="J59" s="101" t="str">
        <f ca="1">SUBSTITUTE(LOWER(_xlfn.XLOOKUP($A59,Строчный!$A:$A,Строчный!J:J,"ERR",0)),"подклад","Подклад")</f>
        <v>100% шерсть / Подклад: 100% полиэстер</v>
      </c>
      <c r="K59" s="101" t="str">
        <f ca="1">LOWER(_xlfn.XLOOKUP($A59,Строчный!$A:$A,Строчный!K:K,"ERR",0))</f>
        <v>шерстяные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Соединенные Штаты</v>
      </c>
      <c r="N59" s="110">
        <f ca="1">VALUE(_xlfn.XLOOKUP($A59,Строчный!$A:$A,Строчный!N:N,"ERR",0))</f>
        <v>702.00000000000011</v>
      </c>
      <c r="O59" s="109" t="str">
        <f ca="1">_xlfn.XLOOKUP($G59,Фабрика!A:A,Фабрика!B:B,"ERR",0)</f>
        <v>Bollman Headwear Europe Ltd; 2 Merchants drive, Caelisle, Cumbria CA3 0JW, United Kingdom</v>
      </c>
      <c r="P59" s="100">
        <f ca="1">_xlfn.XLOOKUP($A59,Строчный!$A:$A,Строчный!P:P,"ERR",0)</f>
        <v>59</v>
      </c>
      <c r="Q59" s="100">
        <f ca="1">VALUE(_xlfn.XLOOKUP($A59,Строчный!$A:$A,Строчный!Q:Q,"ERR",0))</f>
        <v>1</v>
      </c>
      <c r="R59" s="14" t="s">
        <v>283</v>
      </c>
      <c r="S59" s="122" t="str">
        <f t="shared" ca="1" si="13"/>
        <v>Шляпа BAILEY арт. W22EDB HOOLIHAN (черный)</v>
      </c>
      <c r="T59" s="121" t="str">
        <f t="shared" ca="1" si="14"/>
        <v>Шляпа BAILEY арт. W22EDB HOOLIHAN (черный) {black}</v>
      </c>
      <c r="U59" s="18" t="str">
        <f t="shared" ca="1" si="15"/>
        <v>черный</v>
      </c>
      <c r="V59" s="18" t="str">
        <f t="shared" ca="1" si="16"/>
        <v>черный</v>
      </c>
      <c r="W59" s="119" t="str">
        <f ca="1">_xlfn.XLOOKUP(A59,'Цвета артикулов'!A:A,'Цвета артикулов'!B:B,IFERROR(MID(I59,FIND("-",I59)+1,LEN(I59)),IFERROR(MID(I59,1,FIND("/",I59)-2),I59)),0)</f>
        <v>черный</v>
      </c>
      <c r="X59" s="93" t="str">
        <f t="shared" ca="1" si="4"/>
        <v>21-789-09</v>
      </c>
      <c r="Y59" s="95" t="str">
        <f ca="1">VLOOKUP(C59,Группа!A:B,2,FALSE)</f>
        <v>Шляпа</v>
      </c>
      <c r="Z59" s="117" t="str">
        <f ca="1">IFERROR(VLOOKUP(P59,Размеры!A:C,3,FALSE),"")</f>
        <v>59 L</v>
      </c>
      <c r="AA59" s="117" t="str">
        <f ca="1">VLOOKUP(I59,ЦветПолный!A:B,2,FALSE)</f>
        <v>09</v>
      </c>
      <c r="AB59" s="117">
        <f ca="1">IFERROR(VLOOKUP(P59,Размеры!A:D,4,FALSE),"")</f>
        <v>59</v>
      </c>
      <c r="AC59" s="117">
        <f ca="1">IF(LEFT(IFERROR(VLOOKUP(LOOKUP(2,1/SEARCH(B59,Товары!A:A),Товары!A:A),Товары!A:B,2,0),""),6)=MID(X59,1,6),1,0)</f>
        <v>0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1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0</v>
      </c>
      <c r="AL59" s="117">
        <f ca="1">SUMIF(ЦветПолный!A:A,I59,ЦветПолный!C:C)</f>
        <v>11</v>
      </c>
      <c r="AM59" s="117">
        <f ca="1">SUMIF(Цвет!A:A,W59,Цвет!B:B)</f>
        <v>1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e">
        <f ca="1">IF(VLOOKUP(T59,Товары!A:B,2,FALSE)=X59,"Есть в 1С","ERR")</f>
        <v>#N/A</v>
      </c>
      <c r="AR59" s="84" t="e">
        <f ca="1">IF(VLOOKUP(X59,Товары!B:B,1,FALSE)=X59,"Есть в 1С","ERR")</f>
        <v>#N/A</v>
      </c>
      <c r="AS59" s="116" t="e">
        <f ca="1">VLOOKUP(T59,Товары!A:B,2,FALSE)</f>
        <v>#N/A</v>
      </c>
      <c r="AT59" s="114" t="e">
        <f ca="1">VLOOKUP(T59,Товары!A:B,1,FALSE)</f>
        <v>#N/A</v>
      </c>
    </row>
    <row r="60" spans="1:46" x14ac:dyDescent="0.25">
      <c r="A60" s="133" t="str">
        <f ca="1"/>
        <v>21-788-83-62</v>
      </c>
      <c r="B60" s="128" t="str">
        <f ca="1">UPPER(_xlfn.XLOOKUP($A60,Строчный!$A:$A,Строчный!B:B,"ERR",0))</f>
        <v>W22EDA RUMBLE</v>
      </c>
      <c r="C60" s="101" t="str">
        <f ca="1">PROPER(_xlfn.XLOOKUP($A60,Строчный!$A:$A,Строчный!C:C,"ERR",0))</f>
        <v>Шляпы</v>
      </c>
      <c r="D60" s="101" t="str">
        <f ca="1">_xlfn.LET(_xlpm.DATA,(_xlfn.XLOOKUP($A60,Строчный!$A:$A,Строчный!D:D,"ERR",0)),UPPER(MID(_xlpm.DATA,1,1))&amp;LOWER(MID(_xlpm.DATA,2,LEN(_xlpm.DATA)-1)))</f>
        <v>Шляпа ковбойская</v>
      </c>
      <c r="E60" s="101" t="str">
        <f ca="1">PROPER(_xlfn.XLOOKUP($A60,Строчный!$A:$A,Строчный!E:E,"ERR",0))</f>
        <v>The Hollywood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BAILEY</v>
      </c>
      <c r="H60" s="101" t="str">
        <f ca="1">LOWER(_xlfn.XLOOKUP($A60,Строчный!$A:$A,Строчный!H:H,"ERR",0))</f>
        <v>palamino</v>
      </c>
      <c r="I60" s="101" t="str">
        <f ca="1">LOWER(_xlfn.XLOOKUP($A60,Строчный!$A:$A,Строчный!I:I,"ERR",0))</f>
        <v>светло-бежевый</v>
      </c>
      <c r="J60" s="101" t="str">
        <f ca="1">SUBSTITUTE(LOWER(_xlfn.XLOOKUP($A60,Строчный!$A:$A,Строчный!J:J,"ERR",0)),"подклад","Подклад")</f>
        <v>100% шерсть / Подклад: 100% полиэстер</v>
      </c>
      <c r="K60" s="101" t="str">
        <f ca="1">LOWER(_xlfn.XLOOKUP($A60,Строчный!$A:$A,Строчный!K:K,"ERR",0))</f>
        <v>шерстяные</v>
      </c>
      <c r="L60" s="101" t="str">
        <f ca="1">PROPER(_xlfn.XLOOKUP($A60,Строчный!$A:$A,Строчный!L:L,"ERR",0))</f>
        <v>Унисекс</v>
      </c>
      <c r="M60" s="101" t="str">
        <f ca="1">PROPER(_xlfn.XLOOKUP($A60,Строчный!$A:$A,Строчный!M:M,"ERR",0))</f>
        <v>Соединенные Штаты</v>
      </c>
      <c r="N60" s="110">
        <f ca="1">VALUE(_xlfn.XLOOKUP($A60,Строчный!$A:$A,Строчный!N:N,"ERR",0))</f>
        <v>702.00000000000011</v>
      </c>
      <c r="O60" s="109" t="str">
        <f ca="1">_xlfn.XLOOKUP($G60,Фабрика!A:A,Фабрика!B:B,"ERR",0)</f>
        <v>Bollman Headwear Europe Ltd; 2 Merchants drive, Caelisle, Cumbria CA3 0JW, United Kingdom</v>
      </c>
      <c r="P60" s="100">
        <f ca="1">_xlfn.XLOOKUP($A60,Строчный!$A:$A,Строчный!P:P,"ERR",0)</f>
        <v>62</v>
      </c>
      <c r="Q60" s="100">
        <f ca="1">VALUE(_xlfn.XLOOKUP($A60,Строчный!$A:$A,Строчный!Q:Q,"ERR",0))</f>
        <v>1</v>
      </c>
      <c r="R60" s="14" t="s">
        <v>283</v>
      </c>
      <c r="S60" s="122" t="str">
        <f t="shared" ca="1" si="13"/>
        <v>Шляпа BAILEY арт. W22EDA RUMBLE (светло-бежевый)</v>
      </c>
      <c r="T60" s="121" t="str">
        <f t="shared" ca="1" si="14"/>
        <v>Шляпа BAILEY арт. W22EDA RUMBLE (светло-бежевый) {palamino}</v>
      </c>
      <c r="U60" s="18" t="str">
        <f t="shared" ca="1" si="15"/>
        <v>бежевый</v>
      </c>
      <c r="V60" s="18" t="str">
        <f t="shared" ca="1" si="16"/>
        <v>бежевый</v>
      </c>
      <c r="W60" s="119" t="str">
        <f ca="1">_xlfn.XLOOKUP(A60,'Цвета артикулов'!A:A,'Цвета артикулов'!B:B,IFERROR(MID(I60,FIND("-",I60)+1,LEN(I60)),IFERROR(MID(I60,1,FIND("/",I60)-2),I60)),0)</f>
        <v>бежевый</v>
      </c>
      <c r="X60" s="93" t="str">
        <f t="shared" ca="1" si="4"/>
        <v>21-788-83</v>
      </c>
      <c r="Y60" s="95" t="str">
        <f ca="1">VLOOKUP(C60,Группа!A:B,2,FALSE)</f>
        <v>Шляпа</v>
      </c>
      <c r="Z60" s="117" t="str">
        <f ca="1">IFERROR(VLOOKUP(P60,Размеры!A:C,3,FALSE),"")</f>
        <v>62 XL/XXL</v>
      </c>
      <c r="AA60" s="117" t="str">
        <f ca="1">VLOOKUP(I60,ЦветПолный!A:B,2,FALSE)</f>
        <v>83</v>
      </c>
      <c r="AB60" s="117">
        <f ca="1">IFERROR(VLOOKUP(P60,Размеры!A:D,4,FALSE),"")</f>
        <v>62</v>
      </c>
      <c r="AC60" s="117">
        <f ca="1">IF(LEFT(IFERROR(VLOOKUP(LOOKUP(2,1/SEARCH(B60,Товары!A:A),Товары!A:A),Товары!A:B,2,0),""),6)=MID(X60,1,6),1,0)</f>
        <v>0</v>
      </c>
      <c r="AE60" s="117">
        <f ca="1">SUMIF(Группа!A:A,C60,Группа!C:C)</f>
        <v>1</v>
      </c>
      <c r="AF60" s="117">
        <f ca="1">SUMIF(Группа!B:B,Y60,Группа!C:C)</f>
        <v>1</v>
      </c>
      <c r="AG60" s="117">
        <f ca="1">SUMIF(Формы!A:A,D60,Формы!B:B)</f>
        <v>1</v>
      </c>
      <c r="AH60" s="117">
        <f ca="1">SUMIF(Материал!A:A,K60,Материал!B:B)</f>
        <v>1</v>
      </c>
      <c r="AI60" s="117">
        <f ca="1">SUMIF(Размеры!A:A,P60,Размеры!E:E)</f>
        <v>1</v>
      </c>
      <c r="AJ60" s="117">
        <f ca="1">SUMIF(Сезон!A:A,F60,Сезон!B:B)</f>
        <v>1</v>
      </c>
      <c r="AK60" s="117">
        <f ca="1">SUMIF(Состав!A:A,J60,Состав!B:B)</f>
        <v>0</v>
      </c>
      <c r="AL60" s="117">
        <f ca="1">SUMIF(ЦветПолный!A:A,I60,ЦветПолный!C:C)</f>
        <v>6</v>
      </c>
      <c r="AM60" s="117">
        <f ca="1">SUMIF(Цвет!A:A,W60,Цвет!B:B)</f>
        <v>1</v>
      </c>
      <c r="AN60" s="117">
        <f ca="1">SUMIF(Пол!B:B,L60,Пол!C:C)</f>
        <v>1</v>
      </c>
      <c r="AO60" s="117">
        <f ca="1">SUMIF(Марка!A:A,G60,Марка!B:B)</f>
        <v>1</v>
      </c>
      <c r="AP60" s="117">
        <f ca="1">SUMIF(Страна!A:A,M60,Страна!B:B)</f>
        <v>1</v>
      </c>
      <c r="AQ60" s="83" t="e">
        <f ca="1">IF(VLOOKUP(T60,Товары!A:B,2,FALSE)=X60,"Есть в 1С","ERR")</f>
        <v>#N/A</v>
      </c>
      <c r="AR60" s="84" t="e">
        <f ca="1">IF(VLOOKUP(X60,Товары!B:B,1,FALSE)=X60,"Есть в 1С","ERR")</f>
        <v>#N/A</v>
      </c>
      <c r="AS60" s="116" t="e">
        <f ca="1">VLOOKUP(T60,Товары!A:B,2,FALSE)</f>
        <v>#N/A</v>
      </c>
      <c r="AT60" s="114" t="e">
        <f ca="1">VLOOKUP(T60,Товары!A:B,1,FALSE)</f>
        <v>#N/A</v>
      </c>
    </row>
    <row r="61" spans="1:46" x14ac:dyDescent="0.25">
      <c r="A61" s="133" t="str">
        <f ca="1"/>
        <v>21-788-08-59</v>
      </c>
      <c r="B61" s="128" t="str">
        <f ca="1">UPPER(_xlfn.XLOOKUP($A61,Строчный!$A:$A,Строчный!B:B,"ERR",0))</f>
        <v>25554BH LOU</v>
      </c>
      <c r="C61" s="101" t="str">
        <f ca="1">PROPER(_xlfn.XLOOKUP($A61,Строчный!$A:$A,Строчный!C:C,"ERR",0))</f>
        <v>Кепки</v>
      </c>
      <c r="D61" s="101" t="str">
        <f ca="1">_xlfn.LET(_xlpm.DATA,(_xlfn.XLOOKUP($A61,Строчный!$A:$A,Строчный!D:D,"ERR",0)),UPPER(MID(_xlpm.DATA,1,1))&amp;LOWER(MID(_xlpm.DATA,2,LEN(_xlpm.DATA)-1)))</f>
        <v>Кепка плоская</v>
      </c>
      <c r="E61" s="101" t="str">
        <f ca="1">PROPER(_xlfn.XLOOKUP($A61,Строчный!$A:$A,Строчный!E:E,"ERR",0))</f>
        <v>The Hollywood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BAILEY</v>
      </c>
      <c r="H61" s="101" t="str">
        <f ca="1">LOWER(_xlfn.XLOOKUP($A61,Строчный!$A:$A,Строчный!H:H,"ERR",0))</f>
        <v>oak plaid</v>
      </c>
      <c r="I61" s="101" t="str">
        <f ca="1">LOWER(_xlfn.XLOOKUP($A61,Строчный!$A:$A,Строчный!I:I,"ERR",0))</f>
        <v>серый</v>
      </c>
      <c r="J61" s="101" t="str">
        <f ca="1">SUBSTITUTE(LOWER(_xlfn.XLOOKUP($A61,Строчный!$A:$A,Строчный!J:J,"ERR",0)),"подклад","Подклад")</f>
        <v>50% шерсть - 50% полиэстер / Подклад: 100% полиэстер</v>
      </c>
      <c r="K61" s="101" t="str">
        <f ca="1">LOWER(_xlfn.XLOOKUP($A61,Строчный!$A:$A,Строчный!K:K,"ERR",0))</f>
        <v>шерстяные</v>
      </c>
      <c r="L61" s="101" t="str">
        <f ca="1">PROPER(_xlfn.XLOOKUP($A61,Строчный!$A:$A,Строчный!L:L,"ERR",0))</f>
        <v>Унисекс</v>
      </c>
      <c r="M61" s="101" t="str">
        <f ca="1">PROPER(_xlfn.XLOOKUP($A61,Строчный!$A:$A,Строчный!M:M,"ERR",0))</f>
        <v>Китай</v>
      </c>
      <c r="N61" s="110">
        <f ca="1">VALUE(_xlfn.XLOOKUP($A61,Строчный!$A:$A,Строчный!N:N,"ERR",0))</f>
        <v>702.00000000000011</v>
      </c>
      <c r="O61" s="109" t="str">
        <f ca="1">_xlfn.XLOOKUP($G61,Фабрика!A:A,Фабрика!B:B,"ERR",0)</f>
        <v>Bollman Headwear Europe Ltd; 2 Merchants drive, Caelisle, Cumbria CA3 0JW, United Kingdom</v>
      </c>
      <c r="P61" s="100">
        <f ca="1">_xlfn.XLOOKUP($A61,Строчный!$A:$A,Строчный!P:P,"ERR",0)</f>
        <v>59</v>
      </c>
      <c r="Q61" s="100">
        <f ca="1">VALUE(_xlfn.XLOOKUP($A61,Строчный!$A:$A,Строчный!Q:Q,"ERR",0))</f>
        <v>1</v>
      </c>
      <c r="R61" s="14" t="s">
        <v>283</v>
      </c>
      <c r="S61" s="122" t="str">
        <f t="shared" ca="1" si="13"/>
        <v>Кепка BAILEY арт. 25554BH LOU (серый)</v>
      </c>
      <c r="T61" s="121" t="str">
        <f t="shared" ca="1" si="14"/>
        <v>Кепка BAILEY арт. 25554BH LOU (серый) {oak plaid}</v>
      </c>
      <c r="U61" s="18" t="str">
        <f t="shared" ca="1" si="15"/>
        <v>серый</v>
      </c>
      <c r="V61" s="18" t="str">
        <f t="shared" ca="1" si="16"/>
        <v>серый</v>
      </c>
      <c r="W61" s="119" t="str">
        <f ca="1">_xlfn.XLOOKUP(A61,'Цвета артикулов'!A:A,'Цвета артикулов'!B:B,IFERROR(MID(I61,FIND("-",I61)+1,LEN(I61)),IFERROR(MID(I61,1,FIND("/",I61)-2),I61)),0)</f>
        <v>серый</v>
      </c>
      <c r="X61" s="93" t="str">
        <f t="shared" ca="1" si="4"/>
        <v>21-788-08</v>
      </c>
      <c r="Y61" s="95" t="str">
        <f ca="1">VLOOKUP(C61,Группа!A:B,2,FALSE)</f>
        <v>Кепка</v>
      </c>
      <c r="Z61" s="117" t="str">
        <f ca="1">IFERROR(VLOOKUP(P61,Размеры!A:C,3,FALSE),"")</f>
        <v>59 L</v>
      </c>
      <c r="AA61" s="117" t="str">
        <f ca="1">VLOOKUP(I61,ЦветПолный!A:B,2,FALSE)</f>
        <v>08</v>
      </c>
      <c r="AB61" s="117">
        <f ca="1">IFERROR(VLOOKUP(P61,Размеры!A:D,4,FALSE),"")</f>
        <v>59</v>
      </c>
      <c r="AC61" s="117">
        <f ca="1">IF(LEFT(IFERROR(VLOOKUP(LOOKUP(2,1/SEARCH(B61,Товары!A:A),Товары!A:A),Товары!A:B,2,0),""),6)=MID(X61,1,6),1,0)</f>
        <v>0</v>
      </c>
      <c r="AE61" s="117">
        <f ca="1">SUMIF(Группа!A:A,C61,Группа!C:C)</f>
        <v>1</v>
      </c>
      <c r="AF61" s="117">
        <f ca="1">SUMIF(Группа!B:B,Y61,Группа!C:C)</f>
        <v>1</v>
      </c>
      <c r="AG61" s="117">
        <f ca="1">SUMIF(Формы!A:A,D61,Формы!B:B)</f>
        <v>1</v>
      </c>
      <c r="AH61" s="117">
        <f ca="1">SUMIF(Материал!A:A,K61,Материал!B:B)</f>
        <v>1</v>
      </c>
      <c r="AI61" s="117">
        <f ca="1">SUMIF(Размеры!A:A,P61,Размеры!E:E)</f>
        <v>1</v>
      </c>
      <c r="AJ61" s="117">
        <f ca="1">SUMIF(Сезон!A:A,F61,Сезон!B:B)</f>
        <v>1</v>
      </c>
      <c r="AK61" s="117">
        <f ca="1">SUMIF(Состав!A:A,J61,Состав!B:B)</f>
        <v>0</v>
      </c>
      <c r="AL61" s="117">
        <f ca="1">SUMIF(ЦветПолный!A:A,I61,ЦветПолный!C:C)</f>
        <v>11</v>
      </c>
      <c r="AM61" s="117">
        <f ca="1">SUMIF(Цвет!A:A,W61,Цвет!B:B)</f>
        <v>1</v>
      </c>
      <c r="AN61" s="117">
        <f ca="1">SUMIF(Пол!B:B,L61,Пол!C:C)</f>
        <v>1</v>
      </c>
      <c r="AO61" s="117">
        <f ca="1">SUMIF(Марка!A:A,G61,Марка!B:B)</f>
        <v>1</v>
      </c>
      <c r="AP61" s="117">
        <f ca="1">SUMIF(Страна!A:A,M61,Страна!B:B)</f>
        <v>1</v>
      </c>
      <c r="AQ61" s="83" t="e">
        <f ca="1">IF(VLOOKUP(T61,Товары!A:B,2,FALSE)=X61,"Есть в 1С","ERR")</f>
        <v>#N/A</v>
      </c>
      <c r="AR61" s="84" t="e">
        <f ca="1">IF(VLOOKUP(X61,Товары!B:B,1,FALSE)=X61,"Есть в 1С","ERR")</f>
        <v>#N/A</v>
      </c>
      <c r="AS61" s="116" t="e">
        <f ca="1">VLOOKUP(T61,Товары!A:B,2,FALSE)</f>
        <v>#N/A</v>
      </c>
      <c r="AT61" s="114" t="e">
        <f ca="1">VLOOKUP(T61,Товары!A:B,1,FALSE)</f>
        <v>#N/A</v>
      </c>
    </row>
    <row r="62" spans="1:46" x14ac:dyDescent="0.25">
      <c r="A62" s="133" t="str">
        <f ca="1"/>
        <v>21-787-17-59</v>
      </c>
      <c r="B62" s="128" t="str">
        <f ca="1">UPPER(_xlfn.XLOOKUP($A62,Строчный!$A:$A,Строчный!B:B,"ERR",0))</f>
        <v>W2206F EL CAMPO</v>
      </c>
      <c r="C62" s="101" t="str">
        <f ca="1">PROPER(_xlfn.XLOOKUP($A62,Строчный!$A:$A,Строчный!C:C,"ERR",0))</f>
        <v>Шляпы</v>
      </c>
      <c r="D62" s="101" t="str">
        <f ca="1">_xlfn.LET(_xlpm.DATA,(_xlfn.XLOOKUP($A62,Строчный!$A:$A,Строчный!D:D,"ERR",0)),UPPER(MID(_xlpm.DATA,1,1))&amp;LOWER(MID(_xlpm.DATA,2,LEN(_xlpm.DATA)-1)))</f>
        <v>Шляпа ковбойская</v>
      </c>
      <c r="E62" s="101" t="str">
        <f ca="1">PROPER(_xlfn.XLOOKUP($A62,Строчный!$A:$A,Строчный!E:E,"ERR",0))</f>
        <v>The Hollywood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BAILEY</v>
      </c>
      <c r="H62" s="101" t="str">
        <f ca="1">LOWER(_xlfn.XLOOKUP($A62,Строчный!$A:$A,Строчный!H:H,"ERR",0))</f>
        <v>mist</v>
      </c>
      <c r="I62" s="101" t="str">
        <f ca="1">LOWER(_xlfn.XLOOKUP($A62,Строчный!$A:$A,Строчный!I:I,"ERR",0))</f>
        <v>белый</v>
      </c>
      <c r="J62" s="101" t="str">
        <f ca="1">SUBSTITUTE(LOWER(_xlfn.XLOOKUP($A62,Строчный!$A:$A,Строчный!J:J,"ERR",0)),"подклад","Подклад")</f>
        <v>100% шерсть / Подклад: 100% полиэстер</v>
      </c>
      <c r="K62" s="101" t="str">
        <f ca="1">LOWER(_xlfn.XLOOKUP($A62,Строчный!$A:$A,Строчный!K:K,"ERR",0))</f>
        <v>шерстяные</v>
      </c>
      <c r="L62" s="101" t="str">
        <f ca="1">PROPER(_xlfn.XLOOKUP($A62,Строчный!$A:$A,Строчный!L:L,"ERR",0))</f>
        <v>Унисекс</v>
      </c>
      <c r="M62" s="101" t="str">
        <f ca="1">PROPER(_xlfn.XLOOKUP($A62,Строчный!$A:$A,Строчный!M:M,"ERR",0))</f>
        <v>Соединенные Штаты</v>
      </c>
      <c r="N62" s="110">
        <f ca="1">VALUE(_xlfn.XLOOKUP($A62,Строчный!$A:$A,Строчный!N:N,"ERR",0))</f>
        <v>702.00000000000011</v>
      </c>
      <c r="O62" s="109" t="str">
        <f ca="1">_xlfn.XLOOKUP($G62,Фабрика!A:A,Фабрика!B:B,"ERR",0)</f>
        <v>Bollman Headwear Europe Ltd; 2 Merchants drive, Caelisle, Cumbria CA3 0JW, United Kingdom</v>
      </c>
      <c r="P62" s="100">
        <f ca="1">_xlfn.XLOOKUP($A62,Строчный!$A:$A,Строчный!P:P,"ERR",0)</f>
        <v>59</v>
      </c>
      <c r="Q62" s="100">
        <f ca="1">VALUE(_xlfn.XLOOKUP($A62,Строчный!$A:$A,Строчный!Q:Q,"ERR",0))</f>
        <v>1</v>
      </c>
      <c r="R62" s="14" t="s">
        <v>283</v>
      </c>
      <c r="S62" s="122" t="str">
        <f t="shared" ca="1" si="13"/>
        <v>Шляпа BAILEY арт. W2206F EL CAMPO (белый)</v>
      </c>
      <c r="T62" s="121" t="str">
        <f t="shared" ca="1" si="14"/>
        <v>Шляпа BAILEY арт. W2206F EL CAMPO (белый) {mist}</v>
      </c>
      <c r="U62" s="18" t="str">
        <f t="shared" ca="1" si="15"/>
        <v>белый</v>
      </c>
      <c r="V62" s="18" t="str">
        <f t="shared" ca="1" si="16"/>
        <v>белый</v>
      </c>
      <c r="W62" s="119" t="str">
        <f ca="1">_xlfn.XLOOKUP(A62,'Цвета артикулов'!A:A,'Цвета артикулов'!B:B,IFERROR(MID(I62,FIND("-",I62)+1,LEN(I62)),IFERROR(MID(I62,1,FIND("/",I62)-2),I62)),0)</f>
        <v>белый</v>
      </c>
      <c r="X62" s="93" t="str">
        <f t="shared" ca="1" si="4"/>
        <v>21-787-17</v>
      </c>
      <c r="Y62" s="95" t="str">
        <f ca="1">VLOOKUP(C62,Группа!A:B,2,FALSE)</f>
        <v>Шляпа</v>
      </c>
      <c r="Z62" s="117" t="str">
        <f ca="1">IFERROR(VLOOKUP(P62,Размеры!A:C,3,FALSE),"")</f>
        <v>59 L</v>
      </c>
      <c r="AA62" s="117" t="str">
        <f ca="1">VLOOKUP(I62,ЦветПолный!A:B,2,FALSE)</f>
        <v>17</v>
      </c>
      <c r="AB62" s="117">
        <f ca="1">IFERROR(VLOOKUP(P62,Размеры!A:D,4,FALSE),"")</f>
        <v>59</v>
      </c>
      <c r="AC62" s="117">
        <f ca="1">IF(LEFT(IFERROR(VLOOKUP(LOOKUP(2,1/SEARCH(B62,Товары!A:A),Товары!A:A),Товары!A:B,2,0),""),6)=MID(X62,1,6),1,0)</f>
        <v>0</v>
      </c>
      <c r="AE62" s="117">
        <f ca="1">SUMIF(Группа!A:A,C62,Группа!C:C)</f>
        <v>1</v>
      </c>
      <c r="AF62" s="117">
        <f ca="1">SUMIF(Группа!B:B,Y62,Группа!C:C)</f>
        <v>1</v>
      </c>
      <c r="AG62" s="117">
        <f ca="1">SUMIF(Формы!A:A,D62,Формы!B:B)</f>
        <v>1</v>
      </c>
      <c r="AH62" s="117">
        <f ca="1">SUMIF(Материал!A:A,K62,Материал!B:B)</f>
        <v>1</v>
      </c>
      <c r="AI62" s="117">
        <f ca="1">SUMIF(Размеры!A:A,P62,Размеры!E:E)</f>
        <v>1</v>
      </c>
      <c r="AJ62" s="117">
        <f ca="1">SUMIF(Сезон!A:A,F62,Сезон!B:B)</f>
        <v>1</v>
      </c>
      <c r="AK62" s="117">
        <f ca="1">SUMIF(Состав!A:A,J62,Состав!B:B)</f>
        <v>0</v>
      </c>
      <c r="AL62" s="117">
        <f ca="1">SUMIF(ЦветПолный!A:A,I62,ЦветПолный!C:C)</f>
        <v>4</v>
      </c>
      <c r="AM62" s="117">
        <f ca="1">SUMIF(Цвет!A:A,W62,Цвет!B:B)</f>
        <v>1</v>
      </c>
      <c r="AN62" s="117">
        <f ca="1">SUMIF(Пол!B:B,L62,Пол!C:C)</f>
        <v>1</v>
      </c>
      <c r="AO62" s="117">
        <f ca="1">SUMIF(Марка!A:A,G62,Марка!B:B)</f>
        <v>1</v>
      </c>
      <c r="AP62" s="117">
        <f ca="1">SUMIF(Страна!A:A,M62,Страна!B:B)</f>
        <v>1</v>
      </c>
      <c r="AQ62" s="83" t="e">
        <f ca="1">IF(VLOOKUP(T62,Товары!A:B,2,FALSE)=X62,"Есть в 1С","ERR")</f>
        <v>#N/A</v>
      </c>
      <c r="AR62" s="84" t="e">
        <f ca="1">IF(VLOOKUP(X62,Товары!B:B,1,FALSE)=X62,"Есть в 1С","ERR")</f>
        <v>#N/A</v>
      </c>
      <c r="AS62" s="116" t="e">
        <f ca="1">VLOOKUP(T62,Товары!A:B,2,FALSE)</f>
        <v>#N/A</v>
      </c>
      <c r="AT62" s="114" t="e">
        <f ca="1">VLOOKUP(T62,Товары!A:B,1,FALSE)</f>
        <v>#N/A</v>
      </c>
    </row>
    <row r="63" spans="1:46" x14ac:dyDescent="0.25">
      <c r="A63" s="133" t="str">
        <f ca="1"/>
        <v>21-787-11-59</v>
      </c>
      <c r="B63" s="128" t="str">
        <f ca="1">UPPER(_xlfn.XLOOKUP($A63,Строчный!$A:$A,Строчный!B:B,"ERR",0))</f>
        <v>25553BH ABEL</v>
      </c>
      <c r="C63" s="101" t="str">
        <f ca="1">PROPER(_xlfn.XLOOKUP($A63,Строчный!$A:$A,Строчный!C:C,"ERR",0))</f>
        <v>Кепки</v>
      </c>
      <c r="D63" s="101" t="str">
        <f ca="1">_xlfn.LET(_xlpm.DATA,(_xlfn.XLOOKUP($A63,Строчный!$A:$A,Строчный!D:D,"ERR",0)),UPPER(MID(_xlpm.DATA,1,1))&amp;LOWER(MID(_xlpm.DATA,2,LEN(_xlpm.DATA)-1)))</f>
        <v>Кепка плоская</v>
      </c>
      <c r="E63" s="101" t="str">
        <f ca="1">PROPER(_xlfn.XLOOKUP($A63,Строчный!$A:$A,Строчный!E:E,"ERR",0))</f>
        <v>The Hollywood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BAILEY</v>
      </c>
      <c r="H63" s="101" t="str">
        <f ca="1">LOWER(_xlfn.XLOOKUP($A63,Строчный!$A:$A,Строчный!H:H,"ERR",0))</f>
        <v>green</v>
      </c>
      <c r="I63" s="101" t="str">
        <f ca="1">LOWER(_xlfn.XLOOKUP($A63,Строчный!$A:$A,Строчный!I:I,"ERR",0))</f>
        <v>зеленый</v>
      </c>
      <c r="J63" s="101" t="str">
        <f ca="1">SUBSTITUTE(LOWER(_xlfn.XLOOKUP($A63,Строчный!$A:$A,Строчный!J:J,"ERR",0)),"подклад","Подклад")</f>
        <v>60% полиэстер - 40% шерсть / Подклад: 100% полиэстер</v>
      </c>
      <c r="K63" s="101" t="str">
        <f ca="1">LOWER(_xlfn.XLOOKUP($A63,Строчный!$A:$A,Строчный!K:K,"ERR",0))</f>
        <v>шерстяные</v>
      </c>
      <c r="L63" s="101" t="str">
        <f ca="1">PROPER(_xlfn.XLOOKUP($A63,Строчный!$A:$A,Строчный!L:L,"ERR",0))</f>
        <v>Унисекс</v>
      </c>
      <c r="M63" s="101" t="str">
        <f ca="1">PROPER(_xlfn.XLOOKUP($A63,Строчный!$A:$A,Строчный!M:M,"ERR",0))</f>
        <v>Китай</v>
      </c>
      <c r="N63" s="110">
        <f ca="1">VALUE(_xlfn.XLOOKUP($A63,Строчный!$A:$A,Строчный!N:N,"ERR",0))</f>
        <v>702.00000000000011</v>
      </c>
      <c r="O63" s="109" t="str">
        <f ca="1">_xlfn.XLOOKUP($G63,Фабрика!A:A,Фабрика!B:B,"ERR",0)</f>
        <v>Bollman Headwear Europe Ltd; 2 Merchants drive, Caelisle, Cumbria CA3 0JW, United Kingdom</v>
      </c>
      <c r="P63" s="100">
        <f ca="1">_xlfn.XLOOKUP($A63,Строчный!$A:$A,Строчный!P:P,"ERR",0)</f>
        <v>59</v>
      </c>
      <c r="Q63" s="100">
        <f ca="1">VALUE(_xlfn.XLOOKUP($A63,Строчный!$A:$A,Строчный!Q:Q,"ERR",0))</f>
        <v>1</v>
      </c>
      <c r="R63" s="14" t="s">
        <v>283</v>
      </c>
      <c r="S63" s="122" t="str">
        <f t="shared" ca="1" si="13"/>
        <v>Кепка BAILEY арт. 25553BH ABEL (зеленый)</v>
      </c>
      <c r="T63" s="121" t="str">
        <f t="shared" ca="1" si="14"/>
        <v>Кепка BAILEY арт. 25553BH ABEL (зеленый) {green}</v>
      </c>
      <c r="U63" s="18" t="str">
        <f t="shared" ca="1" si="15"/>
        <v>зеленый</v>
      </c>
      <c r="V63" s="18" t="str">
        <f t="shared" ca="1" si="16"/>
        <v>зеленый</v>
      </c>
      <c r="W63" s="119" t="str">
        <f ca="1">_xlfn.XLOOKUP(A63,'Цвета артикулов'!A:A,'Цвета артикулов'!B:B,IFERROR(MID(I63,FIND("-",I63)+1,LEN(I63)),IFERROR(MID(I63,1,FIND("/",I63)-2),I63)),0)</f>
        <v>зеленый</v>
      </c>
      <c r="X63" s="93" t="str">
        <f t="shared" ca="1" si="4"/>
        <v>21-787-11</v>
      </c>
      <c r="Y63" s="95" t="str">
        <f ca="1">VLOOKUP(C63,Группа!A:B,2,FALSE)</f>
        <v>Кепка</v>
      </c>
      <c r="Z63" s="117" t="str">
        <f ca="1">IFERROR(VLOOKUP(P63,Размеры!A:C,3,FALSE),"")</f>
        <v>59 L</v>
      </c>
      <c r="AA63" s="117" t="str">
        <f ca="1">VLOOKUP(I63,ЦветПолный!A:B,2,FALSE)</f>
        <v>11</v>
      </c>
      <c r="AB63" s="117">
        <f ca="1">IFERROR(VLOOKUP(P63,Размеры!A:D,4,FALSE),"")</f>
        <v>59</v>
      </c>
      <c r="AC63" s="117">
        <f ca="1">IF(LEFT(IFERROR(VLOOKUP(LOOKUP(2,1/SEARCH(B63,Товары!A:A),Товары!A:A),Товары!A:B,2,0),""),6)=MID(X63,1,6),1,0)</f>
        <v>0</v>
      </c>
      <c r="AE63" s="117">
        <f ca="1">SUMIF(Группа!A:A,C63,Группа!C:C)</f>
        <v>1</v>
      </c>
      <c r="AF63" s="117">
        <f ca="1">SUMIF(Группа!B:B,Y63,Группа!C:C)</f>
        <v>1</v>
      </c>
      <c r="AG63" s="117">
        <f ca="1">SUMIF(Формы!A:A,D63,Формы!B:B)</f>
        <v>1</v>
      </c>
      <c r="AH63" s="117">
        <f ca="1">SUMIF(Материал!A:A,K63,Материал!B:B)</f>
        <v>1</v>
      </c>
      <c r="AI63" s="117">
        <f ca="1">SUMIF(Размеры!A:A,P63,Размеры!E:E)</f>
        <v>1</v>
      </c>
      <c r="AJ63" s="117">
        <f ca="1">SUMIF(Сезон!A:A,F63,Сезон!B:B)</f>
        <v>1</v>
      </c>
      <c r="AK63" s="117">
        <f ca="1">SUMIF(Состав!A:A,J63,Состав!B:B)</f>
        <v>0</v>
      </c>
      <c r="AL63" s="117">
        <f ca="1">SUMIF(ЦветПолный!A:A,I63,ЦветПолный!C:C)</f>
        <v>6</v>
      </c>
      <c r="AM63" s="117">
        <f ca="1">SUMIF(Цвет!A:A,W63,Цвет!B:B)</f>
        <v>1</v>
      </c>
      <c r="AN63" s="117">
        <f ca="1">SUMIF(Пол!B:B,L63,Пол!C:C)</f>
        <v>1</v>
      </c>
      <c r="AO63" s="117">
        <f ca="1">SUMIF(Марка!A:A,G63,Марка!B:B)</f>
        <v>1</v>
      </c>
      <c r="AP63" s="117">
        <f ca="1">SUMIF(Страна!A:A,M63,Страна!B:B)</f>
        <v>1</v>
      </c>
      <c r="AQ63" s="83" t="e">
        <f ca="1">IF(VLOOKUP(T63,Товары!A:B,2,FALSE)=X63,"Есть в 1С","ERR")</f>
        <v>#N/A</v>
      </c>
      <c r="AR63" s="84" t="e">
        <f ca="1">IF(VLOOKUP(X63,Товары!B:B,1,FALSE)=X63,"Есть в 1С","ERR")</f>
        <v>#N/A</v>
      </c>
      <c r="AS63" s="116" t="e">
        <f ca="1">VLOOKUP(T63,Товары!A:B,2,FALSE)</f>
        <v>#N/A</v>
      </c>
      <c r="AT63" s="114" t="e">
        <f ca="1">VLOOKUP(T63,Товары!A:B,1,FALSE)</f>
        <v>#N/A</v>
      </c>
    </row>
    <row r="64" spans="1:46" x14ac:dyDescent="0.25">
      <c r="A64" s="133" t="str">
        <f ca="1"/>
        <v>21-786-14-59</v>
      </c>
      <c r="B64" s="128" t="str">
        <f ca="1">UPPER(_xlfn.XLOOKUP($A64,Строчный!$A:$A,Строчный!B:B,"ERR",0))</f>
        <v>25552BH CLAUD</v>
      </c>
      <c r="C64" s="101" t="str">
        <f ca="1">PROPER(_xlfn.XLOOKUP($A64,Строчный!$A:$A,Строчный!C:C,"ERR",0))</f>
        <v>Кепки</v>
      </c>
      <c r="D64" s="101" t="str">
        <f ca="1">_xlfn.LET(_xlpm.DATA,(_xlfn.XLOOKUP($A64,Строчный!$A:$A,Строчный!D:D,"ERR",0)),UPPER(MID(_xlpm.DATA,1,1))&amp;LOWER(MID(_xlpm.DATA,2,LEN(_xlpm.DATA)-1)))</f>
        <v>Кепка восьмиклинка</v>
      </c>
      <c r="E64" s="101" t="str">
        <f ca="1">PROPER(_xlfn.XLOOKUP($A64,Строчный!$A:$A,Строчный!E:E,"ERR",0))</f>
        <v>The Hollywood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BAILEY</v>
      </c>
      <c r="H64" s="101" t="str">
        <f ca="1">LOWER(_xlfn.XLOOKUP($A64,Строчный!$A:$A,Строчный!H:H,"ERR",0))</f>
        <v>bronze</v>
      </c>
      <c r="I64" s="101" t="str">
        <f ca="1">LOWER(_xlfn.XLOOKUP($A64,Строчный!$A:$A,Строчный!I:I,"ERR",0))</f>
        <v>бронзовый</v>
      </c>
      <c r="J64" s="101" t="str">
        <f ca="1">SUBSTITUTE(LOWER(_xlfn.XLOOKUP($A64,Строчный!$A:$A,Строчный!J:J,"ERR",0)),"подклад","Подклад")</f>
        <v>68% полиэстер - 32% вискоза / Подклад: 100% полиэстер</v>
      </c>
      <c r="K64" s="101" t="str">
        <f ca="1">LOWER(_xlfn.XLOOKUP($A64,Строчный!$A:$A,Строчный!K:K,"ERR",0))</f>
        <v/>
      </c>
      <c r="L64" s="101" t="str">
        <f ca="1">PROPER(_xlfn.XLOOKUP($A64,Строчный!$A:$A,Строчный!L:L,"ERR",0))</f>
        <v>Унисекс</v>
      </c>
      <c r="M64" s="101" t="str">
        <f ca="1">PROPER(_xlfn.XLOOKUP($A64,Строчный!$A:$A,Строчный!M:M,"ERR",0))</f>
        <v>Китай</v>
      </c>
      <c r="N64" s="110">
        <f ca="1">VALUE(_xlfn.XLOOKUP($A64,Строчный!$A:$A,Строчный!N:N,"ERR",0))</f>
        <v>702.00000000000011</v>
      </c>
      <c r="O64" s="109" t="str">
        <f ca="1">_xlfn.XLOOKUP($G64,Фабрика!A:A,Фабрика!B:B,"ERR",0)</f>
        <v>Bollman Headwear Europe Ltd; 2 Merchants drive, Caelisle, Cumbria CA3 0JW, United Kingdom</v>
      </c>
      <c r="P64" s="100">
        <f ca="1">_xlfn.XLOOKUP($A64,Строчный!$A:$A,Строчный!P:P,"ERR",0)</f>
        <v>59</v>
      </c>
      <c r="Q64" s="100">
        <f ca="1">VALUE(_xlfn.XLOOKUP($A64,Строчный!$A:$A,Строчный!Q:Q,"ERR",0))</f>
        <v>1</v>
      </c>
      <c r="R64" s="14" t="s">
        <v>283</v>
      </c>
      <c r="S64" s="122" t="str">
        <f t="shared" ca="1" si="13"/>
        <v>Кепка BAILEY арт. 25552BH CLAUD (бронзовый)</v>
      </c>
      <c r="T64" s="121" t="str">
        <f t="shared" ca="1" si="14"/>
        <v>Кепка BAILEY арт. 25552BH CLAUD (бронзовый) {bronze}</v>
      </c>
      <c r="U64" s="18" t="str">
        <f t="shared" ca="1" si="15"/>
        <v>бронзовый</v>
      </c>
      <c r="V64" s="18" t="str">
        <f t="shared" ca="1" si="16"/>
        <v>бронзовый</v>
      </c>
      <c r="W64" s="119" t="s">
        <v>22</v>
      </c>
      <c r="X64" s="93" t="str">
        <f t="shared" ca="1" si="4"/>
        <v>21-786-14</v>
      </c>
      <c r="Y64" s="95" t="str">
        <f ca="1">VLOOKUP(C64,Группа!A:B,2,FALSE)</f>
        <v>Кепка</v>
      </c>
      <c r="Z64" s="117" t="str">
        <f ca="1">IFERROR(VLOOKUP(P64,Размеры!A:C,3,FALSE),"")</f>
        <v>59 L</v>
      </c>
      <c r="AA64" s="117" t="str">
        <f ca="1">VLOOKUP(I64,ЦветПолный!A:B,2,FALSE)</f>
        <v>14</v>
      </c>
      <c r="AB64" s="117">
        <f ca="1">IFERROR(VLOOKUP(P64,Размеры!A:D,4,FALSE),"")</f>
        <v>59</v>
      </c>
      <c r="AC64" s="117">
        <f ca="1">IF(LEFT(IFERROR(VLOOKUP(LOOKUP(2,1/SEARCH(B64,Товары!A:A),Товары!A:A),Товары!A:B,2,0),""),6)=MID(X64,1,6),1,0)</f>
        <v>0</v>
      </c>
      <c r="AE64" s="117">
        <f ca="1">SUMIF(Группа!A:A,C64,Группа!C:C)</f>
        <v>1</v>
      </c>
      <c r="AF64" s="117">
        <f ca="1">SUMIF(Группа!B:B,Y64,Группа!C:C)</f>
        <v>1</v>
      </c>
      <c r="AG64" s="117">
        <f ca="1">SUMIF(Формы!A:A,D64,Формы!B:B)</f>
        <v>1</v>
      </c>
      <c r="AH64" s="117">
        <f ca="1">SUMIF(Материал!A:A,K64,Материал!B:B)</f>
        <v>0</v>
      </c>
      <c r="AI64" s="117">
        <f ca="1">SUMIF(Размеры!A:A,P64,Размеры!E:E)</f>
        <v>1</v>
      </c>
      <c r="AJ64" s="117">
        <f ca="1">SUMIF(Сезон!A:A,F64,Сезон!B:B)</f>
        <v>1</v>
      </c>
      <c r="AK64" s="117">
        <f ca="1">SUMIF(Состав!A:A,J64,Состав!B:B)</f>
        <v>0</v>
      </c>
      <c r="AL64" s="117">
        <f ca="1">SUMIF(ЦветПолный!A:A,I64,ЦветПолный!C:C)</f>
        <v>1</v>
      </c>
      <c r="AM64" s="117">
        <f>SUMIF(Цвет!A:A,W64,Цвет!B:B)</f>
        <v>1</v>
      </c>
      <c r="AN64" s="117">
        <f ca="1">SUMIF(Пол!B:B,L64,Пол!C:C)</f>
        <v>1</v>
      </c>
      <c r="AO64" s="117">
        <f ca="1">SUMIF(Марка!A:A,G64,Марка!B:B)</f>
        <v>1</v>
      </c>
      <c r="AP64" s="117">
        <f ca="1">SUMIF(Страна!A:A,M64,Страна!B:B)</f>
        <v>1</v>
      </c>
      <c r="AQ64" s="83" t="e">
        <f ca="1">IF(VLOOKUP(T64,Товары!A:B,2,FALSE)=X64,"Есть в 1С","ERR")</f>
        <v>#N/A</v>
      </c>
      <c r="AR64" s="84" t="e">
        <f ca="1">IF(VLOOKUP(X64,Товары!B:B,1,FALSE)=X64,"Есть в 1С","ERR")</f>
        <v>#N/A</v>
      </c>
      <c r="AS64" s="116" t="e">
        <f ca="1">VLOOKUP(T64,Товары!A:B,2,FALSE)</f>
        <v>#N/A</v>
      </c>
      <c r="AT64" s="114" t="e">
        <f ca="1">VLOOKUP(T64,Товары!A:B,1,FALSE)</f>
        <v>#N/A</v>
      </c>
    </row>
    <row r="65" spans="1:46" x14ac:dyDescent="0.25">
      <c r="A65" s="133" t="str">
        <f ca="1"/>
        <v>21-786-09-57</v>
      </c>
      <c r="B65" s="128" t="str">
        <f ca="1">UPPER(_xlfn.XLOOKUP($A65,Строчный!$A:$A,Строчный!B:B,"ERR",0))</f>
        <v>W2205E EL RENO</v>
      </c>
      <c r="C65" s="101" t="str">
        <f ca="1">PROPER(_xlfn.XLOOKUP($A65,Строчный!$A:$A,Строчный!C:C,"ERR",0))</f>
        <v>Шляпы</v>
      </c>
      <c r="D65" s="101" t="str">
        <f ca="1">_xlfn.LET(_xlpm.DATA,(_xlfn.XLOOKUP($A65,Строчный!$A:$A,Строчный!D:D,"ERR",0)),UPPER(MID(_xlpm.DATA,1,1))&amp;LOWER(MID(_xlpm.DATA,2,LEN(_xlpm.DATA)-1)))</f>
        <v>Шляпа ковбойская</v>
      </c>
      <c r="E65" s="101" t="str">
        <f ca="1">PROPER(_xlfn.XLOOKUP($A65,Строчный!$A:$A,Строчный!E:E,"ERR",0))</f>
        <v>The Hollywood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BAILEY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шерсть / Подклад: 100% полиэстер</v>
      </c>
      <c r="K65" s="101" t="str">
        <f ca="1">LOWER(_xlfn.XLOOKUP($A65,Строчный!$A:$A,Строчный!K:K,"ERR",0))</f>
        <v>шерстяные</v>
      </c>
      <c r="L65" s="101" t="str">
        <f ca="1">PROPER(_xlfn.XLOOKUP($A65,Строчный!$A:$A,Строчный!L:L,"ERR",0))</f>
        <v>Унисекс</v>
      </c>
      <c r="M65" s="101" t="str">
        <f ca="1">PROPER(_xlfn.XLOOKUP($A65,Строчный!$A:$A,Строчный!M:M,"ERR",0))</f>
        <v>Соединенные Штаты</v>
      </c>
      <c r="N65" s="110">
        <f ca="1">VALUE(_xlfn.XLOOKUP($A65,Строчный!$A:$A,Строчный!N:N,"ERR",0))</f>
        <v>702.00000000000011</v>
      </c>
      <c r="O65" s="109" t="str">
        <f ca="1">_xlfn.XLOOKUP($G65,Фабрика!A:A,Фабрика!B:B,"ERR",0)</f>
        <v>Bollman Headwear Europe Ltd; 2 Merchants drive, Caelisle, Cumbria CA3 0JW, United Kingdom</v>
      </c>
      <c r="P65" s="100">
        <f ca="1">_xlfn.XLOOKUP($A65,Строчный!$A:$A,Строчный!P:P,"ERR",0)</f>
        <v>57</v>
      </c>
      <c r="Q65" s="100">
        <f ca="1">VALUE(_xlfn.XLOOKUP($A65,Строчный!$A:$A,Строчный!Q:Q,"ERR",0))</f>
        <v>1</v>
      </c>
      <c r="R65" s="14" t="s">
        <v>283</v>
      </c>
      <c r="S65" s="122" t="str">
        <f t="shared" ca="1" si="13"/>
        <v>Шляпа BAILEY арт. W2205E EL RENO (черный)</v>
      </c>
      <c r="T65" s="121" t="str">
        <f t="shared" ca="1" si="14"/>
        <v>Шляпа BAILEY арт. W2205E EL RENO (черный) {black}</v>
      </c>
      <c r="U65" s="18" t="str">
        <f t="shared" ca="1" si="15"/>
        <v>черный</v>
      </c>
      <c r="V65" s="18" t="str">
        <f t="shared" ca="1" si="16"/>
        <v>черный</v>
      </c>
      <c r="W65" s="119" t="str">
        <f ca="1">_xlfn.XLOOKUP(A65,'Цвета артикулов'!A:A,'Цвета артикулов'!B:B,IFERROR(MID(I65,FIND("-",I65)+1,LEN(I65)),IFERROR(MID(I65,1,FIND("/",I65)-2),I65)),0)</f>
        <v>черный</v>
      </c>
      <c r="X65" s="93" t="str">
        <f t="shared" ca="1" si="4"/>
        <v>21-786-09</v>
      </c>
      <c r="Y65" s="95" t="str">
        <f ca="1">VLOOKUP(C65,Группа!A:B,2,FALSE)</f>
        <v>Шляпа</v>
      </c>
      <c r="Z65" s="117" t="str">
        <f ca="1">IFERROR(VLOOKUP(P65,Размеры!A:C,3,FALSE),"")</f>
        <v>57 M</v>
      </c>
      <c r="AA65" s="117" t="str">
        <f ca="1">VLOOKUP(I65,ЦветПолный!A:B,2,FALSE)</f>
        <v>09</v>
      </c>
      <c r="AB65" s="117">
        <f ca="1">IFERROR(VLOOKUP(P65,Размеры!A:D,4,FALSE),"")</f>
        <v>57</v>
      </c>
      <c r="AC65" s="117">
        <f ca="1">IF(LEFT(IFERROR(VLOOKUP(LOOKUP(2,1/SEARCH(B65,Товары!A:A),Товары!A:A),Товары!A:B,2,0),""),6)=MID(X65,1,6),1,0)</f>
        <v>0</v>
      </c>
      <c r="AE65" s="117">
        <f ca="1">SUMIF(Группа!A:A,C65,Группа!C:C)</f>
        <v>1</v>
      </c>
      <c r="AF65" s="117">
        <f ca="1">SUMIF(Группа!B:B,Y65,Группа!C:C)</f>
        <v>1</v>
      </c>
      <c r="AG65" s="117">
        <f ca="1">SUMIF(Формы!A:A,D65,Формы!B:B)</f>
        <v>1</v>
      </c>
      <c r="AH65" s="117">
        <f ca="1">SUMIF(Материал!A:A,K65,Материал!B:B)</f>
        <v>1</v>
      </c>
      <c r="AI65" s="117">
        <f ca="1">SUMIF(Размеры!A:A,P65,Размеры!E:E)</f>
        <v>1</v>
      </c>
      <c r="AJ65" s="117">
        <f ca="1">SUMIF(Сезон!A:A,F65,Сезон!B:B)</f>
        <v>1</v>
      </c>
      <c r="AK65" s="117">
        <f ca="1">SUMIF(Состав!A:A,J65,Состав!B:B)</f>
        <v>0</v>
      </c>
      <c r="AL65" s="117">
        <f ca="1">SUMIF(ЦветПолный!A:A,I65,ЦветПолный!C:C)</f>
        <v>11</v>
      </c>
      <c r="AM65" s="117">
        <f ca="1">SUMIF(Цвет!A:A,W65,Цвет!B:B)</f>
        <v>1</v>
      </c>
      <c r="AN65" s="117">
        <f ca="1">SUMIF(Пол!B:B,L65,Пол!C:C)</f>
        <v>1</v>
      </c>
      <c r="AO65" s="117">
        <f ca="1">SUMIF(Марка!A:A,G65,Марка!B:B)</f>
        <v>1</v>
      </c>
      <c r="AP65" s="117">
        <f ca="1">SUMIF(Страна!A:A,M65,Страна!B:B)</f>
        <v>1</v>
      </c>
      <c r="AQ65" s="83" t="e">
        <f ca="1">IF(VLOOKUP(T65,Товары!A:B,2,FALSE)=X65,"Есть в 1С","ERR")</f>
        <v>#N/A</v>
      </c>
      <c r="AR65" s="84" t="e">
        <f ca="1">IF(VLOOKUP(X65,Товары!B:B,1,FALSE)=X65,"Есть в 1С","ERR")</f>
        <v>#N/A</v>
      </c>
      <c r="AS65" s="116" t="e">
        <f ca="1">VLOOKUP(T65,Товары!A:B,2,FALSE)</f>
        <v>#N/A</v>
      </c>
      <c r="AT65" s="114" t="e">
        <f ca="1">VLOOKUP(T65,Товары!A:B,1,FALSE)</f>
        <v>#N/A</v>
      </c>
    </row>
    <row r="66" spans="1:46" x14ac:dyDescent="0.25">
      <c r="A66" s="133" t="str">
        <f ca="1"/>
        <v>21-785-09-59</v>
      </c>
      <c r="B66" s="128" t="str">
        <f ca="1">UPPER(_xlfn.XLOOKUP($A66,Строчный!$A:$A,Строчный!B:B,"ERR",0))</f>
        <v>W2204D ELKO</v>
      </c>
      <c r="C66" s="101" t="str">
        <f ca="1">PROPER(_xlfn.XLOOKUP($A66,Строчный!$A:$A,Строчный!C:C,"ERR",0))</f>
        <v>Шляпы</v>
      </c>
      <c r="D66" s="101" t="str">
        <f ca="1">_xlfn.LET(_xlpm.DATA,(_xlfn.XLOOKUP($A66,Строчный!$A:$A,Строчный!D:D,"ERR",0)),UPPER(MID(_xlpm.DATA,1,1))&amp;LOWER(MID(_xlpm.DATA,2,LEN(_xlpm.DATA)-1)))</f>
        <v>Шляпа ковбойская</v>
      </c>
      <c r="E66" s="101" t="str">
        <f ca="1">PROPER(_xlfn.XLOOKUP($A66,Строчный!$A:$A,Строчный!E:E,"ERR",0))</f>
        <v>The Hollywood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BAILEY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шерсть / Подклад: 100% полиэстер</v>
      </c>
      <c r="K66" s="101" t="str">
        <f ca="1">LOWER(_xlfn.XLOOKUP($A66,Строчный!$A:$A,Строчный!K:K,"ERR",0))</f>
        <v>шерстяные</v>
      </c>
      <c r="L66" s="101" t="str">
        <f ca="1">PROPER(_xlfn.XLOOKUP($A66,Строчный!$A:$A,Строчный!L:L,"ERR",0))</f>
        <v>Унисекс</v>
      </c>
      <c r="M66" s="101" t="str">
        <f ca="1">PROPER(_xlfn.XLOOKUP($A66,Строчный!$A:$A,Строчный!M:M,"ERR",0))</f>
        <v>Соединенные Штаты</v>
      </c>
      <c r="N66" s="110">
        <f ca="1">VALUE(_xlfn.XLOOKUP($A66,Строчный!$A:$A,Строчный!N:N,"ERR",0))</f>
        <v>702.00000000000011</v>
      </c>
      <c r="O66" s="109" t="str">
        <f ca="1">_xlfn.XLOOKUP($G66,Фабрика!A:A,Фабрика!B:B,"ERR",0)</f>
        <v>Bollman Headwear Europe Ltd; 2 Merchants drive, Caelisle, Cumbria CA3 0JW, United Kingdom</v>
      </c>
      <c r="P66" s="100">
        <f ca="1">_xlfn.XLOOKUP($A66,Строчный!$A:$A,Строчный!P:P,"ERR",0)</f>
        <v>59</v>
      </c>
      <c r="Q66" s="100">
        <f ca="1">VALUE(_xlfn.XLOOKUP($A66,Строчный!$A:$A,Строчный!Q:Q,"ERR",0))</f>
        <v>1</v>
      </c>
      <c r="R66" s="14" t="s">
        <v>283</v>
      </c>
      <c r="S66" s="122" t="str">
        <f t="shared" ca="1" si="13"/>
        <v>Шляпа BAILEY арт. W2204D ELKO (черный)</v>
      </c>
      <c r="T66" s="121" t="str">
        <f t="shared" ca="1" si="14"/>
        <v>Шляпа BAILEY арт. W2204D ELKO (черный) {black}</v>
      </c>
      <c r="U66" s="18" t="str">
        <f t="shared" ca="1" si="15"/>
        <v>черный</v>
      </c>
      <c r="V66" s="18" t="str">
        <f t="shared" ca="1" si="16"/>
        <v>черный</v>
      </c>
      <c r="W66" s="119" t="str">
        <f ca="1">_xlfn.XLOOKUP(A66,'Цвета артикулов'!A:A,'Цвета артикулов'!B:B,IFERROR(MID(I66,FIND("-",I66)+1,LEN(I66)),IFERROR(MID(I66,1,FIND("/",I66)-2),I66)),0)</f>
        <v>черный</v>
      </c>
      <c r="X66" s="93" t="str">
        <f t="shared" ca="1" si="4"/>
        <v>21-785-09</v>
      </c>
      <c r="Y66" s="95" t="str">
        <f ca="1">VLOOKUP(C66,Группа!A:B,2,FALSE)</f>
        <v>Шляпа</v>
      </c>
      <c r="Z66" s="117" t="str">
        <f ca="1">IFERROR(VLOOKUP(P66,Размеры!A:C,3,FALSE),"")</f>
        <v>59 L</v>
      </c>
      <c r="AA66" s="117" t="str">
        <f ca="1">VLOOKUP(I66,ЦветПолный!A:B,2,FALSE)</f>
        <v>09</v>
      </c>
      <c r="AB66" s="117">
        <f ca="1">IFERROR(VLOOKUP(P66,Размеры!A:D,4,FALSE),"")</f>
        <v>59</v>
      </c>
      <c r="AC66" s="117">
        <f ca="1">IF(LEFT(IFERROR(VLOOKUP(LOOKUP(2,1/SEARCH(B66,Товары!A:A),Товары!A:A),Товары!A:B,2,0),""),6)=MID(X66,1,6),1,0)</f>
        <v>0</v>
      </c>
      <c r="AE66" s="117">
        <f ca="1">SUMIF(Группа!A:A,C66,Группа!C:C)</f>
        <v>1</v>
      </c>
      <c r="AF66" s="117">
        <f ca="1">SUMIF(Группа!B:B,Y66,Группа!C:C)</f>
        <v>1</v>
      </c>
      <c r="AG66" s="117">
        <f ca="1">SUMIF(Формы!A:A,D66,Формы!B:B)</f>
        <v>1</v>
      </c>
      <c r="AH66" s="117">
        <f ca="1">SUMIF(Материал!A:A,K66,Материал!B:B)</f>
        <v>1</v>
      </c>
      <c r="AI66" s="117">
        <f ca="1">SUMIF(Размеры!A:A,P66,Размеры!E:E)</f>
        <v>1</v>
      </c>
      <c r="AJ66" s="117">
        <f ca="1">SUMIF(Сезон!A:A,F66,Сезон!B:B)</f>
        <v>1</v>
      </c>
      <c r="AK66" s="117">
        <f ca="1">SUMIF(Состав!A:A,J66,Состав!B:B)</f>
        <v>0</v>
      </c>
      <c r="AL66" s="117">
        <f ca="1">SUMIF(ЦветПолный!A:A,I66,ЦветПолный!C:C)</f>
        <v>11</v>
      </c>
      <c r="AM66" s="117">
        <f ca="1">SUMIF(Цвет!A:A,W66,Цвет!B:B)</f>
        <v>1</v>
      </c>
      <c r="AN66" s="117">
        <f ca="1">SUMIF(Пол!B:B,L66,Пол!C:C)</f>
        <v>1</v>
      </c>
      <c r="AO66" s="117">
        <f ca="1">SUMIF(Марка!A:A,G66,Марка!B:B)</f>
        <v>1</v>
      </c>
      <c r="AP66" s="117">
        <f ca="1">SUMIF(Страна!A:A,M66,Страна!B:B)</f>
        <v>1</v>
      </c>
      <c r="AQ66" s="83" t="e">
        <f ca="1">IF(VLOOKUP(T66,Товары!A:B,2,FALSE)=X66,"Есть в 1С","ERR")</f>
        <v>#N/A</v>
      </c>
      <c r="AR66" s="84" t="e">
        <f ca="1">IF(VLOOKUP(X66,Товары!B:B,1,FALSE)=X66,"Есть в 1С","ERR")</f>
        <v>#N/A</v>
      </c>
      <c r="AS66" s="116" t="e">
        <f ca="1">VLOOKUP(T66,Товары!A:B,2,FALSE)</f>
        <v>#N/A</v>
      </c>
      <c r="AT66" s="114" t="e">
        <f ca="1">VLOOKUP(T66,Товары!A:B,1,FALSE)</f>
        <v>#N/A</v>
      </c>
    </row>
    <row r="67" spans="1:46" x14ac:dyDescent="0.25">
      <c r="A67" s="133" t="str">
        <f ca="1"/>
        <v>21-785-08-59</v>
      </c>
      <c r="B67" s="128" t="str">
        <f ca="1">UPPER(_xlfn.XLOOKUP($A67,Строчный!$A:$A,Строчный!B:B,"ERR",0))</f>
        <v>25551BH FOSTER</v>
      </c>
      <c r="C67" s="101" t="str">
        <f ca="1">PROPER(_xlfn.XLOOKUP($A67,Строчный!$A:$A,Строчный!C:C,"ERR",0))</f>
        <v>Кепки</v>
      </c>
      <c r="D67" s="101" t="str">
        <f ca="1">_xlfn.LET(_xlpm.DATA,(_xlfn.XLOOKUP($A67,Строчный!$A:$A,Строчный!D:D,"ERR",0)),UPPER(MID(_xlpm.DATA,1,1))&amp;LOWER(MID(_xlpm.DATA,2,LEN(_xlpm.DATA)-1)))</f>
        <v>Кепка с ушками</v>
      </c>
      <c r="E67" s="101" t="str">
        <f ca="1">PROPER(_xlfn.XLOOKUP($A67,Строчный!$A:$A,Строчный!E:E,"ERR",0))</f>
        <v>The Hollywood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BAILEY</v>
      </c>
      <c r="H67" s="101" t="str">
        <f ca="1">LOWER(_xlfn.XLOOKUP($A67,Строчный!$A:$A,Строчный!H:H,"ERR",0))</f>
        <v>avion</v>
      </c>
      <c r="I67" s="101" t="str">
        <f ca="1">LOWER(_xlfn.XLOOKUP($A67,Строчный!$A:$A,Строчный!I:I,"ERR",0))</f>
        <v>серый</v>
      </c>
      <c r="J67" s="101" t="str">
        <f ca="1">SUBSTITUTE(LOWER(_xlfn.XLOOKUP($A67,Строчный!$A:$A,Строчный!J:J,"ERR",0)),"подклад","Подклад")</f>
        <v>50% шерсть - 50% полиэстер / Подклад: 100% полиэстер</v>
      </c>
      <c r="K67" s="101" t="str">
        <f ca="1">LOWER(_xlfn.XLOOKUP($A67,Строчный!$A:$A,Строчный!K:K,"ERR",0))</f>
        <v>шерстяные</v>
      </c>
      <c r="L67" s="101" t="str">
        <f ca="1">PROPER(_xlfn.XLOOKUP($A67,Строчный!$A:$A,Строчный!L:L,"ERR",0))</f>
        <v>Унисекс</v>
      </c>
      <c r="M67" s="101" t="str">
        <f ca="1">PROPER(_xlfn.XLOOKUP($A67,Строчный!$A:$A,Строчный!M:M,"ERR",0))</f>
        <v>Китай</v>
      </c>
      <c r="N67" s="110">
        <f ca="1">VALUE(_xlfn.XLOOKUP($A67,Строчный!$A:$A,Строчный!N:N,"ERR",0))</f>
        <v>702.00000000000011</v>
      </c>
      <c r="O67" s="109" t="str">
        <f ca="1">_xlfn.XLOOKUP($G67,Фабрика!A:A,Фабрика!B:B,"ERR",0)</f>
        <v>Bollman Headwear Europe Ltd; 2 Merchants drive, Caelisle, Cumbria CA3 0JW, United Kingdom</v>
      </c>
      <c r="P67" s="100">
        <f ca="1">_xlfn.XLOOKUP($A67,Строчный!$A:$A,Строчный!P:P,"ERR",0)</f>
        <v>59</v>
      </c>
      <c r="Q67" s="100">
        <f ca="1">VALUE(_xlfn.XLOOKUP($A67,Строчный!$A:$A,Строчный!Q:Q,"ERR",0))</f>
        <v>1</v>
      </c>
      <c r="R67" s="14" t="s">
        <v>283</v>
      </c>
      <c r="S67" s="122" t="str">
        <f t="shared" ca="1" si="13"/>
        <v>Кепка BAILEY арт. 25551BH FOSTER (серый)</v>
      </c>
      <c r="T67" s="121" t="str">
        <f t="shared" ca="1" si="14"/>
        <v>Кепка BAILEY арт. 25551BH FOSTER (серый) {avion}</v>
      </c>
      <c r="U67" s="18" t="str">
        <f t="shared" ca="1" si="15"/>
        <v>серый</v>
      </c>
      <c r="V67" s="18" t="str">
        <f t="shared" ca="1" si="16"/>
        <v>серый</v>
      </c>
      <c r="W67" s="119" t="str">
        <f ca="1">_xlfn.XLOOKUP(A67,'Цвета артикулов'!A:A,'Цвета артикулов'!B:B,IFERROR(MID(I67,FIND("-",I67)+1,LEN(I67)),IFERROR(MID(I67,1,FIND("/",I67)-2),I67)),0)</f>
        <v>серый</v>
      </c>
      <c r="X67" s="93" t="str">
        <f t="shared" ref="X67:X130" ca="1" si="17">LEFT(A67,9)</f>
        <v>21-785-08</v>
      </c>
      <c r="Y67" s="95" t="str">
        <f ca="1">VLOOKUP(C67,Группа!A:B,2,FALSE)</f>
        <v>Кепка</v>
      </c>
      <c r="Z67" s="117" t="str">
        <f ca="1">IFERROR(VLOOKUP(P67,Размеры!A:C,3,FALSE),"")</f>
        <v>59 L</v>
      </c>
      <c r="AA67" s="117" t="str">
        <f ca="1">VLOOKUP(I67,ЦветПолный!A:B,2,FALSE)</f>
        <v>08</v>
      </c>
      <c r="AB67" s="117">
        <f ca="1">IFERROR(VLOOKUP(P67,Размеры!A:D,4,FALSE),"")</f>
        <v>59</v>
      </c>
      <c r="AC67" s="117">
        <f ca="1">IF(LEFT(IFERROR(VLOOKUP(LOOKUP(2,1/SEARCH(B67,Товары!A:A),Товары!A:A),Товары!A:B,2,0),""),6)=MID(X67,1,6),1,0)</f>
        <v>0</v>
      </c>
      <c r="AE67" s="117">
        <f ca="1">SUMIF(Группа!A:A,C67,Группа!C:C)</f>
        <v>1</v>
      </c>
      <c r="AF67" s="117">
        <f ca="1">SUMIF(Группа!B:B,Y67,Группа!C:C)</f>
        <v>1</v>
      </c>
      <c r="AG67" s="117">
        <f ca="1">SUMIF(Формы!A:A,D67,Формы!B:B)</f>
        <v>1</v>
      </c>
      <c r="AH67" s="117">
        <f ca="1">SUMIF(Материал!A:A,K67,Материал!B:B)</f>
        <v>1</v>
      </c>
      <c r="AI67" s="117">
        <f ca="1">SUMIF(Размеры!A:A,P67,Размеры!E:E)</f>
        <v>1</v>
      </c>
      <c r="AJ67" s="117">
        <f ca="1">SUMIF(Сезон!A:A,F67,Сезон!B:B)</f>
        <v>1</v>
      </c>
      <c r="AK67" s="117">
        <f ca="1">SUMIF(Состав!A:A,J67,Состав!B:B)</f>
        <v>0</v>
      </c>
      <c r="AL67" s="117">
        <f ca="1">SUMIF(ЦветПолный!A:A,I67,ЦветПолный!C:C)</f>
        <v>11</v>
      </c>
      <c r="AM67" s="117">
        <f ca="1">SUMIF(Цвет!A:A,W67,Цвет!B:B)</f>
        <v>1</v>
      </c>
      <c r="AN67" s="117">
        <f ca="1">SUMIF(Пол!B:B,L67,Пол!C:C)</f>
        <v>1</v>
      </c>
      <c r="AO67" s="117">
        <f ca="1">SUMIF(Марка!A:A,G67,Марка!B:B)</f>
        <v>1</v>
      </c>
      <c r="AP67" s="117">
        <f ca="1">SUMIF(Страна!A:A,M67,Страна!B:B)</f>
        <v>1</v>
      </c>
      <c r="AQ67" s="83" t="e">
        <f ca="1">IF(VLOOKUP(T67,Товары!A:B,2,FALSE)=X67,"Есть в 1С","ERR")</f>
        <v>#N/A</v>
      </c>
      <c r="AR67" s="84" t="e">
        <f ca="1">IF(VLOOKUP(X67,Товары!B:B,1,FALSE)=X67,"Есть в 1С","ERR")</f>
        <v>#N/A</v>
      </c>
      <c r="AS67" s="116" t="e">
        <f ca="1">VLOOKUP(T67,Товары!A:B,2,FALSE)</f>
        <v>#N/A</v>
      </c>
      <c r="AT67" s="114" t="e">
        <f ca="1">VLOOKUP(T67,Товары!A:B,1,FALSE)</f>
        <v>#N/A</v>
      </c>
    </row>
    <row r="68" spans="1:46" x14ac:dyDescent="0.25">
      <c r="A68" s="133" t="str">
        <f ca="1"/>
        <v>21-784-08-57</v>
      </c>
      <c r="B68" s="128" t="str">
        <f ca="1">UPPER(_xlfn.XLOOKUP($A68,Строчный!$A:$A,Строчный!B:B,"ERR",0))</f>
        <v>W2203C ESCOBARES</v>
      </c>
      <c r="C68" s="101" t="str">
        <f ca="1">PROPER(_xlfn.XLOOKUP($A68,Строчный!$A:$A,Строчный!C:C,"ERR",0))</f>
        <v>Шляпы</v>
      </c>
      <c r="D68" s="101" t="str">
        <f ca="1">_xlfn.LET(_xlpm.DATA,(_xlfn.XLOOKUP($A68,Строчный!$A:$A,Строчный!D:D,"ERR",0)),UPPER(MID(_xlpm.DATA,1,1))&amp;LOWER(MID(_xlpm.DATA,2,LEN(_xlpm.DATA)-1)))</f>
        <v>Шляпа ковбойская</v>
      </c>
      <c r="E68" s="101" t="str">
        <f ca="1">PROPER(_xlfn.XLOOKUP($A68,Строчный!$A:$A,Строчный!E:E,"ERR",0))</f>
        <v>The Hollywood</v>
      </c>
      <c r="F68" s="101" t="str">
        <f ca="1">LOWER(_xlfn.XLOOKUP($A68,Строчный!$A:$A,Строчный!F:F,"ERR",0))</f>
        <v>всесезон</v>
      </c>
      <c r="G68" s="101" t="str">
        <f ca="1">UPPER(_xlfn.XLOOKUP($A68,Строчный!$A:$A,Строчный!G:G,"ERR",0))</f>
        <v>BAILEY</v>
      </c>
      <c r="H68" s="101" t="str">
        <f ca="1">LOWER(_xlfn.XLOOKUP($A68,Строчный!$A:$A,Строчный!H:H,"ERR",0))</f>
        <v>cobble</v>
      </c>
      <c r="I68" s="101" t="str">
        <f ca="1">LOWER(_xlfn.XLOOKUP($A68,Строчный!$A:$A,Строчный!I:I,"ERR",0))</f>
        <v>серый</v>
      </c>
      <c r="J68" s="101" t="str">
        <f ca="1">SUBSTITUTE(LOWER(_xlfn.XLOOKUP($A68,Строчный!$A:$A,Строчный!J:J,"ERR",0)),"подклад","Подклад")</f>
        <v>100% шерсть / Подклад: 100% полиэстер</v>
      </c>
      <c r="K68" s="101" t="str">
        <f ca="1">LOWER(_xlfn.XLOOKUP($A68,Строчный!$A:$A,Строчный!K:K,"ERR",0))</f>
        <v>шерстяные</v>
      </c>
      <c r="L68" s="101" t="str">
        <f ca="1">PROPER(_xlfn.XLOOKUP($A68,Строчный!$A:$A,Строчный!L:L,"ERR",0))</f>
        <v>Унисекс</v>
      </c>
      <c r="M68" s="101" t="str">
        <f ca="1">PROPER(_xlfn.XLOOKUP($A68,Строчный!$A:$A,Строчный!M:M,"ERR",0))</f>
        <v>Соединенные Штаты</v>
      </c>
      <c r="N68" s="110">
        <f ca="1">VALUE(_xlfn.XLOOKUP($A68,Строчный!$A:$A,Строчный!N:N,"ERR",0))</f>
        <v>702.00000000000011</v>
      </c>
      <c r="O68" s="109" t="str">
        <f ca="1">_xlfn.XLOOKUP($G68,Фабрика!A:A,Фабрика!B:B,"ERR",0)</f>
        <v>Bollman Headwear Europe Ltd; 2 Merchants drive, Caelisle, Cumbria CA3 0JW, United Kingdom</v>
      </c>
      <c r="P68" s="100">
        <f ca="1">_xlfn.XLOOKUP($A68,Строчный!$A:$A,Строчный!P:P,"ERR",0)</f>
        <v>57</v>
      </c>
      <c r="Q68" s="100">
        <f ca="1">VALUE(_xlfn.XLOOKUP($A68,Строчный!$A:$A,Строчный!Q:Q,"ERR",0))</f>
        <v>1</v>
      </c>
      <c r="R68" s="14" t="s">
        <v>283</v>
      </c>
      <c r="S68" s="122" t="str">
        <f t="shared" ca="1" si="13"/>
        <v>Шляпа BAILEY арт. W2203C ESCOBARES (серый)</v>
      </c>
      <c r="T68" s="121" t="str">
        <f t="shared" ca="1" si="14"/>
        <v>Шляпа BAILEY арт. W2203C ESCOBARES (серый) {cobble}</v>
      </c>
      <c r="U68" s="18" t="str">
        <f t="shared" ca="1" si="15"/>
        <v>серый</v>
      </c>
      <c r="V68" s="18" t="str">
        <f t="shared" ca="1" si="16"/>
        <v>серый</v>
      </c>
      <c r="W68" s="119" t="str">
        <f ca="1">_xlfn.XLOOKUP(A68,'Цвета артикулов'!A:A,'Цвета артикулов'!B:B,IFERROR(MID(I68,FIND("-",I68)+1,LEN(I68)),IFERROR(MID(I68,1,FIND("/",I68)-2),I68)),0)</f>
        <v>серый</v>
      </c>
      <c r="X68" s="93" t="str">
        <f t="shared" ca="1" si="17"/>
        <v>21-784-08</v>
      </c>
      <c r="Y68" s="95" t="str">
        <f ca="1">VLOOKUP(C68,Группа!A:B,2,FALSE)</f>
        <v>Шляпа</v>
      </c>
      <c r="Z68" s="117" t="str">
        <f ca="1">IFERROR(VLOOKUP(P68,Размеры!A:C,3,FALSE),"")</f>
        <v>57 M</v>
      </c>
      <c r="AA68" s="117" t="str">
        <f ca="1">VLOOKUP(I68,ЦветПолный!A:B,2,FALSE)</f>
        <v>08</v>
      </c>
      <c r="AB68" s="117">
        <f ca="1">IFERROR(VLOOKUP(P68,Размеры!A:D,4,FALSE),"")</f>
        <v>57</v>
      </c>
      <c r="AC68" s="117">
        <f ca="1">IF(LEFT(IFERROR(VLOOKUP(LOOKUP(2,1/SEARCH(B68,Товары!A:A),Товары!A:A),Товары!A:B,2,0),""),6)=MID(X68,1,6),1,0)</f>
        <v>0</v>
      </c>
      <c r="AE68" s="117">
        <f ca="1">SUMIF(Группа!A:A,C68,Группа!C:C)</f>
        <v>1</v>
      </c>
      <c r="AF68" s="117">
        <f ca="1">SUMIF(Группа!B:B,Y68,Группа!C:C)</f>
        <v>1</v>
      </c>
      <c r="AG68" s="117">
        <f ca="1">SUMIF(Формы!A:A,D68,Формы!B:B)</f>
        <v>1</v>
      </c>
      <c r="AH68" s="117">
        <f ca="1">SUMIF(Материал!A:A,K68,Материал!B:B)</f>
        <v>1</v>
      </c>
      <c r="AI68" s="117">
        <f ca="1">SUMIF(Размеры!A:A,P68,Размеры!E:E)</f>
        <v>1</v>
      </c>
      <c r="AJ68" s="117">
        <f ca="1">SUMIF(Сезон!A:A,F68,Сезон!B:B)</f>
        <v>1</v>
      </c>
      <c r="AK68" s="117">
        <f ca="1">SUMIF(Состав!A:A,J68,Состав!B:B)</f>
        <v>0</v>
      </c>
      <c r="AL68" s="117">
        <f ca="1">SUMIF(ЦветПолный!A:A,I68,ЦветПолный!C:C)</f>
        <v>11</v>
      </c>
      <c r="AM68" s="117">
        <f ca="1">SUMIF(Цвет!A:A,W68,Цвет!B:B)</f>
        <v>1</v>
      </c>
      <c r="AN68" s="117">
        <f ca="1">SUMIF(Пол!B:B,L68,Пол!C:C)</f>
        <v>1</v>
      </c>
      <c r="AO68" s="117">
        <f ca="1">SUMIF(Марка!A:A,G68,Марка!B:B)</f>
        <v>1</v>
      </c>
      <c r="AP68" s="117">
        <f ca="1">SUMIF(Страна!A:A,M68,Страна!B:B)</f>
        <v>1</v>
      </c>
      <c r="AQ68" s="83" t="e">
        <f ca="1">IF(VLOOKUP(T68,Товары!A:B,2,FALSE)=X68,"Есть в 1С","ERR")</f>
        <v>#N/A</v>
      </c>
      <c r="AR68" s="84" t="e">
        <f ca="1">IF(VLOOKUP(X68,Товары!B:B,1,FALSE)=X68,"Есть в 1С","ERR")</f>
        <v>#N/A</v>
      </c>
      <c r="AS68" s="116" t="e">
        <f ca="1">VLOOKUP(T68,Товары!A:B,2,FALSE)</f>
        <v>#N/A</v>
      </c>
      <c r="AT68" s="114" t="e">
        <f ca="1">VLOOKUP(T68,Товары!A:B,1,FALSE)</f>
        <v>#N/A</v>
      </c>
    </row>
    <row r="69" spans="1:46" x14ac:dyDescent="0.25">
      <c r="A69" s="133" t="str">
        <f ca="1"/>
        <v>21-784-06-59</v>
      </c>
      <c r="B69" s="128" t="str">
        <f ca="1">UPPER(_xlfn.XLOOKUP($A69,Строчный!$A:$A,Строчный!B:B,"ERR",0))</f>
        <v>25550BH DERIN</v>
      </c>
      <c r="C69" s="101" t="str">
        <f ca="1">PROPER(_xlfn.XLOOKUP($A69,Строчный!$A:$A,Строчный!C:C,"ERR",0))</f>
        <v>Кепки</v>
      </c>
      <c r="D69" s="101" t="str">
        <f ca="1">_xlfn.LET(_xlpm.DATA,(_xlfn.XLOOKUP($A69,Строчный!$A:$A,Строчный!D:D,"ERR",0)),UPPER(MID(_xlpm.DATA,1,1))&amp;LOWER(MID(_xlpm.DATA,2,LEN(_xlpm.DATA)-1)))</f>
        <v>Кепка уточка</v>
      </c>
      <c r="E69" s="101" t="str">
        <f ca="1">PROPER(_xlfn.XLOOKUP($A69,Строчный!$A:$A,Строчный!E:E,"ERR",0))</f>
        <v>The Hollywood</v>
      </c>
      <c r="F69" s="101" t="str">
        <f ca="1">LOWER(_xlfn.XLOOKUP($A69,Строчный!$A:$A,Строчный!F:F,"ERR",0))</f>
        <v>всесезон</v>
      </c>
      <c r="G69" s="101" t="str">
        <f ca="1">UPPER(_xlfn.XLOOKUP($A69,Строчный!$A:$A,Строчный!G:G,"ERR",0))</f>
        <v>BAILEY</v>
      </c>
      <c r="H69" s="101" t="str">
        <f ca="1">LOWER(_xlfn.XLOOKUP($A69,Строчный!$A:$A,Строчный!H:H,"ERR",0))</f>
        <v>blue</v>
      </c>
      <c r="I69" s="101" t="str">
        <f ca="1">LOWER(_xlfn.XLOOKUP($A69,Строчный!$A:$A,Строчный!I:I,"ERR",0))</f>
        <v>синий</v>
      </c>
      <c r="J69" s="101" t="str">
        <f ca="1">SUBSTITUTE(LOWER(_xlfn.XLOOKUP($A69,Строчный!$A:$A,Строчный!J:J,"ERR",0)),"подклад","Подклад")</f>
        <v>68% полиэстер - 32% вискоза / Подклад: 100% полиэстер</v>
      </c>
      <c r="K69" s="101" t="str">
        <f ca="1">LOWER(_xlfn.XLOOKUP($A69,Строчный!$A:$A,Строчный!K:K,"ERR",0))</f>
        <v/>
      </c>
      <c r="L69" s="101" t="str">
        <f ca="1">PROPER(_xlfn.XLOOKUP($A69,Строчный!$A:$A,Строчный!L:L,"ERR",0))</f>
        <v>Унисекс</v>
      </c>
      <c r="M69" s="101" t="str">
        <f ca="1">PROPER(_xlfn.XLOOKUP($A69,Строчный!$A:$A,Строчный!M:M,"ERR",0))</f>
        <v>Китай</v>
      </c>
      <c r="N69" s="110">
        <f ca="1">VALUE(_xlfn.XLOOKUP($A69,Строчный!$A:$A,Строчный!N:N,"ERR",0))</f>
        <v>702.00000000000011</v>
      </c>
      <c r="O69" s="109" t="str">
        <f ca="1">_xlfn.XLOOKUP($G69,Фабрика!A:A,Фабрика!B:B,"ERR",0)</f>
        <v>Bollman Headwear Europe Ltd; 2 Merchants drive, Caelisle, Cumbria CA3 0JW, United Kingdom</v>
      </c>
      <c r="P69" s="100">
        <f ca="1">_xlfn.XLOOKUP($A69,Строчный!$A:$A,Строчный!P:P,"ERR",0)</f>
        <v>59</v>
      </c>
      <c r="Q69" s="100">
        <f ca="1">VALUE(_xlfn.XLOOKUP($A69,Строчный!$A:$A,Строчный!Q:Q,"ERR",0))</f>
        <v>1</v>
      </c>
      <c r="R69" s="14" t="s">
        <v>283</v>
      </c>
      <c r="S69" s="122" t="str">
        <f t="shared" ca="1" si="13"/>
        <v>Кепка BAILEY арт. 25550BH DERIN (синий)</v>
      </c>
      <c r="T69" s="121" t="str">
        <f t="shared" ca="1" si="14"/>
        <v>Кепка BAILEY арт. 25550BH DERIN (синий) {blue}</v>
      </c>
      <c r="U69" s="18" t="str">
        <f t="shared" ca="1" si="15"/>
        <v>синий</v>
      </c>
      <c r="V69" s="18" t="str">
        <f t="shared" ca="1" si="16"/>
        <v>синий</v>
      </c>
      <c r="W69" s="119" t="str">
        <f ca="1">_xlfn.XLOOKUP(A69,'Цвета артикулов'!A:A,'Цвета артикулов'!B:B,IFERROR(MID(I69,FIND("-",I69)+1,LEN(I69)),IFERROR(MID(I69,1,FIND("/",I69)-2),I69)),0)</f>
        <v>синий</v>
      </c>
      <c r="X69" s="93" t="str">
        <f t="shared" ca="1" si="17"/>
        <v>21-784-06</v>
      </c>
      <c r="Y69" s="95" t="str">
        <f ca="1">VLOOKUP(C69,Группа!A:B,2,FALSE)</f>
        <v>Кепка</v>
      </c>
      <c r="Z69" s="117" t="str">
        <f ca="1">IFERROR(VLOOKUP(P69,Размеры!A:C,3,FALSE),"")</f>
        <v>59 L</v>
      </c>
      <c r="AA69" s="117" t="str">
        <f ca="1">VLOOKUP(I69,ЦветПолный!A:B,2,FALSE)</f>
        <v>06</v>
      </c>
      <c r="AB69" s="117">
        <f ca="1">IFERROR(VLOOKUP(P69,Размеры!A:D,4,FALSE),"")</f>
        <v>59</v>
      </c>
      <c r="AC69" s="117">
        <f ca="1">IF(LEFT(IFERROR(VLOOKUP(LOOKUP(2,1/SEARCH(B69,Товары!A:A),Товары!A:A),Товары!A:B,2,0),""),6)=MID(X69,1,6),1,0)</f>
        <v>0</v>
      </c>
      <c r="AE69" s="117">
        <f ca="1">SUMIF(Группа!A:A,C69,Группа!C:C)</f>
        <v>1</v>
      </c>
      <c r="AF69" s="117">
        <f ca="1">SUMIF(Группа!B:B,Y69,Группа!C:C)</f>
        <v>1</v>
      </c>
      <c r="AG69" s="117">
        <f ca="1">SUMIF(Формы!A:A,D69,Формы!B:B)</f>
        <v>1</v>
      </c>
      <c r="AH69" s="117">
        <f ca="1">SUMIF(Материал!A:A,K69,Материал!B:B)</f>
        <v>0</v>
      </c>
      <c r="AI69" s="117">
        <f ca="1">SUMIF(Размеры!A:A,P69,Размеры!E:E)</f>
        <v>1</v>
      </c>
      <c r="AJ69" s="117">
        <f ca="1">SUMIF(Сезон!A:A,F69,Сезон!B:B)</f>
        <v>1</v>
      </c>
      <c r="AK69" s="117">
        <f ca="1">SUMIF(Состав!A:A,J69,Состав!B:B)</f>
        <v>0</v>
      </c>
      <c r="AL69" s="117">
        <f ca="1">SUMIF(ЦветПолный!A:A,I69,ЦветПолный!C:C)</f>
        <v>8</v>
      </c>
      <c r="AM69" s="117">
        <f ca="1">SUMIF(Цвет!A:A,W69,Цвет!B:B)</f>
        <v>1</v>
      </c>
      <c r="AN69" s="117">
        <f ca="1">SUMIF(Пол!B:B,L69,Пол!C:C)</f>
        <v>1</v>
      </c>
      <c r="AO69" s="117">
        <f ca="1">SUMIF(Марка!A:A,G69,Марка!B:B)</f>
        <v>1</v>
      </c>
      <c r="AP69" s="117">
        <f ca="1">SUMIF(Страна!A:A,M69,Страна!B:B)</f>
        <v>1</v>
      </c>
      <c r="AQ69" s="83" t="e">
        <f ca="1">IF(VLOOKUP(T69,Товары!A:B,2,FALSE)=X69,"Есть в 1С","ERR")</f>
        <v>#N/A</v>
      </c>
      <c r="AR69" s="84" t="e">
        <f ca="1">IF(VLOOKUP(X69,Товары!B:B,1,FALSE)=X69,"Есть в 1С","ERR")</f>
        <v>#N/A</v>
      </c>
      <c r="AS69" s="116" t="e">
        <f ca="1">VLOOKUP(T69,Товары!A:B,2,FALSE)</f>
        <v>#N/A</v>
      </c>
      <c r="AT69" s="114" t="e">
        <f ca="1">VLOOKUP(T69,Товары!A:B,1,FALSE)</f>
        <v>#N/A</v>
      </c>
    </row>
    <row r="70" spans="1:46" x14ac:dyDescent="0.25">
      <c r="A70" s="133" t="str">
        <f ca="1"/>
        <v>21-783-14-62</v>
      </c>
      <c r="B70" s="128" t="str">
        <f ca="1">UPPER(_xlfn.XLOOKUP($A70,Строчный!$A:$A,Строчный!B:B,"ERR",0))</f>
        <v>W2202B EVANT</v>
      </c>
      <c r="C70" s="101" t="str">
        <f ca="1">PROPER(_xlfn.XLOOKUP($A70,Строчный!$A:$A,Строчный!C:C,"ERR",0))</f>
        <v>Шляпы</v>
      </c>
      <c r="D70" s="101" t="str">
        <f ca="1">_xlfn.LET(_xlpm.DATA,(_xlfn.XLOOKUP($A70,Строчный!$A:$A,Строчный!D:D,"ERR",0)),UPPER(MID(_xlpm.DATA,1,1))&amp;LOWER(MID(_xlpm.DATA,2,LEN(_xlpm.DATA)-1)))</f>
        <v>Шляпа ковбойская</v>
      </c>
      <c r="E70" s="101" t="str">
        <f ca="1">PROPER(_xlfn.XLOOKUP($A70,Строчный!$A:$A,Строчный!E:E,"ERR",0))</f>
        <v>The Hollywood</v>
      </c>
      <c r="F70" s="101" t="str">
        <f ca="1">LOWER(_xlfn.XLOOKUP($A70,Строчный!$A:$A,Строчный!F:F,"ERR",0))</f>
        <v>всесезон</v>
      </c>
      <c r="G70" s="101" t="str">
        <f ca="1">UPPER(_xlfn.XLOOKUP($A70,Строчный!$A:$A,Строчный!G:G,"ERR",0))</f>
        <v>BAILEY</v>
      </c>
      <c r="H70" s="101" t="str">
        <f ca="1">LOWER(_xlfn.XLOOKUP($A70,Строчный!$A:$A,Строчный!H:H,"ERR",0))</f>
        <v>pecan</v>
      </c>
      <c r="I70" s="101" t="str">
        <f ca="1">LOWER(_xlfn.XLOOKUP($A70,Строчный!$A:$A,Строчный!I:I,"ERR",0))</f>
        <v>коричневый</v>
      </c>
      <c r="J70" s="101" t="str">
        <f ca="1">SUBSTITUTE(LOWER(_xlfn.XLOOKUP($A70,Строчный!$A:$A,Строчный!J:J,"ERR",0)),"подклад","Подклад")</f>
        <v>100% шерсть / Подклад: 100% полиэстер</v>
      </c>
      <c r="K70" s="101" t="str">
        <f ca="1">LOWER(_xlfn.XLOOKUP($A70,Строчный!$A:$A,Строчный!K:K,"ERR",0))</f>
        <v>шерстяные</v>
      </c>
      <c r="L70" s="101" t="str">
        <f ca="1">PROPER(_xlfn.XLOOKUP($A70,Строчный!$A:$A,Строчный!L:L,"ERR",0))</f>
        <v>Унисекс</v>
      </c>
      <c r="M70" s="101" t="str">
        <f ca="1">PROPER(_xlfn.XLOOKUP($A70,Строчный!$A:$A,Строчный!M:M,"ERR",0))</f>
        <v>Соединенные Штаты</v>
      </c>
      <c r="N70" s="110">
        <f ca="1">VALUE(_xlfn.XLOOKUP($A70,Строчный!$A:$A,Строчный!N:N,"ERR",0))</f>
        <v>702.00000000000011</v>
      </c>
      <c r="O70" s="109" t="str">
        <f ca="1">_xlfn.XLOOKUP($G70,Фабрика!A:A,Фабрика!B:B,"ERR",0)</f>
        <v>Bollman Headwear Europe Ltd; 2 Merchants drive, Caelisle, Cumbria CA3 0JW, United Kingdom</v>
      </c>
      <c r="P70" s="100">
        <f ca="1">_xlfn.XLOOKUP($A70,Строчный!$A:$A,Строчный!P:P,"ERR",0)</f>
        <v>62</v>
      </c>
      <c r="Q70" s="100">
        <f ca="1">VALUE(_xlfn.XLOOKUP($A70,Строчный!$A:$A,Строчный!Q:Q,"ERR",0))</f>
        <v>1</v>
      </c>
      <c r="R70" s="14" t="s">
        <v>283</v>
      </c>
      <c r="S70" s="122" t="str">
        <f t="shared" ca="1" si="13"/>
        <v>Шляпа BAILEY арт. W2202B EVANT (коричневый)</v>
      </c>
      <c r="T70" s="121" t="str">
        <f t="shared" ca="1" si="14"/>
        <v>Шляпа BAILEY арт. W2202B EVANT (коричневый) {pecan}</v>
      </c>
      <c r="U70" s="18" t="str">
        <f t="shared" ca="1" si="15"/>
        <v>коричневый</v>
      </c>
      <c r="V70" s="18" t="str">
        <f t="shared" ca="1" si="16"/>
        <v>коричневый</v>
      </c>
      <c r="W70" s="119" t="str">
        <f ca="1">_xlfn.XLOOKUP(A70,'Цвета артикулов'!A:A,'Цвета артикулов'!B:B,IFERROR(MID(I70,FIND("-",I70)+1,LEN(I70)),IFERROR(MID(I70,1,FIND("/",I70)-2),I70)),0)</f>
        <v>коричневый</v>
      </c>
      <c r="X70" s="93" t="str">
        <f t="shared" ca="1" si="17"/>
        <v>21-783-14</v>
      </c>
      <c r="Y70" s="95" t="str">
        <f ca="1">VLOOKUP(C70,Группа!A:B,2,FALSE)</f>
        <v>Шляпа</v>
      </c>
      <c r="Z70" s="117" t="str">
        <f ca="1">IFERROR(VLOOKUP(P70,Размеры!A:C,3,FALSE),"")</f>
        <v>62 XL/XXL</v>
      </c>
      <c r="AA70" s="117" t="str">
        <f ca="1">VLOOKUP(I70,ЦветПолный!A:B,2,FALSE)</f>
        <v>14</v>
      </c>
      <c r="AB70" s="117">
        <f ca="1">IFERROR(VLOOKUP(P70,Размеры!A:D,4,FALSE),"")</f>
        <v>62</v>
      </c>
      <c r="AC70" s="117">
        <f ca="1">IF(LEFT(IFERROR(VLOOKUP(LOOKUP(2,1/SEARCH(B70,Товары!A:A),Товары!A:A),Товары!A:B,2,0),""),6)=MID(X70,1,6),1,0)</f>
        <v>0</v>
      </c>
      <c r="AE70" s="117">
        <f ca="1">SUMIF(Группа!A:A,C70,Группа!C:C)</f>
        <v>1</v>
      </c>
      <c r="AF70" s="117">
        <f ca="1">SUMIF(Группа!B:B,Y70,Группа!C:C)</f>
        <v>1</v>
      </c>
      <c r="AG70" s="117">
        <f ca="1">SUMIF(Формы!A:A,D70,Формы!B:B)</f>
        <v>1</v>
      </c>
      <c r="AH70" s="117">
        <f ca="1">SUMIF(Материал!A:A,K70,Материал!B:B)</f>
        <v>1</v>
      </c>
      <c r="AI70" s="117">
        <f ca="1">SUMIF(Размеры!A:A,P70,Размеры!E:E)</f>
        <v>1</v>
      </c>
      <c r="AJ70" s="117">
        <f ca="1">SUMIF(Сезон!A:A,F70,Сезон!B:B)</f>
        <v>1</v>
      </c>
      <c r="AK70" s="117">
        <f ca="1">SUMIF(Состав!A:A,J70,Состав!B:B)</f>
        <v>0</v>
      </c>
      <c r="AL70" s="117">
        <f ca="1">SUMIF(ЦветПолный!A:A,I70,ЦветПолный!C:C)</f>
        <v>14</v>
      </c>
      <c r="AM70" s="117">
        <f ca="1">SUMIF(Цвет!A:A,W70,Цвет!B:B)</f>
        <v>1</v>
      </c>
      <c r="AN70" s="117">
        <f ca="1">SUMIF(Пол!B:B,L70,Пол!C:C)</f>
        <v>1</v>
      </c>
      <c r="AO70" s="117">
        <f ca="1">SUMIF(Марка!A:A,G70,Марка!B:B)</f>
        <v>1</v>
      </c>
      <c r="AP70" s="117">
        <f ca="1">SUMIF(Страна!A:A,M70,Страна!B:B)</f>
        <v>1</v>
      </c>
      <c r="AQ70" s="83" t="e">
        <f ca="1">IF(VLOOKUP(T70,Товары!A:B,2,FALSE)=X70,"Есть в 1С","ERR")</f>
        <v>#N/A</v>
      </c>
      <c r="AR70" s="84" t="e">
        <f ca="1">IF(VLOOKUP(X70,Товары!B:B,1,FALSE)=X70,"Есть в 1С","ERR")</f>
        <v>#N/A</v>
      </c>
      <c r="AS70" s="116" t="e">
        <f ca="1">VLOOKUP(T70,Товары!A:B,2,FALSE)</f>
        <v>#N/A</v>
      </c>
      <c r="AT70" s="114" t="e">
        <f ca="1">VLOOKUP(T70,Товары!A:B,1,FALSE)</f>
        <v>#N/A</v>
      </c>
    </row>
    <row r="71" spans="1:46" x14ac:dyDescent="0.25">
      <c r="A71" s="133" t="str">
        <f ca="1"/>
        <v>21-783-09-59</v>
      </c>
      <c r="B71" s="128" t="str">
        <f ca="1">UPPER(_xlfn.XLOOKUP($A71,Строчный!$A:$A,Строчный!B:B,"ERR",0))</f>
        <v>25150BH REFFELL</v>
      </c>
      <c r="C71" s="101" t="str">
        <f ca="1">PROPER(_xlfn.XLOOKUP($A71,Строчный!$A:$A,Строчный!C:C,"ERR",0))</f>
        <v>Кепки</v>
      </c>
      <c r="D71" s="101" t="str">
        <f ca="1">_xlfn.LET(_xlpm.DATA,(_xlfn.XLOOKUP($A71,Строчный!$A:$A,Строчный!D:D,"ERR",0)),UPPER(MID(_xlpm.DATA,1,1))&amp;LOWER(MID(_xlpm.DATA,2,LEN(_xlpm.DATA)-1)))</f>
        <v>Кепка уточка</v>
      </c>
      <c r="E71" s="101" t="str">
        <f ca="1">PROPER(_xlfn.XLOOKUP($A71,Строчный!$A:$A,Строчный!E:E,"ERR",0))</f>
        <v>The Hollywood</v>
      </c>
      <c r="F71" s="101" t="str">
        <f ca="1">LOWER(_xlfn.XLOOKUP($A71,Строчный!$A:$A,Строчный!F:F,"ERR",0))</f>
        <v>всесезон</v>
      </c>
      <c r="G71" s="101" t="str">
        <f ca="1">UPPER(_xlfn.XLOOKUP($A71,Строчный!$A:$A,Строчный!G:G,"ERR",0))</f>
        <v>BAILEY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кожа / Подклад: 100% полиэстер</v>
      </c>
      <c r="K71" s="101" t="str">
        <f ca="1">LOWER(_xlfn.XLOOKUP($A71,Строчный!$A:$A,Строчный!K:K,"ERR",0))</f>
        <v>кожаные</v>
      </c>
      <c r="L71" s="101" t="str">
        <f ca="1">PROPER(_xlfn.XLOOKUP($A71,Строчный!$A:$A,Строчный!L:L,"ERR",0))</f>
        <v>Унисекс</v>
      </c>
      <c r="M71" s="101" t="str">
        <f ca="1">PROPER(_xlfn.XLOOKUP($A71,Строчный!$A:$A,Строчный!M:M,"ERR",0))</f>
        <v>Китай</v>
      </c>
      <c r="N71" s="110">
        <f ca="1">VALUE(_xlfn.XLOOKUP($A71,Строчный!$A:$A,Строчный!N:N,"ERR",0))</f>
        <v>702.00000000000011</v>
      </c>
      <c r="O71" s="109" t="str">
        <f ca="1">_xlfn.XLOOKUP($G71,Фабрика!A:A,Фабрика!B:B,"ERR",0)</f>
        <v>Bollman Headwear Europe Ltd; 2 Merchants drive, Caelisle, Cumbria CA3 0JW, United Kingdom</v>
      </c>
      <c r="P71" s="100">
        <f ca="1">_xlfn.XLOOKUP($A71,Строчный!$A:$A,Строчный!P:P,"ERR",0)</f>
        <v>59</v>
      </c>
      <c r="Q71" s="100">
        <f ca="1">VALUE(_xlfn.XLOOKUP($A71,Строчный!$A:$A,Строчный!Q:Q,"ERR",0))</f>
        <v>1</v>
      </c>
      <c r="R71" s="14" t="s">
        <v>283</v>
      </c>
      <c r="S71" s="122" t="str">
        <f t="shared" ca="1" si="13"/>
        <v>Кепка BAILEY арт. 25150BH REFFELL (черный)</v>
      </c>
      <c r="T71" s="121" t="str">
        <f t="shared" ca="1" si="14"/>
        <v>Кепка BAILEY арт. 25150BH REFFELL (черный) {black}</v>
      </c>
      <c r="U71" s="18" t="str">
        <f t="shared" ca="1" si="15"/>
        <v>черный</v>
      </c>
      <c r="V71" s="18" t="str">
        <f t="shared" ca="1" si="16"/>
        <v>черный</v>
      </c>
      <c r="W71" s="119" t="str">
        <f ca="1">_xlfn.XLOOKUP(A71,'Цвета артикулов'!A:A,'Цвета артикулов'!B:B,IFERROR(MID(I71,FIND("-",I71)+1,LEN(I71)),IFERROR(MID(I71,1,FIND("/",I71)-2),I71)),0)</f>
        <v>черный</v>
      </c>
      <c r="X71" s="93" t="str">
        <f t="shared" ca="1" si="17"/>
        <v>21-783-09</v>
      </c>
      <c r="Y71" s="95" t="str">
        <f ca="1">VLOOKUP(C71,Группа!A:B,2,FALSE)</f>
        <v>Кепка</v>
      </c>
      <c r="Z71" s="117" t="str">
        <f ca="1">IFERROR(VLOOKUP(P71,Размеры!A:C,3,FALSE),"")</f>
        <v>59 L</v>
      </c>
      <c r="AA71" s="117" t="str">
        <f ca="1">VLOOKUP(I71,ЦветПолный!A:B,2,FALSE)</f>
        <v>09</v>
      </c>
      <c r="AB71" s="117">
        <f ca="1">IFERROR(VLOOKUP(P71,Размеры!A:D,4,FALSE),"")</f>
        <v>59</v>
      </c>
      <c r="AC71" s="117">
        <f ca="1">IF(LEFT(IFERROR(VLOOKUP(LOOKUP(2,1/SEARCH(B71,Товары!A:A),Товары!A:A),Товары!A:B,2,0),""),6)=MID(X71,1,6),1,0)</f>
        <v>0</v>
      </c>
      <c r="AE71" s="117">
        <f ca="1">SUMIF(Группа!A:A,C71,Группа!C:C)</f>
        <v>1</v>
      </c>
      <c r="AF71" s="117">
        <f ca="1">SUMIF(Группа!B:B,Y71,Группа!C:C)</f>
        <v>1</v>
      </c>
      <c r="AG71" s="117">
        <f ca="1">SUMIF(Формы!A:A,D71,Формы!B:B)</f>
        <v>1</v>
      </c>
      <c r="AH71" s="117">
        <f ca="1">SUMIF(Материал!A:A,K71,Материал!B:B)</f>
        <v>1</v>
      </c>
      <c r="AI71" s="117">
        <f ca="1">SUMIF(Размеры!A:A,P71,Размеры!E:E)</f>
        <v>1</v>
      </c>
      <c r="AJ71" s="117">
        <f ca="1">SUMIF(Сезон!A:A,F71,Сезон!B:B)</f>
        <v>1</v>
      </c>
      <c r="AK71" s="117">
        <f ca="1">SUMIF(Состав!A:A,J71,Состав!B:B)</f>
        <v>0</v>
      </c>
      <c r="AL71" s="117">
        <f ca="1">SUMIF(ЦветПолный!A:A,I71,ЦветПолный!C:C)</f>
        <v>11</v>
      </c>
      <c r="AM71" s="117">
        <f ca="1">SUMIF(Цвет!A:A,W71,Цвет!B:B)</f>
        <v>1</v>
      </c>
      <c r="AN71" s="117">
        <f ca="1">SUMIF(Пол!B:B,L71,Пол!C:C)</f>
        <v>1</v>
      </c>
      <c r="AO71" s="117">
        <f ca="1">SUMIF(Марка!A:A,G71,Марка!B:B)</f>
        <v>1</v>
      </c>
      <c r="AP71" s="117">
        <f ca="1">SUMIF(Страна!A:A,M71,Страна!B:B)</f>
        <v>1</v>
      </c>
      <c r="AQ71" s="83" t="e">
        <f ca="1">IF(VLOOKUP(T71,Товары!A:B,2,FALSE)=X71,"Есть в 1С","ERR")</f>
        <v>#N/A</v>
      </c>
      <c r="AR71" s="84" t="e">
        <f ca="1">IF(VLOOKUP(X71,Товары!B:B,1,FALSE)=X71,"Есть в 1С","ERR")</f>
        <v>#N/A</v>
      </c>
      <c r="AS71" s="116" t="e">
        <f ca="1">VLOOKUP(T71,Товары!A:B,2,FALSE)</f>
        <v>#N/A</v>
      </c>
      <c r="AT71" s="114" t="e">
        <f ca="1">VLOOKUP(T71,Товары!A:B,1,FALSE)</f>
        <v>#N/A</v>
      </c>
    </row>
    <row r="72" spans="1:46" x14ac:dyDescent="0.25">
      <c r="A72" s="133" t="str">
        <f ca="1"/>
        <v>21-782-26-61</v>
      </c>
      <c r="B72" s="128" t="str">
        <f ca="1">UPPER(_xlfn.XLOOKUP($A72,Строчный!$A:$A,Строчный!B:B,"ERR",0))</f>
        <v>22805BH EZRA</v>
      </c>
      <c r="C72" s="101" t="str">
        <f ca="1">PROPER(_xlfn.XLOOKUP($A72,Строчный!$A:$A,Строчный!C:C,"ERR",0))</f>
        <v>Шляпы</v>
      </c>
      <c r="D72" s="101" t="str">
        <f ca="1">_xlfn.LET(_xlpm.DATA,(_xlfn.XLOOKUP($A72,Строчный!$A:$A,Строчный!D:D,"ERR",0)),UPPER(MID(_xlpm.DATA,1,1))&amp;LOWER(MID(_xlpm.DATA,2,LEN(_xlpm.DATA)-1)))</f>
        <v>Шляпа федора</v>
      </c>
      <c r="E72" s="101" t="str">
        <f ca="1">PROPER(_xlfn.XLOOKUP($A72,Строчный!$A:$A,Строчный!E:E,"ERR",0))</f>
        <v>The Hollywood</v>
      </c>
      <c r="F72" s="101" t="str">
        <f ca="1">LOWER(_xlfn.XLOOKUP($A72,Строчный!$A:$A,Строчный!F:F,"ERR",0))</f>
        <v>летний</v>
      </c>
      <c r="G72" s="101" t="str">
        <f ca="1">UPPER(_xlfn.XLOOKUP($A72,Строчный!$A:$A,Строчный!G:G,"ERR",0))</f>
        <v>BAILEY</v>
      </c>
      <c r="H72" s="101" t="str">
        <f ca="1">LOWER(_xlfn.XLOOKUP($A72,Строчный!$A:$A,Строчный!H:H,"ERR",0))</f>
        <v>unbleached</v>
      </c>
      <c r="I72" s="101" t="str">
        <f ca="1">LOWER(_xlfn.XLOOKUP($A72,Строчный!$A:$A,Строчный!I:I,"ERR",0))</f>
        <v>кремовый</v>
      </c>
      <c r="J72" s="101" t="str">
        <f ca="1">SUBSTITUTE(LOWER(_xlfn.XLOOKUP($A72,Строчный!$A:$A,Строчный!J:J,"ERR",0)),"подклад","Подклад")</f>
        <v>100% солома токилла</v>
      </c>
      <c r="K72" s="101" t="str">
        <f ca="1">LOWER(_xlfn.XLOOKUP($A72,Строчный!$A:$A,Строчный!K:K,"ERR",0))</f>
        <v>соломенные</v>
      </c>
      <c r="L72" s="101" t="str">
        <f ca="1">PROPER(_xlfn.XLOOKUP($A72,Строчный!$A:$A,Строчный!L:L,"ERR",0))</f>
        <v>Унисекс</v>
      </c>
      <c r="M72" s="101" t="str">
        <f ca="1">PROPER(_xlfn.XLOOKUP($A72,Строчный!$A:$A,Строчный!M:M,"ERR",0))</f>
        <v>Соединенные Штаты</v>
      </c>
      <c r="N72" s="110">
        <f ca="1">VALUE(_xlfn.XLOOKUP($A72,Строчный!$A:$A,Строчный!N:N,"ERR",0))</f>
        <v>7195.5</v>
      </c>
      <c r="O72" s="109" t="str">
        <f ca="1">_xlfn.XLOOKUP($G72,Фабрика!A:A,Фабрика!B:B,"ERR",0)</f>
        <v>Bollman Headwear Europe Ltd; 2 Merchants drive, Caelisle, Cumbria CA3 0JW, United Kingdom</v>
      </c>
      <c r="P72" s="100">
        <f ca="1">_xlfn.XLOOKUP($A72,Строчный!$A:$A,Строчный!P:P,"ERR",0)</f>
        <v>61</v>
      </c>
      <c r="Q72" s="100">
        <f ca="1">VALUE(_xlfn.XLOOKUP($A72,Строчный!$A:$A,Строчный!Q:Q,"ERR",0))</f>
        <v>1</v>
      </c>
      <c r="R72" s="14" t="s">
        <v>283</v>
      </c>
      <c r="S72" s="122" t="str">
        <f t="shared" ca="1" si="13"/>
        <v>Шляпа BAILEY арт. 22805BH EZRA (кремовый)</v>
      </c>
      <c r="T72" s="121" t="str">
        <f t="shared" ca="1" si="14"/>
        <v>Шляпа BAILEY арт. 22805BH EZRA (кремовый) {unbleached}</v>
      </c>
      <c r="U72" s="18" t="str">
        <f t="shared" ca="1" si="15"/>
        <v>кремовый</v>
      </c>
      <c r="V72" s="18" t="str">
        <f t="shared" ca="1" si="16"/>
        <v>кремовый</v>
      </c>
      <c r="W72" s="119" t="s">
        <v>52</v>
      </c>
      <c r="X72" s="93" t="str">
        <f t="shared" ca="1" si="17"/>
        <v>21-782-26</v>
      </c>
      <c r="Y72" s="95" t="str">
        <f ca="1">VLOOKUP(C72,Группа!A:B,2,FALSE)</f>
        <v>Шляпа</v>
      </c>
      <c r="Z72" s="117" t="str">
        <f ca="1">IFERROR(VLOOKUP(P72,Размеры!A:C,3,FALSE),"")</f>
        <v>61 XL</v>
      </c>
      <c r="AA72" s="117" t="str">
        <f ca="1">VLOOKUP(I72,ЦветПолный!A:B,2,FALSE)</f>
        <v>36</v>
      </c>
      <c r="AB72" s="117">
        <f ca="1">IFERROR(VLOOKUP(P72,Размеры!A:D,4,FALSE),"")</f>
        <v>61</v>
      </c>
      <c r="AC72" s="117">
        <f ca="1">IF(LEFT(IFERROR(VLOOKUP(LOOKUP(2,1/SEARCH(B72,Товары!A:A),Товары!A:A),Товары!A:B,2,0),""),6)=MID(X72,1,6),1,0)</f>
        <v>0</v>
      </c>
      <c r="AE72" s="117">
        <f ca="1">SUMIF(Группа!A:A,C72,Группа!C:C)</f>
        <v>1</v>
      </c>
      <c r="AF72" s="117">
        <f ca="1">SUMIF(Группа!B:B,Y72,Группа!C:C)</f>
        <v>1</v>
      </c>
      <c r="AG72" s="117">
        <f ca="1">SUMIF(Формы!A:A,D72,Формы!B:B)</f>
        <v>1</v>
      </c>
      <c r="AH72" s="117">
        <f ca="1">SUMIF(Материал!A:A,K72,Материал!B:B)</f>
        <v>1</v>
      </c>
      <c r="AI72" s="117">
        <f ca="1">SUMIF(Размеры!A:A,P72,Размеры!E:E)</f>
        <v>1</v>
      </c>
      <c r="AJ72" s="117">
        <f ca="1">SUMIF(Сезон!A:A,F72,Сезон!B:B)</f>
        <v>1</v>
      </c>
      <c r="AK72" s="117">
        <f ca="1">SUMIF(Состав!A:A,J72,Состав!B:B)</f>
        <v>1</v>
      </c>
      <c r="AL72" s="117">
        <f ca="1">SUMIF(ЦветПолный!A:A,I72,ЦветПолный!C:C)</f>
        <v>6</v>
      </c>
      <c r="AM72" s="117">
        <f>SUMIF(Цвет!A:A,W72,Цвет!B:B)</f>
        <v>1</v>
      </c>
      <c r="AN72" s="117">
        <f ca="1">SUMIF(Пол!B:B,L72,Пол!C:C)</f>
        <v>1</v>
      </c>
      <c r="AO72" s="117">
        <f ca="1">SUMIF(Марка!A:A,G72,Марка!B:B)</f>
        <v>1</v>
      </c>
      <c r="AP72" s="117">
        <f ca="1">SUMIF(Страна!A:A,M72,Страна!B:B)</f>
        <v>1</v>
      </c>
      <c r="AQ72" s="83" t="e">
        <f ca="1">IF(VLOOKUP(T72,Товары!A:B,2,FALSE)=X72,"Есть в 1С","ERR")</f>
        <v>#N/A</v>
      </c>
      <c r="AR72" s="84" t="e">
        <f ca="1">IF(VLOOKUP(X72,Товары!B:B,1,FALSE)=X72,"Есть в 1С","ERR")</f>
        <v>#N/A</v>
      </c>
      <c r="AS72" s="116" t="e">
        <f ca="1">VLOOKUP(T72,Товары!A:B,2,FALSE)</f>
        <v>#N/A</v>
      </c>
      <c r="AT72" s="114" t="e">
        <f ca="1">VLOOKUP(T72,Товары!A:B,1,FALSE)</f>
        <v>#N/A</v>
      </c>
    </row>
    <row r="73" spans="1:46" x14ac:dyDescent="0.25">
      <c r="A73" s="133" t="str">
        <f ca="1"/>
        <v>21-782-26-59</v>
      </c>
      <c r="B73" s="128" t="str">
        <f ca="1">UPPER(_xlfn.XLOOKUP($A73,Строчный!$A:$A,Строчный!B:B,"ERR",0))</f>
        <v>22805BH EZRA</v>
      </c>
      <c r="C73" s="101" t="str">
        <f ca="1">PROPER(_xlfn.XLOOKUP($A73,Строчный!$A:$A,Строчный!C:C,"ERR",0))</f>
        <v>Шляпы</v>
      </c>
      <c r="D73" s="101" t="str">
        <f ca="1">_xlfn.LET(_xlpm.DATA,(_xlfn.XLOOKUP($A73,Строчный!$A:$A,Строчный!D:D,"ERR",0)),UPPER(MID(_xlpm.DATA,1,1))&amp;LOWER(MID(_xlpm.DATA,2,LEN(_xlpm.DATA)-1)))</f>
        <v>Шляпа федора</v>
      </c>
      <c r="E73" s="101" t="str">
        <f ca="1">PROPER(_xlfn.XLOOKUP($A73,Строчный!$A:$A,Строчный!E:E,"ERR",0))</f>
        <v>The Hollywood</v>
      </c>
      <c r="F73" s="101" t="str">
        <f ca="1">LOWER(_xlfn.XLOOKUP($A73,Строчный!$A:$A,Строчный!F:F,"ERR",0))</f>
        <v>летний</v>
      </c>
      <c r="G73" s="101" t="str">
        <f ca="1">UPPER(_xlfn.XLOOKUP($A73,Строчный!$A:$A,Строчный!G:G,"ERR",0))</f>
        <v>BAILEY</v>
      </c>
      <c r="H73" s="101" t="str">
        <f ca="1">LOWER(_xlfn.XLOOKUP($A73,Строчный!$A:$A,Строчный!H:H,"ERR",0))</f>
        <v>unbleached</v>
      </c>
      <c r="I73" s="101" t="str">
        <f ca="1">LOWER(_xlfn.XLOOKUP($A73,Строчный!$A:$A,Строчный!I:I,"ERR",0))</f>
        <v>кремовый</v>
      </c>
      <c r="J73" s="101" t="str">
        <f ca="1">SUBSTITUTE(LOWER(_xlfn.XLOOKUP($A73,Строчный!$A:$A,Строчный!J:J,"ERR",0)),"подклад","Подклад")</f>
        <v>100% солома токилла</v>
      </c>
      <c r="K73" s="101" t="str">
        <f ca="1">LOWER(_xlfn.XLOOKUP($A73,Строчный!$A:$A,Строчный!K:K,"ERR",0))</f>
        <v>соломенные</v>
      </c>
      <c r="L73" s="101" t="str">
        <f ca="1">PROPER(_xlfn.XLOOKUP($A73,Строчный!$A:$A,Строчный!L:L,"ERR",0))</f>
        <v>Унисекс</v>
      </c>
      <c r="M73" s="101" t="str">
        <f ca="1">PROPER(_xlfn.XLOOKUP($A73,Строчный!$A:$A,Строчный!M:M,"ERR",0))</f>
        <v>Соединенные Штаты</v>
      </c>
      <c r="N73" s="110">
        <f ca="1">VALUE(_xlfn.XLOOKUP($A73,Строчный!$A:$A,Строчный!N:N,"ERR",0))</f>
        <v>7195.5</v>
      </c>
      <c r="O73" s="109" t="str">
        <f ca="1">_xlfn.XLOOKUP($G73,Фабрика!A:A,Фабрика!B:B,"ERR",0)</f>
        <v>Bollman Headwear Europe Ltd; 2 Merchants drive, Caelisle, Cumbria CA3 0JW, United Kingdom</v>
      </c>
      <c r="P73" s="100">
        <f ca="1">_xlfn.XLOOKUP($A73,Строчный!$A:$A,Строчный!P:P,"ERR",0)</f>
        <v>59</v>
      </c>
      <c r="Q73" s="100">
        <f ca="1">VALUE(_xlfn.XLOOKUP($A73,Строчный!$A:$A,Строчный!Q:Q,"ERR",0))</f>
        <v>2</v>
      </c>
      <c r="R73" s="14" t="s">
        <v>283</v>
      </c>
      <c r="S73" s="122" t="str">
        <f t="shared" ca="1" si="13"/>
        <v>Шляпа BAILEY арт. 22805BH EZRA (кремовый)</v>
      </c>
      <c r="T73" s="121" t="str">
        <f t="shared" ca="1" si="14"/>
        <v>Шляпа BAILEY арт. 22805BH EZRA (кремовый) {unbleached}</v>
      </c>
      <c r="U73" s="18" t="str">
        <f t="shared" ca="1" si="15"/>
        <v>кремовый</v>
      </c>
      <c r="V73" s="18" t="str">
        <f t="shared" ca="1" si="16"/>
        <v>кремовый</v>
      </c>
      <c r="W73" s="119" t="s">
        <v>52</v>
      </c>
      <c r="X73" s="93" t="str">
        <f t="shared" ca="1" si="17"/>
        <v>21-782-26</v>
      </c>
      <c r="Y73" s="95" t="str">
        <f ca="1">VLOOKUP(C73,Группа!A:B,2,FALSE)</f>
        <v>Шляпа</v>
      </c>
      <c r="Z73" s="117" t="str">
        <f ca="1">IFERROR(VLOOKUP(P73,Размеры!A:C,3,FALSE),"")</f>
        <v>59 L</v>
      </c>
      <c r="AA73" s="117" t="str">
        <f ca="1">VLOOKUP(I73,ЦветПолный!A:B,2,FALSE)</f>
        <v>36</v>
      </c>
      <c r="AB73" s="117">
        <f ca="1">IFERROR(VLOOKUP(P73,Размеры!A:D,4,FALSE),"")</f>
        <v>59</v>
      </c>
      <c r="AC73" s="117">
        <f ca="1">IF(LEFT(IFERROR(VLOOKUP(LOOKUP(2,1/SEARCH(B73,Товары!A:A),Товары!A:A),Товары!A:B,2,0),""),6)=MID(X73,1,6),1,0)</f>
        <v>0</v>
      </c>
      <c r="AE73" s="117">
        <f ca="1">SUMIF(Группа!A:A,C73,Группа!C:C)</f>
        <v>1</v>
      </c>
      <c r="AF73" s="117">
        <f ca="1">SUMIF(Группа!B:B,Y73,Группа!C:C)</f>
        <v>1</v>
      </c>
      <c r="AG73" s="117">
        <f ca="1">SUMIF(Формы!A:A,D73,Формы!B:B)</f>
        <v>1</v>
      </c>
      <c r="AH73" s="117">
        <f ca="1">SUMIF(Материал!A:A,K73,Материал!B:B)</f>
        <v>1</v>
      </c>
      <c r="AI73" s="117">
        <f ca="1">SUMIF(Размеры!A:A,P73,Размеры!E:E)</f>
        <v>1</v>
      </c>
      <c r="AJ73" s="117">
        <f ca="1">SUMIF(Сезон!A:A,F73,Сезон!B:B)</f>
        <v>1</v>
      </c>
      <c r="AK73" s="117">
        <f ca="1">SUMIF(Состав!A:A,J73,Состав!B:B)</f>
        <v>1</v>
      </c>
      <c r="AL73" s="117">
        <f ca="1">SUMIF(ЦветПолный!A:A,I73,ЦветПолный!C:C)</f>
        <v>6</v>
      </c>
      <c r="AM73" s="117">
        <f>SUMIF(Цвет!A:A,W73,Цвет!B:B)</f>
        <v>1</v>
      </c>
      <c r="AN73" s="117">
        <f ca="1">SUMIF(Пол!B:B,L73,Пол!C:C)</f>
        <v>1</v>
      </c>
      <c r="AO73" s="117">
        <f ca="1">SUMIF(Марка!A:A,G73,Марка!B:B)</f>
        <v>1</v>
      </c>
      <c r="AP73" s="117">
        <f ca="1">SUMIF(Страна!A:A,M73,Страна!B:B)</f>
        <v>1</v>
      </c>
      <c r="AQ73" s="83" t="e">
        <f ca="1">IF(VLOOKUP(T73,Товары!A:B,2,FALSE)=X73,"Есть в 1С","ERR")</f>
        <v>#N/A</v>
      </c>
      <c r="AR73" s="84" t="e">
        <f ca="1">IF(VLOOKUP(X73,Товары!B:B,1,FALSE)=X73,"Есть в 1С","ERR")</f>
        <v>#N/A</v>
      </c>
      <c r="AS73" s="116" t="e">
        <f ca="1">VLOOKUP(T73,Товары!A:B,2,FALSE)</f>
        <v>#N/A</v>
      </c>
      <c r="AT73" s="114" t="e">
        <f ca="1">VLOOKUP(T73,Товары!A:B,1,FALSE)</f>
        <v>#N/A</v>
      </c>
    </row>
    <row r="74" spans="1:46" x14ac:dyDescent="0.25">
      <c r="A74" s="133" t="str">
        <f ca="1"/>
        <v>21-782-26-57</v>
      </c>
      <c r="B74" s="128" t="str">
        <f ca="1">UPPER(_xlfn.XLOOKUP($A74,Строчный!$A:$A,Строчный!B:B,"ERR",0))</f>
        <v>22805BH EZRA</v>
      </c>
      <c r="C74" s="101" t="str">
        <f ca="1">PROPER(_xlfn.XLOOKUP($A74,Строчный!$A:$A,Строчный!C:C,"ERR",0))</f>
        <v>Шляпы</v>
      </c>
      <c r="D74" s="101" t="str">
        <f ca="1">_xlfn.LET(_xlpm.DATA,(_xlfn.XLOOKUP($A74,Строчный!$A:$A,Строчный!D:D,"ERR",0)),UPPER(MID(_xlpm.DATA,1,1))&amp;LOWER(MID(_xlpm.DATA,2,LEN(_xlpm.DATA)-1)))</f>
        <v>Шляпа федора</v>
      </c>
      <c r="E74" s="101" t="str">
        <f ca="1">PROPER(_xlfn.XLOOKUP($A74,Строчный!$A:$A,Строчный!E:E,"ERR",0))</f>
        <v>The Hollywood</v>
      </c>
      <c r="F74" s="101" t="str">
        <f ca="1">LOWER(_xlfn.XLOOKUP($A74,Строчный!$A:$A,Строчный!F:F,"ERR",0))</f>
        <v>летний</v>
      </c>
      <c r="G74" s="101" t="str">
        <f ca="1">UPPER(_xlfn.XLOOKUP($A74,Строчный!$A:$A,Строчный!G:G,"ERR",0))</f>
        <v>BAILEY</v>
      </c>
      <c r="H74" s="101" t="str">
        <f ca="1">LOWER(_xlfn.XLOOKUP($A74,Строчный!$A:$A,Строчный!H:H,"ERR",0))</f>
        <v>unbleached</v>
      </c>
      <c r="I74" s="101" t="str">
        <f ca="1">LOWER(_xlfn.XLOOKUP($A74,Строчный!$A:$A,Строчный!I:I,"ERR",0))</f>
        <v>кремовый</v>
      </c>
      <c r="J74" s="101" t="str">
        <f ca="1">SUBSTITUTE(LOWER(_xlfn.XLOOKUP($A74,Строчный!$A:$A,Строчный!J:J,"ERR",0)),"подклад","Подклад")</f>
        <v>100% солома токилла</v>
      </c>
      <c r="K74" s="101" t="str">
        <f ca="1">LOWER(_xlfn.XLOOKUP($A74,Строчный!$A:$A,Строчный!K:K,"ERR",0))</f>
        <v>соломенные</v>
      </c>
      <c r="L74" s="101" t="str">
        <f ca="1">PROPER(_xlfn.XLOOKUP($A74,Строчный!$A:$A,Строчный!L:L,"ERR",0))</f>
        <v>Унисекс</v>
      </c>
      <c r="M74" s="101" t="str">
        <f ca="1">PROPER(_xlfn.XLOOKUP($A74,Строчный!$A:$A,Строчный!M:M,"ERR",0))</f>
        <v>Соединенные Штаты</v>
      </c>
      <c r="N74" s="110">
        <f ca="1">VALUE(_xlfn.XLOOKUP($A74,Строчный!$A:$A,Строчный!N:N,"ERR",0))</f>
        <v>7195.5</v>
      </c>
      <c r="O74" s="109" t="str">
        <f ca="1">_xlfn.XLOOKUP($G74,Фабрика!A:A,Фабрика!B:B,"ERR",0)</f>
        <v>Bollman Headwear Europe Ltd; 2 Merchants drive, Caelisle, Cumbria CA3 0JW, United Kingdom</v>
      </c>
      <c r="P74" s="100">
        <f ca="1">_xlfn.XLOOKUP($A74,Строчный!$A:$A,Строчный!P:P,"ERR",0)</f>
        <v>57</v>
      </c>
      <c r="Q74" s="100">
        <f ca="1">VALUE(_xlfn.XLOOKUP($A74,Строчный!$A:$A,Строчный!Q:Q,"ERR",0))</f>
        <v>1</v>
      </c>
      <c r="R74" s="14" t="s">
        <v>283</v>
      </c>
      <c r="S74" s="122" t="str">
        <f t="shared" ca="1" si="13"/>
        <v>Шляпа BAILEY арт. 22805BH EZRA (кремовый)</v>
      </c>
      <c r="T74" s="121" t="str">
        <f t="shared" ca="1" si="14"/>
        <v>Шляпа BAILEY арт. 22805BH EZRA (кремовый) {unbleached}</v>
      </c>
      <c r="U74" s="18" t="str">
        <f t="shared" ca="1" si="15"/>
        <v>кремовый</v>
      </c>
      <c r="V74" s="18" t="str">
        <f t="shared" ca="1" si="16"/>
        <v>кремовый</v>
      </c>
      <c r="W74" s="119" t="s">
        <v>52</v>
      </c>
      <c r="X74" s="93" t="str">
        <f t="shared" ca="1" si="17"/>
        <v>21-782-26</v>
      </c>
      <c r="Y74" s="95" t="str">
        <f ca="1">VLOOKUP(C74,Группа!A:B,2,FALSE)</f>
        <v>Шляпа</v>
      </c>
      <c r="Z74" s="117" t="str">
        <f ca="1">IFERROR(VLOOKUP(P74,Размеры!A:C,3,FALSE),"")</f>
        <v>57 M</v>
      </c>
      <c r="AA74" s="117" t="str">
        <f ca="1">VLOOKUP(I74,ЦветПолный!A:B,2,FALSE)</f>
        <v>36</v>
      </c>
      <c r="AB74" s="117">
        <f ca="1">IFERROR(VLOOKUP(P74,Размеры!A:D,4,FALSE),"")</f>
        <v>57</v>
      </c>
      <c r="AC74" s="117">
        <f ca="1">IF(LEFT(IFERROR(VLOOKUP(LOOKUP(2,1/SEARCH(B74,Товары!A:A),Товары!A:A),Товары!A:B,2,0),""),6)=MID(X74,1,6),1,0)</f>
        <v>0</v>
      </c>
      <c r="AE74" s="117">
        <f ca="1">SUMIF(Группа!A:A,C74,Группа!C:C)</f>
        <v>1</v>
      </c>
      <c r="AF74" s="117">
        <f ca="1">SUMIF(Группа!B:B,Y74,Группа!C:C)</f>
        <v>1</v>
      </c>
      <c r="AG74" s="117">
        <f ca="1">SUMIF(Формы!A:A,D74,Формы!B:B)</f>
        <v>1</v>
      </c>
      <c r="AH74" s="117">
        <f ca="1">SUMIF(Материал!A:A,K74,Материал!B:B)</f>
        <v>1</v>
      </c>
      <c r="AI74" s="117">
        <f ca="1">SUMIF(Размеры!A:A,P74,Размеры!E:E)</f>
        <v>1</v>
      </c>
      <c r="AJ74" s="117">
        <f ca="1">SUMIF(Сезон!A:A,F74,Сезон!B:B)</f>
        <v>1</v>
      </c>
      <c r="AK74" s="117">
        <f ca="1">SUMIF(Состав!A:A,J74,Состав!B:B)</f>
        <v>1</v>
      </c>
      <c r="AL74" s="117">
        <f ca="1">SUMIF(ЦветПолный!A:A,I74,ЦветПолный!C:C)</f>
        <v>6</v>
      </c>
      <c r="AM74" s="117">
        <f>SUMIF(Цвет!A:A,W74,Цвет!B:B)</f>
        <v>1</v>
      </c>
      <c r="AN74" s="117">
        <f ca="1">SUMIF(Пол!B:B,L74,Пол!C:C)</f>
        <v>1</v>
      </c>
      <c r="AO74" s="117">
        <f ca="1">SUMIF(Марка!A:A,G74,Марка!B:B)</f>
        <v>1</v>
      </c>
      <c r="AP74" s="117">
        <f ca="1">SUMIF(Страна!A:A,M74,Страна!B:B)</f>
        <v>1</v>
      </c>
      <c r="AQ74" s="83" t="e">
        <f ca="1">IF(VLOOKUP(T74,Товары!A:B,2,FALSE)=X74,"Есть в 1С","ERR")</f>
        <v>#N/A</v>
      </c>
      <c r="AR74" s="84" t="e">
        <f ca="1">IF(VLOOKUP(X74,Товары!B:B,1,FALSE)=X74,"Есть в 1С","ERR")</f>
        <v>#N/A</v>
      </c>
      <c r="AS74" s="116" t="e">
        <f ca="1">VLOOKUP(T74,Товары!A:B,2,FALSE)</f>
        <v>#N/A</v>
      </c>
      <c r="AT74" s="114" t="e">
        <f ca="1">VLOOKUP(T74,Товары!A:B,1,FALSE)</f>
        <v>#N/A</v>
      </c>
    </row>
    <row r="75" spans="1:46" x14ac:dyDescent="0.25">
      <c r="A75" s="133" t="str">
        <f ca="1"/>
        <v>21-782-14-59</v>
      </c>
      <c r="B75" s="128" t="str">
        <f ca="1">UPPER(_xlfn.XLOOKUP($A75,Строчный!$A:$A,Строчный!B:B,"ERR",0))</f>
        <v>20009BH COLTER</v>
      </c>
      <c r="C75" s="101" t="str">
        <f ca="1">PROPER(_xlfn.XLOOKUP($A75,Строчный!$A:$A,Строчный!C:C,"ERR",0))</f>
        <v>Шляпы</v>
      </c>
      <c r="D75" s="101" t="str">
        <f ca="1">_xlfn.LET(_xlpm.DATA,(_xlfn.XLOOKUP($A75,Строчный!$A:$A,Строчный!D:D,"ERR",0)),UPPER(MID(_xlpm.DATA,1,1))&amp;LOWER(MID(_xlpm.DATA,2,LEN(_xlpm.DATA)-1)))</f>
        <v>Шляпа федора</v>
      </c>
      <c r="E75" s="101" t="str">
        <f ca="1">PROPER(_xlfn.XLOOKUP($A75,Строчный!$A:$A,Строчный!E:E,"ERR",0))</f>
        <v>The Hollywood</v>
      </c>
      <c r="F75" s="101" t="str">
        <f ca="1">LOWER(_xlfn.XLOOKUP($A75,Строчный!$A:$A,Строчный!F:F,"ERR",0))</f>
        <v>всесезон</v>
      </c>
      <c r="G75" s="101" t="str">
        <f ca="1">UPPER(_xlfn.XLOOKUP($A75,Строчный!$A:$A,Строчный!G:G,"ERR",0))</f>
        <v>BAILEY</v>
      </c>
      <c r="H75" s="101" t="str">
        <f ca="1">LOWER(_xlfn.XLOOKUP($A75,Строчный!$A:$A,Строчный!H:H,"ERR",0))</f>
        <v>oak</v>
      </c>
      <c r="I75" s="101" t="str">
        <f ca="1">LOWER(_xlfn.XLOOKUP($A75,Строчный!$A:$A,Строчный!I:I,"ERR",0))</f>
        <v>коричневый</v>
      </c>
      <c r="J75" s="101" t="str">
        <f ca="1">SUBSTITUTE(LOWER(_xlfn.XLOOKUP($A75,Строчный!$A:$A,Строчный!J:J,"ERR",0)),"подклад","Подклад")</f>
        <v>100% шерсть</v>
      </c>
      <c r="K75" s="101" t="str">
        <f ca="1">LOWER(_xlfn.XLOOKUP($A75,Строчный!$A:$A,Строчный!K:K,"ERR",0))</f>
        <v>фетровые</v>
      </c>
      <c r="L75" s="101" t="str">
        <f ca="1">PROPER(_xlfn.XLOOKUP($A75,Строчный!$A:$A,Строчный!L:L,"ERR",0))</f>
        <v>Унисекс</v>
      </c>
      <c r="M75" s="101" t="str">
        <f ca="1">PROPER(_xlfn.XLOOKUP($A75,Строчный!$A:$A,Строчный!M:M,"ERR",0))</f>
        <v>Соединенные Штаты</v>
      </c>
      <c r="N75" s="110">
        <f ca="1">VALUE(_xlfn.XLOOKUP($A75,Строчный!$A:$A,Строчный!N:N,"ERR",0))</f>
        <v>702.00000000000011</v>
      </c>
      <c r="O75" s="109" t="str">
        <f ca="1">_xlfn.XLOOKUP($G75,Фабрика!A:A,Фабрика!B:B,"ERR",0)</f>
        <v>Bollman Headwear Europe Ltd; 2 Merchants drive, Caelisle, Cumbria CA3 0JW, United Kingdom</v>
      </c>
      <c r="P75" s="100">
        <f ca="1">_xlfn.XLOOKUP($A75,Строчный!$A:$A,Строчный!P:P,"ERR",0)</f>
        <v>59</v>
      </c>
      <c r="Q75" s="100">
        <f ca="1">VALUE(_xlfn.XLOOKUP($A75,Строчный!$A:$A,Строчный!Q:Q,"ERR",0))</f>
        <v>1</v>
      </c>
      <c r="R75" s="14" t="s">
        <v>283</v>
      </c>
      <c r="S75" s="122" t="str">
        <f t="shared" ca="1" si="13"/>
        <v>Шляпа BAILEY арт. 20009BH COLTER (коричневый)</v>
      </c>
      <c r="T75" s="121" t="str">
        <f t="shared" ca="1" si="14"/>
        <v>Шляпа BAILEY арт. 20009BH COLTER (коричневый) {oak}</v>
      </c>
      <c r="U75" s="18" t="str">
        <f t="shared" ca="1" si="15"/>
        <v>коричневый</v>
      </c>
      <c r="V75" s="18" t="str">
        <f t="shared" ca="1" si="16"/>
        <v>коричневый</v>
      </c>
      <c r="W75" s="119" t="str">
        <f ca="1">_xlfn.XLOOKUP(A75,'Цвета артикулов'!A:A,'Цвета артикулов'!B:B,IFERROR(MID(I75,FIND("-",I75)+1,LEN(I75)),IFERROR(MID(I75,1,FIND("/",I75)-2),I75)),0)</f>
        <v>коричневый</v>
      </c>
      <c r="X75" s="93" t="str">
        <f t="shared" ca="1" si="17"/>
        <v>21-782-14</v>
      </c>
      <c r="Y75" s="95" t="str">
        <f ca="1">VLOOKUP(C75,Группа!A:B,2,FALSE)</f>
        <v>Шляпа</v>
      </c>
      <c r="Z75" s="117" t="str">
        <f ca="1">IFERROR(VLOOKUP(P75,Размеры!A:C,3,FALSE),"")</f>
        <v>59 L</v>
      </c>
      <c r="AA75" s="117" t="str">
        <f ca="1">VLOOKUP(I75,ЦветПолный!A:B,2,FALSE)</f>
        <v>14</v>
      </c>
      <c r="AB75" s="117">
        <f ca="1">IFERROR(VLOOKUP(P75,Размеры!A:D,4,FALSE),"")</f>
        <v>59</v>
      </c>
      <c r="AC75" s="117">
        <f ca="1">IF(LEFT(IFERROR(VLOOKUP(LOOKUP(2,1/SEARCH(B75,Товары!A:A),Товары!A:A),Товары!A:B,2,0),""),6)=MID(X75,1,6),1,0)</f>
        <v>0</v>
      </c>
      <c r="AE75" s="117">
        <f ca="1">SUMIF(Группа!A:A,C75,Группа!C:C)</f>
        <v>1</v>
      </c>
      <c r="AF75" s="117">
        <f ca="1">SUMIF(Группа!B:B,Y75,Группа!C:C)</f>
        <v>1</v>
      </c>
      <c r="AG75" s="117">
        <f ca="1">SUMIF(Формы!A:A,D75,Формы!B:B)</f>
        <v>1</v>
      </c>
      <c r="AH75" s="117">
        <f ca="1">SUMIF(Материал!A:A,K75,Материал!B:B)</f>
        <v>1</v>
      </c>
      <c r="AI75" s="117">
        <f ca="1">SUMIF(Размеры!A:A,P75,Размеры!E:E)</f>
        <v>1</v>
      </c>
      <c r="AJ75" s="117">
        <f ca="1">SUMIF(Сезон!A:A,F75,Сезон!B:B)</f>
        <v>1</v>
      </c>
      <c r="AK75" s="117">
        <f ca="1">SUMIF(Состав!A:A,J75,Состав!B:B)</f>
        <v>1</v>
      </c>
      <c r="AL75" s="117">
        <f ca="1">SUMIF(ЦветПолный!A:A,I75,ЦветПолный!C:C)</f>
        <v>14</v>
      </c>
      <c r="AM75" s="117">
        <f ca="1">SUMIF(Цвет!A:A,W75,Цвет!B:B)</f>
        <v>1</v>
      </c>
      <c r="AN75" s="117">
        <f ca="1">SUMIF(Пол!B:B,L75,Пол!C:C)</f>
        <v>1</v>
      </c>
      <c r="AO75" s="117">
        <f ca="1">SUMIF(Марка!A:A,G75,Марка!B:B)</f>
        <v>1</v>
      </c>
      <c r="AP75" s="117">
        <f ca="1">SUMIF(Страна!A:A,M75,Страна!B:B)</f>
        <v>1</v>
      </c>
      <c r="AQ75" s="83" t="e">
        <f ca="1">IF(VLOOKUP(T75,Товары!A:B,2,FALSE)=X75,"Есть в 1С","ERR")</f>
        <v>#N/A</v>
      </c>
      <c r="AR75" s="84" t="e">
        <f ca="1">IF(VLOOKUP(X75,Товары!B:B,1,FALSE)=X75,"Есть в 1С","ERR")</f>
        <v>#N/A</v>
      </c>
      <c r="AS75" s="116" t="e">
        <f ca="1">VLOOKUP(T75,Товары!A:B,2,FALSE)</f>
        <v>#N/A</v>
      </c>
      <c r="AT75" s="114" t="e">
        <f ca="1">VLOOKUP(T75,Товары!A:B,1,FALSE)</f>
        <v>#N/A</v>
      </c>
    </row>
    <row r="76" spans="1:46" x14ac:dyDescent="0.25">
      <c r="A76" s="133" t="str">
        <f ca="1"/>
        <v>21-782-09-55</v>
      </c>
      <c r="B76" s="128" t="str">
        <f ca="1">UPPER(_xlfn.XLOOKUP($A76,Строчный!$A:$A,Строчный!B:B,"ERR",0))</f>
        <v>W2201A EUSTIS</v>
      </c>
      <c r="C76" s="101" t="str">
        <f ca="1">PROPER(_xlfn.XLOOKUP($A76,Строчный!$A:$A,Строчный!C:C,"ERR",0))</f>
        <v>Шляпы</v>
      </c>
      <c r="D76" s="101" t="str">
        <f ca="1">_xlfn.LET(_xlpm.DATA,(_xlfn.XLOOKUP($A76,Строчный!$A:$A,Строчный!D:D,"ERR",0)),UPPER(MID(_xlpm.DATA,1,1))&amp;LOWER(MID(_xlpm.DATA,2,LEN(_xlpm.DATA)-1)))</f>
        <v>Шляпа ковбойская</v>
      </c>
      <c r="E76" s="101" t="str">
        <f ca="1">PROPER(_xlfn.XLOOKUP($A76,Строчный!$A:$A,Строчный!E:E,"ERR",0))</f>
        <v>The Hollywood</v>
      </c>
      <c r="F76" s="101" t="str">
        <f ca="1">LOWER(_xlfn.XLOOKUP($A76,Строчный!$A:$A,Строчный!F:F,"ERR",0))</f>
        <v>всесезон</v>
      </c>
      <c r="G76" s="101" t="str">
        <f ca="1">UPPER(_xlfn.XLOOKUP($A76,Строчный!$A:$A,Строчный!G:G,"ERR",0))</f>
        <v>BAILEY</v>
      </c>
      <c r="H76" s="101" t="str">
        <f ca="1">LOWER(_xlfn.XLOOKUP($A76,Строчный!$A:$A,Строчный!H:H,"ERR",0))</f>
        <v>black</v>
      </c>
      <c r="I76" s="101" t="str">
        <f ca="1">LOWER(_xlfn.XLOOKUP($A76,Строчный!$A:$A,Строчный!I:I,"ERR",0))</f>
        <v>черный</v>
      </c>
      <c r="J76" s="101" t="str">
        <f ca="1">SUBSTITUTE(LOWER(_xlfn.XLOOKUP($A76,Строчный!$A:$A,Строчный!J:J,"ERR",0)),"подклад","Подклад")</f>
        <v>100% шерсть / Подклад: 100% полиэстер</v>
      </c>
      <c r="K76" s="101" t="str">
        <f ca="1">LOWER(_xlfn.XLOOKUP($A76,Строчный!$A:$A,Строчный!K:K,"ERR",0))</f>
        <v>шерстяные</v>
      </c>
      <c r="L76" s="101" t="str">
        <f ca="1">PROPER(_xlfn.XLOOKUP($A76,Строчный!$A:$A,Строчный!L:L,"ERR",0))</f>
        <v>Унисекс</v>
      </c>
      <c r="M76" s="101" t="str">
        <f ca="1">PROPER(_xlfn.XLOOKUP($A76,Строчный!$A:$A,Строчный!M:M,"ERR",0))</f>
        <v>Соединенные Штаты</v>
      </c>
      <c r="N76" s="110">
        <f ca="1">VALUE(_xlfn.XLOOKUP($A76,Строчный!$A:$A,Строчный!N:N,"ERR",0))</f>
        <v>702.00000000000011</v>
      </c>
      <c r="O76" s="109" t="str">
        <f ca="1">_xlfn.XLOOKUP($G76,Фабрика!A:A,Фабрика!B:B,"ERR",0)</f>
        <v>Bollman Headwear Europe Ltd; 2 Merchants drive, Caelisle, Cumbria CA3 0JW, United Kingdom</v>
      </c>
      <c r="P76" s="100">
        <f ca="1">_xlfn.XLOOKUP($A76,Строчный!$A:$A,Строчный!P:P,"ERR",0)</f>
        <v>55</v>
      </c>
      <c r="Q76" s="100">
        <f ca="1">VALUE(_xlfn.XLOOKUP($A76,Строчный!$A:$A,Строчный!Q:Q,"ERR",0))</f>
        <v>1</v>
      </c>
      <c r="R76" s="14" t="s">
        <v>283</v>
      </c>
      <c r="S76" s="122" t="str">
        <f t="shared" ca="1" si="13"/>
        <v>Шляпа BAILEY арт. W2201A EUSTIS (черный)</v>
      </c>
      <c r="T76" s="121" t="str">
        <f t="shared" ca="1" si="14"/>
        <v>Шляпа BAILEY арт. W2201A EUSTIS (черный) {black}</v>
      </c>
      <c r="U76" s="18" t="str">
        <f t="shared" ca="1" si="15"/>
        <v>черный</v>
      </c>
      <c r="V76" s="18" t="str">
        <f t="shared" ca="1" si="16"/>
        <v>черный</v>
      </c>
      <c r="W76" s="119" t="str">
        <f ca="1">_xlfn.XLOOKUP(A76,'Цвета артикулов'!A:A,'Цвета артикулов'!B:B,IFERROR(MID(I76,FIND("-",I76)+1,LEN(I76)),IFERROR(MID(I76,1,FIND("/",I76)-2),I76)),0)</f>
        <v>черный</v>
      </c>
      <c r="X76" s="93" t="str">
        <f t="shared" ca="1" si="17"/>
        <v>21-782-09</v>
      </c>
      <c r="Y76" s="95" t="str">
        <f ca="1">VLOOKUP(C76,Группа!A:B,2,FALSE)</f>
        <v>Шляпа</v>
      </c>
      <c r="Z76" s="117" t="str">
        <f ca="1">IFERROR(VLOOKUP(P76,Размеры!A:C,3,FALSE),"")</f>
        <v>55 S</v>
      </c>
      <c r="AA76" s="117" t="str">
        <f ca="1">VLOOKUP(I76,ЦветПолный!A:B,2,FALSE)</f>
        <v>09</v>
      </c>
      <c r="AB76" s="117">
        <f ca="1">IFERROR(VLOOKUP(P76,Размеры!A:D,4,FALSE),"")</f>
        <v>55</v>
      </c>
      <c r="AC76" s="117">
        <f ca="1">IF(LEFT(IFERROR(VLOOKUP(LOOKUP(2,1/SEARCH(B76,Товары!A:A),Товары!A:A),Товары!A:B,2,0),""),6)=MID(X76,1,6),1,0)</f>
        <v>0</v>
      </c>
      <c r="AE76" s="117">
        <f ca="1">SUMIF(Группа!A:A,C76,Группа!C:C)</f>
        <v>1</v>
      </c>
      <c r="AF76" s="117">
        <f ca="1">SUMIF(Группа!B:B,Y76,Группа!C:C)</f>
        <v>1</v>
      </c>
      <c r="AG76" s="117">
        <f ca="1">SUMIF(Формы!A:A,D76,Формы!B:B)</f>
        <v>1</v>
      </c>
      <c r="AH76" s="117">
        <f ca="1">SUMIF(Материал!A:A,K76,Материал!B:B)</f>
        <v>1</v>
      </c>
      <c r="AI76" s="117">
        <f ca="1">SUMIF(Размеры!A:A,P76,Размеры!E:E)</f>
        <v>1</v>
      </c>
      <c r="AJ76" s="117">
        <f ca="1">SUMIF(Сезон!A:A,F76,Сезон!B:B)</f>
        <v>1</v>
      </c>
      <c r="AK76" s="117">
        <f ca="1">SUMIF(Состав!A:A,J76,Состав!B:B)</f>
        <v>0</v>
      </c>
      <c r="AL76" s="117">
        <f ca="1">SUMIF(ЦветПолный!A:A,I76,ЦветПолный!C:C)</f>
        <v>11</v>
      </c>
      <c r="AM76" s="117">
        <f ca="1">SUMIF(Цвет!A:A,W76,Цвет!B:B)</f>
        <v>1</v>
      </c>
      <c r="AN76" s="117">
        <f ca="1">SUMIF(Пол!B:B,L76,Пол!C:C)</f>
        <v>1</v>
      </c>
      <c r="AO76" s="117">
        <f ca="1">SUMIF(Марка!A:A,G76,Марка!B:B)</f>
        <v>1</v>
      </c>
      <c r="AP76" s="117">
        <f ca="1">SUMIF(Страна!A:A,M76,Страна!B:B)</f>
        <v>1</v>
      </c>
      <c r="AQ76" s="83" t="e">
        <f ca="1">IF(VLOOKUP(T76,Товары!A:B,2,FALSE)=X76,"Есть в 1С","ERR")</f>
        <v>#N/A</v>
      </c>
      <c r="AR76" s="84" t="e">
        <f ca="1">IF(VLOOKUP(X76,Товары!B:B,1,FALSE)=X76,"Есть в 1С","ERR")</f>
        <v>#N/A</v>
      </c>
      <c r="AS76" s="116" t="e">
        <f ca="1">VLOOKUP(T76,Товары!A:B,2,FALSE)</f>
        <v>#N/A</v>
      </c>
      <c r="AT76" s="114" t="e">
        <f ca="1">VLOOKUP(T76,Товары!A:B,1,FALSE)</f>
        <v>#N/A</v>
      </c>
    </row>
    <row r="77" spans="1:46" x14ac:dyDescent="0.25">
      <c r="A77" s="133" t="str">
        <f ca="1"/>
        <v>21-755-15-61</v>
      </c>
      <c r="B77" s="128" t="str">
        <f ca="1">UPPER(_xlfn.XLOOKUP($A77,Строчный!$A:$A,Строчный!B:B,"ERR",0))</f>
        <v>90158BH BURNEY</v>
      </c>
      <c r="C77" s="101" t="str">
        <f ca="1">PROPER(_xlfn.XLOOKUP($A77,Строчный!$A:$A,Строчный!C:C,"ERR",0))</f>
        <v>Кепки</v>
      </c>
      <c r="D77" s="101" t="str">
        <f ca="1">_xlfn.LET(_xlpm.DATA,(_xlfn.XLOOKUP($A77,Строчный!$A:$A,Строчный!D:D,"ERR",0)),UPPER(MID(_xlpm.DATA,1,1))&amp;LOWER(MID(_xlpm.DATA,2,LEN(_xlpm.DATA)-1)))</f>
        <v>Кепка плоская</v>
      </c>
      <c r="E77" s="101" t="str">
        <f ca="1">PROPER(_xlfn.XLOOKUP($A77,Строчный!$A:$A,Строчный!E:E,"ERR",0))</f>
        <v>The Hollywood</v>
      </c>
      <c r="F77" s="101" t="str">
        <f ca="1">LOWER(_xlfn.XLOOKUP($A77,Строчный!$A:$A,Строчный!F:F,"ERR",0))</f>
        <v>летний</v>
      </c>
      <c r="G77" s="101" t="str">
        <f ca="1">UPPER(_xlfn.XLOOKUP($A77,Строчный!$A:$A,Строчный!G:G,"ERR",0))</f>
        <v>BAILEY</v>
      </c>
      <c r="H77" s="101" t="str">
        <f ca="1">LOWER(_xlfn.XLOOKUP($A77,Строчный!$A:$A,Строчный!H:H,"ERR",0))</f>
        <v>brown</v>
      </c>
      <c r="I77" s="101" t="str">
        <f ca="1">LOWER(_xlfn.XLOOKUP($A77,Строчный!$A:$A,Строчный!I:I,"ERR",0))</f>
        <v>светло-коричневый</v>
      </c>
      <c r="J77" s="101" t="str">
        <f ca="1">SUBSTITUTE(LOWER(_xlfn.XLOOKUP($A77,Строчный!$A:$A,Строчный!J:J,"ERR",0)),"подклад","Подклад")</f>
        <v>100% лен / Подклад: 100% полиэстер</v>
      </c>
      <c r="K77" s="101" t="str">
        <f ca="1">LOWER(_xlfn.XLOOKUP($A77,Строчный!$A:$A,Строчный!K:K,"ERR",0))</f>
        <v>льняные</v>
      </c>
      <c r="L77" s="101" t="str">
        <f ca="1">PROPER(_xlfn.XLOOKUP($A77,Строчный!$A:$A,Строчный!L:L,"ERR",0))</f>
        <v>Унисекс</v>
      </c>
      <c r="M77" s="101" t="str">
        <f ca="1">PROPER(_xlfn.XLOOKUP($A77,Строчный!$A:$A,Строчный!M:M,"ERR",0))</f>
        <v>Китай</v>
      </c>
      <c r="N77" s="110">
        <f ca="1">VALUE(_xlfn.XLOOKUP($A77,Строчный!$A:$A,Строчный!N:N,"ERR",0))</f>
        <v>1877.8500000000001</v>
      </c>
      <c r="O77" s="109" t="str">
        <f ca="1">_xlfn.XLOOKUP($G77,Фабрика!A:A,Фабрика!B:B,"ERR",0)</f>
        <v>Bollman Headwear Europe Ltd; 2 Merchants drive, Caelisle, Cumbria CA3 0JW, United Kingdom</v>
      </c>
      <c r="P77" s="100">
        <f ca="1">_xlfn.XLOOKUP($A77,Строчный!$A:$A,Строчный!P:P,"ERR",0)</f>
        <v>61</v>
      </c>
      <c r="Q77" s="100">
        <f ca="1">VALUE(_xlfn.XLOOKUP($A77,Строчный!$A:$A,Строчный!Q:Q,"ERR",0))</f>
        <v>4</v>
      </c>
      <c r="R77" s="14" t="s">
        <v>283</v>
      </c>
      <c r="S77" s="122" t="str">
        <f t="shared" ca="1" si="13"/>
        <v>Кепка BAILEY арт. 90158BH BURNEY (светло-коричневый)</v>
      </c>
      <c r="T77" s="121" t="str">
        <f t="shared" ca="1" si="14"/>
        <v>Кепка BAILEY арт. 90158BH BURNEY (светло-коричневый) {brown}</v>
      </c>
      <c r="U77" s="18" t="str">
        <f t="shared" ca="1" si="15"/>
        <v>коричневый</v>
      </c>
      <c r="V77" s="18" t="str">
        <f t="shared" ca="1" si="16"/>
        <v>коричневый</v>
      </c>
      <c r="W77" s="119" t="str">
        <f ca="1">_xlfn.XLOOKUP(A77,'Цвета артикулов'!A:A,'Цвета артикулов'!B:B,IFERROR(MID(I77,FIND("-",I77)+1,LEN(I77)),IFERROR(MID(I77,1,FIND("/",I77)-2),I77)),0)</f>
        <v>коричневый</v>
      </c>
      <c r="X77" s="93" t="str">
        <f t="shared" ca="1" si="17"/>
        <v>21-755-15</v>
      </c>
      <c r="Y77" s="95" t="str">
        <f ca="1">VLOOKUP(C77,Группа!A:B,2,FALSE)</f>
        <v>Кепка</v>
      </c>
      <c r="Z77" s="117" t="str">
        <f ca="1">IFERROR(VLOOKUP(P77,Размеры!A:C,3,FALSE),"")</f>
        <v>61 XL</v>
      </c>
      <c r="AA77" s="117" t="str">
        <f ca="1">VLOOKUP(I77,ЦветПолный!A:B,2,FALSE)</f>
        <v>15</v>
      </c>
      <c r="AB77" s="117">
        <f ca="1">IFERROR(VLOOKUP(P77,Размеры!A:D,4,FALSE),"")</f>
        <v>61</v>
      </c>
      <c r="AC77" s="117">
        <f ca="1">IF(LEFT(IFERROR(VLOOKUP(LOOKUP(2,1/SEARCH(B77,Товары!A:A),Товары!A:A),Товары!A:B,2,0),""),6)=MID(X77,1,6),1,0)</f>
        <v>1</v>
      </c>
      <c r="AE77" s="117">
        <f ca="1">SUMIF(Группа!A:A,C77,Группа!C:C)</f>
        <v>1</v>
      </c>
      <c r="AF77" s="117">
        <f ca="1">SUMIF(Группа!B:B,Y77,Группа!C:C)</f>
        <v>1</v>
      </c>
      <c r="AG77" s="117">
        <f ca="1">SUMIF(Формы!A:A,D77,Формы!B:B)</f>
        <v>1</v>
      </c>
      <c r="AH77" s="117">
        <f ca="1">SUMIF(Материал!A:A,K77,Материал!B:B)</f>
        <v>1</v>
      </c>
      <c r="AI77" s="117">
        <f ca="1">SUMIF(Размеры!A:A,P77,Размеры!E:E)</f>
        <v>1</v>
      </c>
      <c r="AJ77" s="117">
        <f ca="1">SUMIF(Сезон!A:A,F77,Сезон!B:B)</f>
        <v>1</v>
      </c>
      <c r="AK77" s="117">
        <f ca="1">SUMIF(Состав!A:A,J77,Состав!B:B)</f>
        <v>0</v>
      </c>
      <c r="AL77" s="117">
        <f ca="1">SUMIF(ЦветПолный!A:A,I77,ЦветПолный!C:C)</f>
        <v>11</v>
      </c>
      <c r="AM77" s="117">
        <f ca="1">SUMIF(Цвет!A:A,W77,Цвет!B:B)</f>
        <v>1</v>
      </c>
      <c r="AN77" s="117">
        <f ca="1">SUMIF(Пол!B:B,L77,Пол!C:C)</f>
        <v>1</v>
      </c>
      <c r="AO77" s="117">
        <f ca="1">SUMIF(Марка!A:A,G77,Марка!B:B)</f>
        <v>1</v>
      </c>
      <c r="AP77" s="117">
        <f ca="1">SUMIF(Страна!A:A,M77,Страна!B:B)</f>
        <v>1</v>
      </c>
      <c r="AQ77" s="83" t="str">
        <f ca="1">IF(VLOOKUP(T77,Товары!A:B,2,FALSE)=X77,"Есть в 1С","ERR")</f>
        <v>Есть в 1С</v>
      </c>
      <c r="AR77" s="84" t="str">
        <f ca="1">IF(VLOOKUP(X77,Товары!B:B,1,FALSE)=X77,"Есть в 1С","ERR")</f>
        <v>Есть в 1С</v>
      </c>
      <c r="AS77" s="116" t="str">
        <f ca="1">VLOOKUP(T77,Товары!A:B,2,FALSE)</f>
        <v>21-755-15</v>
      </c>
      <c r="AT77" s="114" t="str">
        <f ca="1">VLOOKUP(T77,Товары!A:B,1,FALSE)</f>
        <v>Кепка BAILEY арт. 90158BH BURNEY (светло-коричневый) {brown}</v>
      </c>
    </row>
    <row r="78" spans="1:46" x14ac:dyDescent="0.25">
      <c r="A78" s="133" t="str">
        <f ca="1"/>
        <v>21-755-15-59</v>
      </c>
      <c r="B78" s="128" t="str">
        <f ca="1">UPPER(_xlfn.XLOOKUP($A78,Строчный!$A:$A,Строчный!B:B,"ERR",0))</f>
        <v>90158BH BURNEY</v>
      </c>
      <c r="C78" s="101" t="str">
        <f ca="1">PROPER(_xlfn.XLOOKUP($A78,Строчный!$A:$A,Строчный!C:C,"ERR",0))</f>
        <v>Кепки</v>
      </c>
      <c r="D78" s="101" t="str">
        <f ca="1">_xlfn.LET(_xlpm.DATA,(_xlfn.XLOOKUP($A78,Строчный!$A:$A,Строчный!D:D,"ERR",0)),UPPER(MID(_xlpm.DATA,1,1))&amp;LOWER(MID(_xlpm.DATA,2,LEN(_xlpm.DATA)-1)))</f>
        <v>Кепка плоская</v>
      </c>
      <c r="E78" s="101" t="str">
        <f ca="1">PROPER(_xlfn.XLOOKUP($A78,Строчный!$A:$A,Строчный!E:E,"ERR",0))</f>
        <v>The Hollywood</v>
      </c>
      <c r="F78" s="101" t="str">
        <f ca="1">LOWER(_xlfn.XLOOKUP($A78,Строчный!$A:$A,Строчный!F:F,"ERR",0))</f>
        <v>летний</v>
      </c>
      <c r="G78" s="101" t="str">
        <f ca="1">UPPER(_xlfn.XLOOKUP($A78,Строчный!$A:$A,Строчный!G:G,"ERR",0))</f>
        <v>BAILEY</v>
      </c>
      <c r="H78" s="101" t="str">
        <f ca="1">LOWER(_xlfn.XLOOKUP($A78,Строчный!$A:$A,Строчный!H:H,"ERR",0))</f>
        <v>brown</v>
      </c>
      <c r="I78" s="101" t="str">
        <f ca="1">LOWER(_xlfn.XLOOKUP($A78,Строчный!$A:$A,Строчный!I:I,"ERR",0))</f>
        <v>светло-коричневый</v>
      </c>
      <c r="J78" s="101" t="str">
        <f ca="1">SUBSTITUTE(LOWER(_xlfn.XLOOKUP($A78,Строчный!$A:$A,Строчный!J:J,"ERR",0)),"подклад","Подклад")</f>
        <v>100% лен / Подклад: 100% полиэстер</v>
      </c>
      <c r="K78" s="101" t="str">
        <f ca="1">LOWER(_xlfn.XLOOKUP($A78,Строчный!$A:$A,Строчный!K:K,"ERR",0))</f>
        <v>льняные</v>
      </c>
      <c r="L78" s="101" t="str">
        <f ca="1">PROPER(_xlfn.XLOOKUP($A78,Строчный!$A:$A,Строчный!L:L,"ERR",0))</f>
        <v>Унисекс</v>
      </c>
      <c r="M78" s="101" t="str">
        <f ca="1">PROPER(_xlfn.XLOOKUP($A78,Строчный!$A:$A,Строчный!M:M,"ERR",0))</f>
        <v>Китай</v>
      </c>
      <c r="N78" s="110">
        <f ca="1">VALUE(_xlfn.XLOOKUP($A78,Строчный!$A:$A,Строчный!N:N,"ERR",0))</f>
        <v>1877.8500000000001</v>
      </c>
      <c r="O78" s="109" t="str">
        <f ca="1">_xlfn.XLOOKUP($G78,Фабрика!A:A,Фабрика!B:B,"ERR",0)</f>
        <v>Bollman Headwear Europe Ltd; 2 Merchants drive, Caelisle, Cumbria CA3 0JW, United Kingdom</v>
      </c>
      <c r="P78" s="100">
        <f ca="1">_xlfn.XLOOKUP($A78,Строчный!$A:$A,Строчный!P:P,"ERR",0)</f>
        <v>59</v>
      </c>
      <c r="Q78" s="100">
        <f ca="1">VALUE(_xlfn.XLOOKUP($A78,Строчный!$A:$A,Строчный!Q:Q,"ERR",0))</f>
        <v>7</v>
      </c>
      <c r="R78" s="14" t="s">
        <v>283</v>
      </c>
      <c r="S78" s="122" t="str">
        <f t="shared" ca="1" si="13"/>
        <v>Кепка BAILEY арт. 90158BH BURNEY (светло-коричневый)</v>
      </c>
      <c r="T78" s="121" t="str">
        <f t="shared" ca="1" si="14"/>
        <v>Кепка BAILEY арт. 90158BH BURNEY (светло-коричневый) {brown}</v>
      </c>
      <c r="U78" s="18" t="str">
        <f t="shared" ca="1" si="15"/>
        <v>коричневый</v>
      </c>
      <c r="V78" s="18" t="str">
        <f t="shared" ca="1" si="16"/>
        <v>коричневый</v>
      </c>
      <c r="W78" s="119" t="str">
        <f ca="1">_xlfn.XLOOKUP(A78,'Цвета артикулов'!A:A,'Цвета артикулов'!B:B,IFERROR(MID(I78,FIND("-",I78)+1,LEN(I78)),IFERROR(MID(I78,1,FIND("/",I78)-2),I78)),0)</f>
        <v>коричневый</v>
      </c>
      <c r="X78" s="93" t="str">
        <f t="shared" ca="1" si="17"/>
        <v>21-755-15</v>
      </c>
      <c r="Y78" s="95" t="str">
        <f ca="1">VLOOKUP(C78,Группа!A:B,2,FALSE)</f>
        <v>Кепка</v>
      </c>
      <c r="Z78" s="117" t="str">
        <f ca="1">IFERROR(VLOOKUP(P78,Размеры!A:C,3,FALSE),"")</f>
        <v>59 L</v>
      </c>
      <c r="AA78" s="117" t="str">
        <f ca="1">VLOOKUP(I78,ЦветПолный!A:B,2,FALSE)</f>
        <v>15</v>
      </c>
      <c r="AB78" s="117">
        <f ca="1">IFERROR(VLOOKUP(P78,Размеры!A:D,4,FALSE),"")</f>
        <v>59</v>
      </c>
      <c r="AC78" s="117">
        <f ca="1">IF(LEFT(IFERROR(VLOOKUP(LOOKUP(2,1/SEARCH(B78,Товары!A:A),Товары!A:A),Товары!A:B,2,0),""),6)=MID(X78,1,6),1,0)</f>
        <v>1</v>
      </c>
      <c r="AE78" s="117">
        <f ca="1">SUMIF(Группа!A:A,C78,Группа!C:C)</f>
        <v>1</v>
      </c>
      <c r="AF78" s="117">
        <f ca="1">SUMIF(Группа!B:B,Y78,Группа!C:C)</f>
        <v>1</v>
      </c>
      <c r="AG78" s="117">
        <f ca="1">SUMIF(Формы!A:A,D78,Формы!B:B)</f>
        <v>1</v>
      </c>
      <c r="AH78" s="117">
        <f ca="1">SUMIF(Материал!A:A,K78,Материал!B:B)</f>
        <v>1</v>
      </c>
      <c r="AI78" s="117">
        <f ca="1">SUMIF(Размеры!A:A,P78,Размеры!E:E)</f>
        <v>1</v>
      </c>
      <c r="AJ78" s="117">
        <f ca="1">SUMIF(Сезон!A:A,F78,Сезон!B:B)</f>
        <v>1</v>
      </c>
      <c r="AK78" s="117">
        <f ca="1">SUMIF(Состав!A:A,J78,Состав!B:B)</f>
        <v>0</v>
      </c>
      <c r="AL78" s="117">
        <f ca="1">SUMIF(ЦветПолный!A:A,I78,ЦветПолный!C:C)</f>
        <v>11</v>
      </c>
      <c r="AM78" s="117">
        <f ca="1">SUMIF(Цвет!A:A,W78,Цвет!B:B)</f>
        <v>1</v>
      </c>
      <c r="AN78" s="117">
        <f ca="1">SUMIF(Пол!B:B,L78,Пол!C:C)</f>
        <v>1</v>
      </c>
      <c r="AO78" s="117">
        <f ca="1">SUMIF(Марка!A:A,G78,Марка!B:B)</f>
        <v>1</v>
      </c>
      <c r="AP78" s="117">
        <f ca="1">SUMIF(Страна!A:A,M78,Страна!B:B)</f>
        <v>1</v>
      </c>
      <c r="AQ78" s="83" t="str">
        <f ca="1">IF(VLOOKUP(T78,Товары!A:B,2,FALSE)=X78,"Есть в 1С","ERR")</f>
        <v>Есть в 1С</v>
      </c>
      <c r="AR78" s="84" t="str">
        <f ca="1">IF(VLOOKUP(X78,Товары!B:B,1,FALSE)=X78,"Есть в 1С","ERR")</f>
        <v>Есть в 1С</v>
      </c>
      <c r="AS78" s="116" t="str">
        <f ca="1">VLOOKUP(T78,Товары!A:B,2,FALSE)</f>
        <v>21-755-15</v>
      </c>
      <c r="AT78" s="114" t="str">
        <f ca="1">VLOOKUP(T78,Товары!A:B,1,FALSE)</f>
        <v>Кепка BAILEY арт. 90158BH BURNEY (светло-коричневый) {brown}</v>
      </c>
    </row>
    <row r="79" spans="1:46" x14ac:dyDescent="0.25">
      <c r="A79" s="133" t="str">
        <f ca="1"/>
        <v>21-755-15-57</v>
      </c>
      <c r="B79" s="128" t="str">
        <f ca="1">UPPER(_xlfn.XLOOKUP($A79,Строчный!$A:$A,Строчный!B:B,"ERR",0))</f>
        <v>90158BH BURNEY</v>
      </c>
      <c r="C79" s="101" t="str">
        <f ca="1">PROPER(_xlfn.XLOOKUP($A79,Строчный!$A:$A,Строчный!C:C,"ERR",0))</f>
        <v>Кепки</v>
      </c>
      <c r="D79" s="101" t="str">
        <f ca="1">_xlfn.LET(_xlpm.DATA,(_xlfn.XLOOKUP($A79,Строчный!$A:$A,Строчный!D:D,"ERR",0)),UPPER(MID(_xlpm.DATA,1,1))&amp;LOWER(MID(_xlpm.DATA,2,LEN(_xlpm.DATA)-1)))</f>
        <v>Кепка плоская</v>
      </c>
      <c r="E79" s="101" t="str">
        <f ca="1">PROPER(_xlfn.XLOOKUP($A79,Строчный!$A:$A,Строчный!E:E,"ERR",0))</f>
        <v>The Hollywood</v>
      </c>
      <c r="F79" s="101" t="str">
        <f ca="1">LOWER(_xlfn.XLOOKUP($A79,Строчный!$A:$A,Строчный!F:F,"ERR",0))</f>
        <v>летний</v>
      </c>
      <c r="G79" s="101" t="str">
        <f ca="1">UPPER(_xlfn.XLOOKUP($A79,Строчный!$A:$A,Строчный!G:G,"ERR",0))</f>
        <v>BAILEY</v>
      </c>
      <c r="H79" s="101" t="str">
        <f ca="1">LOWER(_xlfn.XLOOKUP($A79,Строчный!$A:$A,Строчный!H:H,"ERR",0))</f>
        <v>brown</v>
      </c>
      <c r="I79" s="101" t="str">
        <f ca="1">LOWER(_xlfn.XLOOKUP($A79,Строчный!$A:$A,Строчный!I:I,"ERR",0))</f>
        <v>светло-коричневый</v>
      </c>
      <c r="J79" s="101" t="str">
        <f ca="1">SUBSTITUTE(LOWER(_xlfn.XLOOKUP($A79,Строчный!$A:$A,Строчный!J:J,"ERR",0)),"подклад","Подклад")</f>
        <v>100% лен / Подклад: 100% полиэстер</v>
      </c>
      <c r="K79" s="101" t="str">
        <f ca="1">LOWER(_xlfn.XLOOKUP($A79,Строчный!$A:$A,Строчный!K:K,"ERR",0))</f>
        <v>льняные</v>
      </c>
      <c r="L79" s="101" t="str">
        <f ca="1">PROPER(_xlfn.XLOOKUP($A79,Строчный!$A:$A,Строчный!L:L,"ERR",0))</f>
        <v>Унисекс</v>
      </c>
      <c r="M79" s="101" t="str">
        <f ca="1">PROPER(_xlfn.XLOOKUP($A79,Строчный!$A:$A,Строчный!M:M,"ERR",0))</f>
        <v>Китай</v>
      </c>
      <c r="N79" s="110">
        <f ca="1">VALUE(_xlfn.XLOOKUP($A79,Строчный!$A:$A,Строчный!N:N,"ERR",0))</f>
        <v>1877.8500000000001</v>
      </c>
      <c r="O79" s="109" t="str">
        <f ca="1">_xlfn.XLOOKUP($G79,Фабрика!A:A,Фабрика!B:B,"ERR",0)</f>
        <v>Bollman Headwear Europe Ltd; 2 Merchants drive, Caelisle, Cumbria CA3 0JW, United Kingdom</v>
      </c>
      <c r="P79" s="100">
        <f ca="1">_xlfn.XLOOKUP($A79,Строчный!$A:$A,Строчный!P:P,"ERR",0)</f>
        <v>57</v>
      </c>
      <c r="Q79" s="100">
        <f ca="1">VALUE(_xlfn.XLOOKUP($A79,Строчный!$A:$A,Строчный!Q:Q,"ERR",0))</f>
        <v>4</v>
      </c>
      <c r="R79" s="14" t="s">
        <v>283</v>
      </c>
      <c r="S79" s="122" t="str">
        <f t="shared" ca="1" si="13"/>
        <v>Кепка BAILEY арт. 90158BH BURNEY (светло-коричневый)</v>
      </c>
      <c r="T79" s="121" t="str">
        <f t="shared" ca="1" si="14"/>
        <v>Кепка BAILEY арт. 90158BH BURNEY (светло-коричневый) {brown}</v>
      </c>
      <c r="U79" s="18" t="str">
        <f t="shared" ca="1" si="15"/>
        <v>коричневый</v>
      </c>
      <c r="V79" s="18" t="str">
        <f t="shared" ca="1" si="16"/>
        <v>коричневый</v>
      </c>
      <c r="W79" s="119" t="str">
        <f ca="1">_xlfn.XLOOKUP(A79,'Цвета артикулов'!A:A,'Цвета артикулов'!B:B,IFERROR(MID(I79,FIND("-",I79)+1,LEN(I79)),IFERROR(MID(I79,1,FIND("/",I79)-2),I79)),0)</f>
        <v>коричневый</v>
      </c>
      <c r="X79" s="93" t="str">
        <f t="shared" ca="1" si="17"/>
        <v>21-755-15</v>
      </c>
      <c r="Y79" s="95" t="str">
        <f ca="1">VLOOKUP(C79,Группа!A:B,2,FALSE)</f>
        <v>Кепка</v>
      </c>
      <c r="Z79" s="117" t="str">
        <f ca="1">IFERROR(VLOOKUP(P79,Размеры!A:C,3,FALSE),"")</f>
        <v>57 M</v>
      </c>
      <c r="AA79" s="117" t="str">
        <f ca="1">VLOOKUP(I79,ЦветПолный!A:B,2,FALSE)</f>
        <v>15</v>
      </c>
      <c r="AB79" s="117">
        <f ca="1">IFERROR(VLOOKUP(P79,Размеры!A:D,4,FALSE),"")</f>
        <v>57</v>
      </c>
      <c r="AC79" s="117">
        <f ca="1">IF(LEFT(IFERROR(VLOOKUP(LOOKUP(2,1/SEARCH(B79,Товары!A:A),Товары!A:A),Товары!A:B,2,0),""),6)=MID(X79,1,6),1,0)</f>
        <v>1</v>
      </c>
      <c r="AE79" s="117">
        <f ca="1">SUMIF(Группа!A:A,C79,Группа!C:C)</f>
        <v>1</v>
      </c>
      <c r="AF79" s="117">
        <f ca="1">SUMIF(Группа!B:B,Y79,Группа!C:C)</f>
        <v>1</v>
      </c>
      <c r="AG79" s="117">
        <f ca="1">SUMIF(Формы!A:A,D79,Формы!B:B)</f>
        <v>1</v>
      </c>
      <c r="AH79" s="117">
        <f ca="1">SUMIF(Материал!A:A,K79,Материал!B:B)</f>
        <v>1</v>
      </c>
      <c r="AI79" s="117">
        <f ca="1">SUMIF(Размеры!A:A,P79,Размеры!E:E)</f>
        <v>1</v>
      </c>
      <c r="AJ79" s="117">
        <f ca="1">SUMIF(Сезон!A:A,F79,Сезон!B:B)</f>
        <v>1</v>
      </c>
      <c r="AK79" s="117">
        <f ca="1">SUMIF(Состав!A:A,J79,Состав!B:B)</f>
        <v>0</v>
      </c>
      <c r="AL79" s="117">
        <f ca="1">SUMIF(ЦветПолный!A:A,I79,ЦветПолный!C:C)</f>
        <v>11</v>
      </c>
      <c r="AM79" s="117">
        <f ca="1">SUMIF(Цвет!A:A,W79,Цвет!B:B)</f>
        <v>1</v>
      </c>
      <c r="AN79" s="117">
        <f ca="1">SUMIF(Пол!B:B,L79,Пол!C:C)</f>
        <v>1</v>
      </c>
      <c r="AO79" s="117">
        <f ca="1">SUMIF(Марка!A:A,G79,Марка!B:B)</f>
        <v>1</v>
      </c>
      <c r="AP79" s="117">
        <f ca="1">SUMIF(Страна!A:A,M79,Страна!B:B)</f>
        <v>1</v>
      </c>
      <c r="AQ79" s="83" t="str">
        <f ca="1">IF(VLOOKUP(T79,Товары!A:B,2,FALSE)=X79,"Есть в 1С","ERR")</f>
        <v>Есть в 1С</v>
      </c>
      <c r="AR79" s="84" t="str">
        <f ca="1">IF(VLOOKUP(X79,Товары!B:B,1,FALSE)=X79,"Есть в 1С","ERR")</f>
        <v>Есть в 1С</v>
      </c>
      <c r="AS79" s="116" t="str">
        <f ca="1">VLOOKUP(T79,Товары!A:B,2,FALSE)</f>
        <v>21-755-15</v>
      </c>
      <c r="AT79" s="114" t="str">
        <f ca="1">VLOOKUP(T79,Товары!A:B,1,FALSE)</f>
        <v>Кепка BAILEY арт. 90158BH BURNEY (светло-коричневый) {brown}</v>
      </c>
    </row>
    <row r="80" spans="1:46" x14ac:dyDescent="0.25">
      <c r="A80" s="133" t="str">
        <f ca="1"/>
        <v>21-755-15-55</v>
      </c>
      <c r="B80" s="128" t="str">
        <f ca="1">UPPER(_xlfn.XLOOKUP($A80,Строчный!$A:$A,Строчный!B:B,"ERR",0))</f>
        <v>90158BH BURNEY</v>
      </c>
      <c r="C80" s="101" t="str">
        <f ca="1">PROPER(_xlfn.XLOOKUP($A80,Строчный!$A:$A,Строчный!C:C,"ERR",0))</f>
        <v>Кепки</v>
      </c>
      <c r="D80" s="101" t="str">
        <f ca="1">_xlfn.LET(_xlpm.DATA,(_xlfn.XLOOKUP($A80,Строчный!$A:$A,Строчный!D:D,"ERR",0)),UPPER(MID(_xlpm.DATA,1,1))&amp;LOWER(MID(_xlpm.DATA,2,LEN(_xlpm.DATA)-1)))</f>
        <v>Кепка плоская</v>
      </c>
      <c r="E80" s="101" t="str">
        <f ca="1">PROPER(_xlfn.XLOOKUP($A80,Строчный!$A:$A,Строчный!E:E,"ERR",0))</f>
        <v>The Hollywood</v>
      </c>
      <c r="F80" s="101" t="str">
        <f ca="1">LOWER(_xlfn.XLOOKUP($A80,Строчный!$A:$A,Строчный!F:F,"ERR",0))</f>
        <v>летний</v>
      </c>
      <c r="G80" s="101" t="str">
        <f ca="1">UPPER(_xlfn.XLOOKUP($A80,Строчный!$A:$A,Строчный!G:G,"ERR",0))</f>
        <v>BAILEY</v>
      </c>
      <c r="H80" s="101" t="str">
        <f ca="1">LOWER(_xlfn.XLOOKUP($A80,Строчный!$A:$A,Строчный!H:H,"ERR",0))</f>
        <v>brown</v>
      </c>
      <c r="I80" s="101" t="str">
        <f ca="1">LOWER(_xlfn.XLOOKUP($A80,Строчный!$A:$A,Строчный!I:I,"ERR",0))</f>
        <v>светло-коричневый</v>
      </c>
      <c r="J80" s="101" t="str">
        <f ca="1">SUBSTITUTE(LOWER(_xlfn.XLOOKUP($A80,Строчный!$A:$A,Строчный!J:J,"ERR",0)),"подклад","Подклад")</f>
        <v>100% лен / Подклад: 100% полиэстер</v>
      </c>
      <c r="K80" s="101" t="str">
        <f ca="1">LOWER(_xlfn.XLOOKUP($A80,Строчный!$A:$A,Строчный!K:K,"ERR",0))</f>
        <v>льняные</v>
      </c>
      <c r="L80" s="101" t="str">
        <f ca="1">PROPER(_xlfn.XLOOKUP($A80,Строчный!$A:$A,Строчный!L:L,"ERR",0))</f>
        <v>Унисекс</v>
      </c>
      <c r="M80" s="101" t="str">
        <f ca="1">PROPER(_xlfn.XLOOKUP($A80,Строчный!$A:$A,Строчный!M:M,"ERR",0))</f>
        <v>Китай</v>
      </c>
      <c r="N80" s="110">
        <f ca="1">VALUE(_xlfn.XLOOKUP($A80,Строчный!$A:$A,Строчный!N:N,"ERR",0))</f>
        <v>1877.8500000000001</v>
      </c>
      <c r="O80" s="109" t="str">
        <f ca="1">_xlfn.XLOOKUP($G80,Фабрика!A:A,Фабрика!B:B,"ERR",0)</f>
        <v>Bollman Headwear Europe Ltd; 2 Merchants drive, Caelisle, Cumbria CA3 0JW, United Kingdom</v>
      </c>
      <c r="P80" s="100">
        <f ca="1">_xlfn.XLOOKUP($A80,Строчный!$A:$A,Строчный!P:P,"ERR",0)</f>
        <v>55</v>
      </c>
      <c r="Q80" s="100">
        <f ca="1">VALUE(_xlfn.XLOOKUP($A80,Строчный!$A:$A,Строчный!Q:Q,"ERR",0))</f>
        <v>1</v>
      </c>
      <c r="R80" s="14" t="s">
        <v>283</v>
      </c>
      <c r="S80" s="122" t="str">
        <f t="shared" ca="1" si="13"/>
        <v>Кепка BAILEY арт. 90158BH BURNEY (светло-коричневый)</v>
      </c>
      <c r="T80" s="121" t="str">
        <f t="shared" ca="1" si="14"/>
        <v>Кепка BAILEY арт. 90158BH BURNEY (светло-коричневый) {brown}</v>
      </c>
      <c r="U80" s="18" t="str">
        <f t="shared" ca="1" si="15"/>
        <v>коричневый</v>
      </c>
      <c r="V80" s="18" t="str">
        <f t="shared" ca="1" si="16"/>
        <v>коричневый</v>
      </c>
      <c r="W80" s="119" t="str">
        <f ca="1">_xlfn.XLOOKUP(A80,'Цвета артикулов'!A:A,'Цвета артикулов'!B:B,IFERROR(MID(I80,FIND("-",I80)+1,LEN(I80)),IFERROR(MID(I80,1,FIND("/",I80)-2),I80)),0)</f>
        <v>коричневый</v>
      </c>
      <c r="X80" s="93" t="str">
        <f t="shared" ca="1" si="17"/>
        <v>21-755-15</v>
      </c>
      <c r="Y80" s="95" t="str">
        <f ca="1">VLOOKUP(C80,Группа!A:B,2,FALSE)</f>
        <v>Кепка</v>
      </c>
      <c r="Z80" s="117" t="str">
        <f ca="1">IFERROR(VLOOKUP(P80,Размеры!A:C,3,FALSE),"")</f>
        <v>55 S</v>
      </c>
      <c r="AA80" s="117" t="str">
        <f ca="1">VLOOKUP(I80,ЦветПолный!A:B,2,FALSE)</f>
        <v>15</v>
      </c>
      <c r="AB80" s="117">
        <f ca="1">IFERROR(VLOOKUP(P80,Размеры!A:D,4,FALSE),"")</f>
        <v>55</v>
      </c>
      <c r="AC80" s="117">
        <f ca="1">IF(LEFT(IFERROR(VLOOKUP(LOOKUP(2,1/SEARCH(B80,Товары!A:A),Товары!A:A),Товары!A:B,2,0),""),6)=MID(X80,1,6),1,0)</f>
        <v>1</v>
      </c>
      <c r="AE80" s="117">
        <f ca="1">SUMIF(Группа!A:A,C80,Группа!C:C)</f>
        <v>1</v>
      </c>
      <c r="AF80" s="117">
        <f ca="1">SUMIF(Группа!B:B,Y80,Группа!C:C)</f>
        <v>1</v>
      </c>
      <c r="AG80" s="117">
        <f ca="1">SUMIF(Формы!A:A,D80,Формы!B:B)</f>
        <v>1</v>
      </c>
      <c r="AH80" s="117">
        <f ca="1">SUMIF(Материал!A:A,K80,Материал!B:B)</f>
        <v>1</v>
      </c>
      <c r="AI80" s="117">
        <f ca="1">SUMIF(Размеры!A:A,P80,Размеры!E:E)</f>
        <v>1</v>
      </c>
      <c r="AJ80" s="117">
        <f ca="1">SUMIF(Сезон!A:A,F80,Сезон!B:B)</f>
        <v>1</v>
      </c>
      <c r="AK80" s="117">
        <f ca="1">SUMIF(Состав!A:A,J80,Состав!B:B)</f>
        <v>0</v>
      </c>
      <c r="AL80" s="117">
        <f ca="1">SUMIF(ЦветПолный!A:A,I80,ЦветПолный!C:C)</f>
        <v>11</v>
      </c>
      <c r="AM80" s="117">
        <f ca="1">SUMIF(Цвет!A:A,W80,Цвет!B:B)</f>
        <v>1</v>
      </c>
      <c r="AN80" s="117">
        <f ca="1">SUMIF(Пол!B:B,L80,Пол!C:C)</f>
        <v>1</v>
      </c>
      <c r="AO80" s="117">
        <f ca="1">SUMIF(Марка!A:A,G80,Марка!B:B)</f>
        <v>1</v>
      </c>
      <c r="AP80" s="117">
        <f ca="1">SUMIF(Страна!A:A,M80,Страна!B:B)</f>
        <v>1</v>
      </c>
      <c r="AQ80" s="83" t="str">
        <f ca="1">IF(VLOOKUP(T80,Товары!A:B,2,FALSE)=X80,"Есть в 1С","ERR")</f>
        <v>Есть в 1С</v>
      </c>
      <c r="AR80" s="84" t="str">
        <f ca="1">IF(VLOOKUP(X80,Товары!B:B,1,FALSE)=X80,"Есть в 1С","ERR")</f>
        <v>Есть в 1С</v>
      </c>
      <c r="AS80" s="116" t="str">
        <f ca="1">VLOOKUP(T80,Товары!A:B,2,FALSE)</f>
        <v>21-755-15</v>
      </c>
      <c r="AT80" s="114" t="str">
        <f ca="1">VLOOKUP(T80,Товары!A:B,1,FALSE)</f>
        <v>Кепка BAILEY арт. 90158BH BURNEY (светло-коричневый) {brown}</v>
      </c>
    </row>
    <row r="81" spans="1:46" x14ac:dyDescent="0.25">
      <c r="A81" s="133" t="str">
        <f ca="1"/>
        <v>21-755-08-61</v>
      </c>
      <c r="B81" s="128" t="str">
        <f ca="1">UPPER(_xlfn.XLOOKUP($A81,Строчный!$A:$A,Строчный!B:B,"ERR",0))</f>
        <v>90158BH BURNEY</v>
      </c>
      <c r="C81" s="101" t="str">
        <f ca="1">PROPER(_xlfn.XLOOKUP($A81,Строчный!$A:$A,Строчный!C:C,"ERR",0))</f>
        <v>Кепки</v>
      </c>
      <c r="D81" s="101" t="str">
        <f ca="1">_xlfn.LET(_xlpm.DATA,(_xlfn.XLOOKUP($A81,Строчный!$A:$A,Строчный!D:D,"ERR",0)),UPPER(MID(_xlpm.DATA,1,1))&amp;LOWER(MID(_xlpm.DATA,2,LEN(_xlpm.DATA)-1)))</f>
        <v>Кепка плоская</v>
      </c>
      <c r="E81" s="101" t="str">
        <f ca="1">PROPER(_xlfn.XLOOKUP($A81,Строчный!$A:$A,Строчный!E:E,"ERR",0))</f>
        <v>The Hollywood</v>
      </c>
      <c r="F81" s="101" t="str">
        <f ca="1">LOWER(_xlfn.XLOOKUP($A81,Строчный!$A:$A,Строчный!F:F,"ERR",0))</f>
        <v>летний</v>
      </c>
      <c r="G81" s="101" t="str">
        <f ca="1">UPPER(_xlfn.XLOOKUP($A81,Строчный!$A:$A,Строчный!G:G,"ERR",0))</f>
        <v>BAILEY</v>
      </c>
      <c r="H81" s="101" t="str">
        <f ca="1">LOWER(_xlfn.XLOOKUP($A81,Строчный!$A:$A,Строчный!H:H,"ERR",0))</f>
        <v>grey</v>
      </c>
      <c r="I81" s="101" t="str">
        <f ca="1">LOWER(_xlfn.XLOOKUP($A81,Строчный!$A:$A,Строчный!I:I,"ERR",0))</f>
        <v>серый</v>
      </c>
      <c r="J81" s="101" t="str">
        <f ca="1">SUBSTITUTE(LOWER(_xlfn.XLOOKUP($A81,Строчный!$A:$A,Строчный!J:J,"ERR",0)),"подклад","Подклад")</f>
        <v>100% лен / Подклад: 100% полиэстер</v>
      </c>
      <c r="K81" s="101" t="str">
        <f ca="1">LOWER(_xlfn.XLOOKUP($A81,Строчный!$A:$A,Строчный!K:K,"ERR",0))</f>
        <v>льняные</v>
      </c>
      <c r="L81" s="101" t="str">
        <f ca="1">PROPER(_xlfn.XLOOKUP($A81,Строчный!$A:$A,Строчный!L:L,"ERR",0))</f>
        <v>Унисекс</v>
      </c>
      <c r="M81" s="101" t="str">
        <f ca="1">PROPER(_xlfn.XLOOKUP($A81,Строчный!$A:$A,Строчный!M:M,"ERR",0))</f>
        <v>Китай</v>
      </c>
      <c r="N81" s="110">
        <f ca="1">VALUE(_xlfn.XLOOKUP($A81,Строчный!$A:$A,Строчный!N:N,"ERR",0))</f>
        <v>1877.8500000000001</v>
      </c>
      <c r="O81" s="109" t="str">
        <f ca="1">_xlfn.XLOOKUP($G81,Фабрика!A:A,Фабрика!B:B,"ERR",0)</f>
        <v>Bollman Headwear Europe Ltd; 2 Merchants drive, Caelisle, Cumbria CA3 0JW, United Kingdom</v>
      </c>
      <c r="P81" s="100">
        <f ca="1">_xlfn.XLOOKUP($A81,Строчный!$A:$A,Строчный!P:P,"ERR",0)</f>
        <v>61</v>
      </c>
      <c r="Q81" s="100">
        <f ca="1">VALUE(_xlfn.XLOOKUP($A81,Строчный!$A:$A,Строчный!Q:Q,"ERR",0))</f>
        <v>4</v>
      </c>
      <c r="R81" s="14" t="s">
        <v>283</v>
      </c>
      <c r="S81" s="122" t="str">
        <f t="shared" ca="1" si="13"/>
        <v>Кепка BAILEY арт. 90158BH BURNEY (серый)</v>
      </c>
      <c r="T81" s="121" t="str">
        <f t="shared" ca="1" si="14"/>
        <v>Кепка BAILEY арт. 90158BH BURNEY (серый) {grey}</v>
      </c>
      <c r="U81" s="18" t="str">
        <f t="shared" ca="1" si="15"/>
        <v>серый</v>
      </c>
      <c r="V81" s="18" t="str">
        <f t="shared" ca="1" si="16"/>
        <v>серый</v>
      </c>
      <c r="W81" s="119" t="str">
        <f ca="1">_xlfn.XLOOKUP(A81,'Цвета артикулов'!A:A,'Цвета артикулов'!B:B,IFERROR(MID(I81,FIND("-",I81)+1,LEN(I81)),IFERROR(MID(I81,1,FIND("/",I81)-2),I81)),0)</f>
        <v>серый</v>
      </c>
      <c r="X81" s="93" t="str">
        <f t="shared" ca="1" si="17"/>
        <v>21-755-08</v>
      </c>
      <c r="Y81" s="95" t="str">
        <f ca="1">VLOOKUP(C81,Группа!A:B,2,FALSE)</f>
        <v>Кепка</v>
      </c>
      <c r="Z81" s="117" t="str">
        <f ca="1">IFERROR(VLOOKUP(P81,Размеры!A:C,3,FALSE),"")</f>
        <v>61 XL</v>
      </c>
      <c r="AA81" s="117" t="str">
        <f ca="1">VLOOKUP(I81,ЦветПолный!A:B,2,FALSE)</f>
        <v>08</v>
      </c>
      <c r="AB81" s="117">
        <f ca="1">IFERROR(VLOOKUP(P81,Размеры!A:D,4,FALSE),"")</f>
        <v>61</v>
      </c>
      <c r="AC81" s="117">
        <f ca="1">IF(LEFT(IFERROR(VLOOKUP(LOOKUP(2,1/SEARCH(B81,Товары!A:A),Товары!A:A),Товары!A:B,2,0),""),6)=MID(X81,1,6),1,0)</f>
        <v>1</v>
      </c>
      <c r="AE81" s="117">
        <f ca="1">SUMIF(Группа!A:A,C81,Группа!C:C)</f>
        <v>1</v>
      </c>
      <c r="AF81" s="117">
        <f ca="1">SUMIF(Группа!B:B,Y81,Группа!C:C)</f>
        <v>1</v>
      </c>
      <c r="AG81" s="117">
        <f ca="1">SUMIF(Формы!A:A,D81,Формы!B:B)</f>
        <v>1</v>
      </c>
      <c r="AH81" s="117">
        <f ca="1">SUMIF(Материал!A:A,K81,Материал!B:B)</f>
        <v>1</v>
      </c>
      <c r="AI81" s="117">
        <f ca="1">SUMIF(Размеры!A:A,P81,Размеры!E:E)</f>
        <v>1</v>
      </c>
      <c r="AJ81" s="117">
        <f ca="1">SUMIF(Сезон!A:A,F81,Сезон!B:B)</f>
        <v>1</v>
      </c>
      <c r="AK81" s="117">
        <f ca="1">SUMIF(Состав!A:A,J81,Состав!B:B)</f>
        <v>0</v>
      </c>
      <c r="AL81" s="117">
        <f ca="1">SUMIF(ЦветПолный!A:A,I81,ЦветПолный!C:C)</f>
        <v>11</v>
      </c>
      <c r="AM81" s="117">
        <f ca="1">SUMIF(Цвет!A:A,W81,Цвет!B:B)</f>
        <v>1</v>
      </c>
      <c r="AN81" s="117">
        <f ca="1">SUMIF(Пол!B:B,L81,Пол!C:C)</f>
        <v>1</v>
      </c>
      <c r="AO81" s="117">
        <f ca="1">SUMIF(Марка!A:A,G81,Марка!B:B)</f>
        <v>1</v>
      </c>
      <c r="AP81" s="117">
        <f ca="1">SUMIF(Страна!A:A,M81,Страна!B:B)</f>
        <v>1</v>
      </c>
      <c r="AQ81" s="83" t="e">
        <f ca="1">IF(VLOOKUP(T81,Товары!A:B,2,FALSE)=X81,"Есть в 1С","ERR")</f>
        <v>#N/A</v>
      </c>
      <c r="AR81" s="84" t="e">
        <f ca="1">IF(VLOOKUP(X81,Товары!B:B,1,FALSE)=X81,"Есть в 1С","ERR")</f>
        <v>#N/A</v>
      </c>
      <c r="AS81" s="116" t="e">
        <f ca="1">VLOOKUP(T81,Товары!A:B,2,FALSE)</f>
        <v>#N/A</v>
      </c>
      <c r="AT81" s="114" t="e">
        <f ca="1">VLOOKUP(T81,Товары!A:B,1,FALSE)</f>
        <v>#N/A</v>
      </c>
    </row>
    <row r="82" spans="1:46" x14ac:dyDescent="0.25">
      <c r="A82" s="133" t="str">
        <f ca="1"/>
        <v>21-755-08-59</v>
      </c>
      <c r="B82" s="128" t="str">
        <f ca="1">UPPER(_xlfn.XLOOKUP($A82,Строчный!$A:$A,Строчный!B:B,"ERR",0))</f>
        <v>90158BH BURNEY</v>
      </c>
      <c r="C82" s="101" t="str">
        <f ca="1">PROPER(_xlfn.XLOOKUP($A82,Строчный!$A:$A,Строчный!C:C,"ERR",0))</f>
        <v>Кепки</v>
      </c>
      <c r="D82" s="101" t="str">
        <f ca="1">_xlfn.LET(_xlpm.DATA,(_xlfn.XLOOKUP($A82,Строчный!$A:$A,Строчный!D:D,"ERR",0)),UPPER(MID(_xlpm.DATA,1,1))&amp;LOWER(MID(_xlpm.DATA,2,LEN(_xlpm.DATA)-1)))</f>
        <v>Кепка плоская</v>
      </c>
      <c r="E82" s="101" t="str">
        <f ca="1">PROPER(_xlfn.XLOOKUP($A82,Строчный!$A:$A,Строчный!E:E,"ERR",0))</f>
        <v>The Hollywood</v>
      </c>
      <c r="F82" s="101" t="str">
        <f ca="1">LOWER(_xlfn.XLOOKUP($A82,Строчный!$A:$A,Строчный!F:F,"ERR",0))</f>
        <v>летний</v>
      </c>
      <c r="G82" s="101" t="str">
        <f ca="1">UPPER(_xlfn.XLOOKUP($A82,Строчный!$A:$A,Строчный!G:G,"ERR",0))</f>
        <v>BAILEY</v>
      </c>
      <c r="H82" s="101" t="str">
        <f ca="1">LOWER(_xlfn.XLOOKUP($A82,Строчный!$A:$A,Строчный!H:H,"ERR",0))</f>
        <v>grey</v>
      </c>
      <c r="I82" s="101" t="str">
        <f ca="1">LOWER(_xlfn.XLOOKUP($A82,Строчный!$A:$A,Строчный!I:I,"ERR",0))</f>
        <v>серый</v>
      </c>
      <c r="J82" s="101" t="str">
        <f ca="1">SUBSTITUTE(LOWER(_xlfn.XLOOKUP($A82,Строчный!$A:$A,Строчный!J:J,"ERR",0)),"подклад","Подклад")</f>
        <v>100% лен / Подклад: 100% полиэстер</v>
      </c>
      <c r="K82" s="101" t="str">
        <f ca="1">LOWER(_xlfn.XLOOKUP($A82,Строчный!$A:$A,Строчный!K:K,"ERR",0))</f>
        <v>льняные</v>
      </c>
      <c r="L82" s="101" t="str">
        <f ca="1">PROPER(_xlfn.XLOOKUP($A82,Строчный!$A:$A,Строчный!L:L,"ERR",0))</f>
        <v>Унисекс</v>
      </c>
      <c r="M82" s="101" t="str">
        <f ca="1">PROPER(_xlfn.XLOOKUP($A82,Строчный!$A:$A,Строчный!M:M,"ERR",0))</f>
        <v>Китай</v>
      </c>
      <c r="N82" s="110">
        <f ca="1">VALUE(_xlfn.XLOOKUP($A82,Строчный!$A:$A,Строчный!N:N,"ERR",0))</f>
        <v>1877.8500000000001</v>
      </c>
      <c r="O82" s="109" t="str">
        <f ca="1">_xlfn.XLOOKUP($G82,Фабрика!A:A,Фабрика!B:B,"ERR",0)</f>
        <v>Bollman Headwear Europe Ltd; 2 Merchants drive, Caelisle, Cumbria CA3 0JW, United Kingdom</v>
      </c>
      <c r="P82" s="100">
        <f ca="1">_xlfn.XLOOKUP($A82,Строчный!$A:$A,Строчный!P:P,"ERR",0)</f>
        <v>59</v>
      </c>
      <c r="Q82" s="100">
        <f ca="1">VALUE(_xlfn.XLOOKUP($A82,Строчный!$A:$A,Строчный!Q:Q,"ERR",0))</f>
        <v>7</v>
      </c>
      <c r="R82" s="14" t="s">
        <v>283</v>
      </c>
      <c r="S82" s="122" t="str">
        <f t="shared" ca="1" si="13"/>
        <v>Кепка BAILEY арт. 90158BH BURNEY (серый)</v>
      </c>
      <c r="T82" s="121" t="str">
        <f t="shared" ca="1" si="14"/>
        <v>Кепка BAILEY арт. 90158BH BURNEY (серый) {grey}</v>
      </c>
      <c r="U82" s="18" t="str">
        <f t="shared" ca="1" si="15"/>
        <v>серый</v>
      </c>
      <c r="V82" s="18" t="str">
        <f t="shared" ca="1" si="16"/>
        <v>серый</v>
      </c>
      <c r="W82" s="119" t="str">
        <f ca="1">_xlfn.XLOOKUP(A82,'Цвета артикулов'!A:A,'Цвета артикулов'!B:B,IFERROR(MID(I82,FIND("-",I82)+1,LEN(I82)),IFERROR(MID(I82,1,FIND("/",I82)-2),I82)),0)</f>
        <v>серый</v>
      </c>
      <c r="X82" s="93" t="str">
        <f t="shared" ca="1" si="17"/>
        <v>21-755-08</v>
      </c>
      <c r="Y82" s="95" t="str">
        <f ca="1">VLOOKUP(C82,Группа!A:B,2,FALSE)</f>
        <v>Кепка</v>
      </c>
      <c r="Z82" s="117" t="str">
        <f ca="1">IFERROR(VLOOKUP(P82,Размеры!A:C,3,FALSE),"")</f>
        <v>59 L</v>
      </c>
      <c r="AA82" s="117" t="str">
        <f ca="1">VLOOKUP(I82,ЦветПолный!A:B,2,FALSE)</f>
        <v>08</v>
      </c>
      <c r="AB82" s="117">
        <f ca="1">IFERROR(VLOOKUP(P82,Размеры!A:D,4,FALSE),"")</f>
        <v>59</v>
      </c>
      <c r="AC82" s="117">
        <f ca="1">IF(LEFT(IFERROR(VLOOKUP(LOOKUP(2,1/SEARCH(B82,Товары!A:A),Товары!A:A),Товары!A:B,2,0),""),6)=MID(X82,1,6),1,0)</f>
        <v>1</v>
      </c>
      <c r="AE82" s="117">
        <f ca="1">SUMIF(Группа!A:A,C82,Группа!C:C)</f>
        <v>1</v>
      </c>
      <c r="AF82" s="117">
        <f ca="1">SUMIF(Группа!B:B,Y82,Группа!C:C)</f>
        <v>1</v>
      </c>
      <c r="AG82" s="117">
        <f ca="1">SUMIF(Формы!A:A,D82,Формы!B:B)</f>
        <v>1</v>
      </c>
      <c r="AH82" s="117">
        <f ca="1">SUMIF(Материал!A:A,K82,Материал!B:B)</f>
        <v>1</v>
      </c>
      <c r="AI82" s="117">
        <f ca="1">SUMIF(Размеры!A:A,P82,Размеры!E:E)</f>
        <v>1</v>
      </c>
      <c r="AJ82" s="117">
        <f ca="1">SUMIF(Сезон!A:A,F82,Сезон!B:B)</f>
        <v>1</v>
      </c>
      <c r="AK82" s="117">
        <f ca="1">SUMIF(Состав!A:A,J82,Состав!B:B)</f>
        <v>0</v>
      </c>
      <c r="AL82" s="117">
        <f ca="1">SUMIF(ЦветПолный!A:A,I82,ЦветПолный!C:C)</f>
        <v>11</v>
      </c>
      <c r="AM82" s="117">
        <f ca="1">SUMIF(Цвет!A:A,W82,Цвет!B:B)</f>
        <v>1</v>
      </c>
      <c r="AN82" s="117">
        <f ca="1">SUMIF(Пол!B:B,L82,Пол!C:C)</f>
        <v>1</v>
      </c>
      <c r="AO82" s="117">
        <f ca="1">SUMIF(Марка!A:A,G82,Марка!B:B)</f>
        <v>1</v>
      </c>
      <c r="AP82" s="117">
        <f ca="1">SUMIF(Страна!A:A,M82,Страна!B:B)</f>
        <v>1</v>
      </c>
      <c r="AQ82" s="83" t="e">
        <f ca="1">IF(VLOOKUP(T82,Товары!A:B,2,FALSE)=X82,"Есть в 1С","ERR")</f>
        <v>#N/A</v>
      </c>
      <c r="AR82" s="84" t="e">
        <f ca="1">IF(VLOOKUP(X82,Товары!B:B,1,FALSE)=X82,"Есть в 1С","ERR")</f>
        <v>#N/A</v>
      </c>
      <c r="AS82" s="116" t="e">
        <f ca="1">VLOOKUP(T82,Товары!A:B,2,FALSE)</f>
        <v>#N/A</v>
      </c>
      <c r="AT82" s="114" t="e">
        <f ca="1">VLOOKUP(T82,Товары!A:B,1,FALSE)</f>
        <v>#N/A</v>
      </c>
    </row>
    <row r="83" spans="1:46" x14ac:dyDescent="0.25">
      <c r="A83" s="133" t="str">
        <f ca="1"/>
        <v>21-755-08-57</v>
      </c>
      <c r="B83" s="128" t="str">
        <f ca="1">UPPER(_xlfn.XLOOKUP($A83,Строчный!$A:$A,Строчный!B:B,"ERR",0))</f>
        <v>90158BH BURNEY</v>
      </c>
      <c r="C83" s="101" t="str">
        <f ca="1">PROPER(_xlfn.XLOOKUP($A83,Строчный!$A:$A,Строчный!C:C,"ERR",0))</f>
        <v>Кепки</v>
      </c>
      <c r="D83" s="101" t="str">
        <f ca="1">_xlfn.LET(_xlpm.DATA,(_xlfn.XLOOKUP($A83,Строчный!$A:$A,Строчный!D:D,"ERR",0)),UPPER(MID(_xlpm.DATA,1,1))&amp;LOWER(MID(_xlpm.DATA,2,LEN(_xlpm.DATA)-1)))</f>
        <v>Кепка плоская</v>
      </c>
      <c r="E83" s="101" t="str">
        <f ca="1">PROPER(_xlfn.XLOOKUP($A83,Строчный!$A:$A,Строчный!E:E,"ERR",0))</f>
        <v>The Hollywood</v>
      </c>
      <c r="F83" s="101" t="str">
        <f ca="1">LOWER(_xlfn.XLOOKUP($A83,Строчный!$A:$A,Строчный!F:F,"ERR",0))</f>
        <v>летний</v>
      </c>
      <c r="G83" s="101" t="str">
        <f ca="1">UPPER(_xlfn.XLOOKUP($A83,Строчный!$A:$A,Строчный!G:G,"ERR",0))</f>
        <v>BAILEY</v>
      </c>
      <c r="H83" s="101" t="str">
        <f ca="1">LOWER(_xlfn.XLOOKUP($A83,Строчный!$A:$A,Строчный!H:H,"ERR",0))</f>
        <v>grey</v>
      </c>
      <c r="I83" s="101" t="str">
        <f ca="1">LOWER(_xlfn.XLOOKUP($A83,Строчный!$A:$A,Строчный!I:I,"ERR",0))</f>
        <v>серый</v>
      </c>
      <c r="J83" s="101" t="str">
        <f ca="1">SUBSTITUTE(LOWER(_xlfn.XLOOKUP($A83,Строчный!$A:$A,Строчный!J:J,"ERR",0)),"подклад","Подклад")</f>
        <v>100% лен / Подклад: 100% полиэстер</v>
      </c>
      <c r="K83" s="101" t="str">
        <f ca="1">LOWER(_xlfn.XLOOKUP($A83,Строчный!$A:$A,Строчный!K:K,"ERR",0))</f>
        <v>льняные</v>
      </c>
      <c r="L83" s="101" t="str">
        <f ca="1">PROPER(_xlfn.XLOOKUP($A83,Строчный!$A:$A,Строчный!L:L,"ERR",0))</f>
        <v>Унисекс</v>
      </c>
      <c r="M83" s="101" t="str">
        <f ca="1">PROPER(_xlfn.XLOOKUP($A83,Строчный!$A:$A,Строчный!M:M,"ERR",0))</f>
        <v>Китай</v>
      </c>
      <c r="N83" s="110">
        <f ca="1">VALUE(_xlfn.XLOOKUP($A83,Строчный!$A:$A,Строчный!N:N,"ERR",0))</f>
        <v>1877.8500000000001</v>
      </c>
      <c r="O83" s="109" t="str">
        <f ca="1">_xlfn.XLOOKUP($G83,Фабрика!A:A,Фабрика!B:B,"ERR",0)</f>
        <v>Bollman Headwear Europe Ltd; 2 Merchants drive, Caelisle, Cumbria CA3 0JW, United Kingdom</v>
      </c>
      <c r="P83" s="100">
        <f ca="1">_xlfn.XLOOKUP($A83,Строчный!$A:$A,Строчный!P:P,"ERR",0)</f>
        <v>57</v>
      </c>
      <c r="Q83" s="100">
        <f ca="1">VALUE(_xlfn.XLOOKUP($A83,Строчный!$A:$A,Строчный!Q:Q,"ERR",0))</f>
        <v>4</v>
      </c>
      <c r="R83" s="14" t="s">
        <v>283</v>
      </c>
      <c r="S83" s="122" t="str">
        <f t="shared" ca="1" si="13"/>
        <v>Кепка BAILEY арт. 90158BH BURNEY (серый)</v>
      </c>
      <c r="T83" s="121" t="str">
        <f t="shared" ca="1" si="14"/>
        <v>Кепка BAILEY арт. 90158BH BURNEY (серый) {grey}</v>
      </c>
      <c r="U83" s="18" t="str">
        <f t="shared" ca="1" si="15"/>
        <v>серый</v>
      </c>
      <c r="V83" s="18" t="str">
        <f t="shared" ca="1" si="16"/>
        <v>серый</v>
      </c>
      <c r="W83" s="119" t="str">
        <f ca="1">_xlfn.XLOOKUP(A83,'Цвета артикулов'!A:A,'Цвета артикулов'!B:B,IFERROR(MID(I83,FIND("-",I83)+1,LEN(I83)),IFERROR(MID(I83,1,FIND("/",I83)-2),I83)),0)</f>
        <v>серый</v>
      </c>
      <c r="X83" s="93" t="str">
        <f t="shared" ca="1" si="17"/>
        <v>21-755-08</v>
      </c>
      <c r="Y83" s="95" t="str">
        <f ca="1">VLOOKUP(C83,Группа!A:B,2,FALSE)</f>
        <v>Кепка</v>
      </c>
      <c r="Z83" s="117" t="str">
        <f ca="1">IFERROR(VLOOKUP(P83,Размеры!A:C,3,FALSE),"")</f>
        <v>57 M</v>
      </c>
      <c r="AA83" s="117" t="str">
        <f ca="1">VLOOKUP(I83,ЦветПолный!A:B,2,FALSE)</f>
        <v>08</v>
      </c>
      <c r="AB83" s="117">
        <f ca="1">IFERROR(VLOOKUP(P83,Размеры!A:D,4,FALSE),"")</f>
        <v>57</v>
      </c>
      <c r="AC83" s="117">
        <f ca="1">IF(LEFT(IFERROR(VLOOKUP(LOOKUP(2,1/SEARCH(B83,Товары!A:A),Товары!A:A),Товары!A:B,2,0),""),6)=MID(X83,1,6),1,0)</f>
        <v>1</v>
      </c>
      <c r="AE83" s="117">
        <f ca="1">SUMIF(Группа!A:A,C83,Группа!C:C)</f>
        <v>1</v>
      </c>
      <c r="AF83" s="117">
        <f ca="1">SUMIF(Группа!B:B,Y83,Группа!C:C)</f>
        <v>1</v>
      </c>
      <c r="AG83" s="117">
        <f ca="1">SUMIF(Формы!A:A,D83,Формы!B:B)</f>
        <v>1</v>
      </c>
      <c r="AH83" s="117">
        <f ca="1">SUMIF(Материал!A:A,K83,Материал!B:B)</f>
        <v>1</v>
      </c>
      <c r="AI83" s="117">
        <f ca="1">SUMIF(Размеры!A:A,P83,Размеры!E:E)</f>
        <v>1</v>
      </c>
      <c r="AJ83" s="117">
        <f ca="1">SUMIF(Сезон!A:A,F83,Сезон!B:B)</f>
        <v>1</v>
      </c>
      <c r="AK83" s="117">
        <f ca="1">SUMIF(Состав!A:A,J83,Состав!B:B)</f>
        <v>0</v>
      </c>
      <c r="AL83" s="117">
        <f ca="1">SUMIF(ЦветПолный!A:A,I83,ЦветПолный!C:C)</f>
        <v>11</v>
      </c>
      <c r="AM83" s="117">
        <f ca="1">SUMIF(Цвет!A:A,W83,Цвет!B:B)</f>
        <v>1</v>
      </c>
      <c r="AN83" s="117">
        <f ca="1">SUMIF(Пол!B:B,L83,Пол!C:C)</f>
        <v>1</v>
      </c>
      <c r="AO83" s="117">
        <f ca="1">SUMIF(Марка!A:A,G83,Марка!B:B)</f>
        <v>1</v>
      </c>
      <c r="AP83" s="117">
        <f ca="1">SUMIF(Страна!A:A,M83,Страна!B:B)</f>
        <v>1</v>
      </c>
      <c r="AQ83" s="83" t="e">
        <f ca="1">IF(VLOOKUP(T83,Товары!A:B,2,FALSE)=X83,"Есть в 1С","ERR")</f>
        <v>#N/A</v>
      </c>
      <c r="AR83" s="84" t="e">
        <f ca="1">IF(VLOOKUP(X83,Товары!B:B,1,FALSE)=X83,"Есть в 1С","ERR")</f>
        <v>#N/A</v>
      </c>
      <c r="AS83" s="116" t="e">
        <f ca="1">VLOOKUP(T83,Товары!A:B,2,FALSE)</f>
        <v>#N/A</v>
      </c>
      <c r="AT83" s="114" t="e">
        <f ca="1">VLOOKUP(T83,Товары!A:B,1,FALSE)</f>
        <v>#N/A</v>
      </c>
    </row>
    <row r="84" spans="1:46" x14ac:dyDescent="0.25">
      <c r="A84" s="133" t="str">
        <f ca="1"/>
        <v>21-755-08-55</v>
      </c>
      <c r="B84" s="128" t="str">
        <f ca="1">UPPER(_xlfn.XLOOKUP($A84,Строчный!$A:$A,Строчный!B:B,"ERR",0))</f>
        <v>90158BH BURNEY</v>
      </c>
      <c r="C84" s="101" t="str">
        <f ca="1">PROPER(_xlfn.XLOOKUP($A84,Строчный!$A:$A,Строчный!C:C,"ERR",0))</f>
        <v>Кепки</v>
      </c>
      <c r="D84" s="101" t="str">
        <f ca="1">_xlfn.LET(_xlpm.DATA,(_xlfn.XLOOKUP($A84,Строчный!$A:$A,Строчный!D:D,"ERR",0)),UPPER(MID(_xlpm.DATA,1,1))&amp;LOWER(MID(_xlpm.DATA,2,LEN(_xlpm.DATA)-1)))</f>
        <v>Кепка плоская</v>
      </c>
      <c r="E84" s="101" t="str">
        <f ca="1">PROPER(_xlfn.XLOOKUP($A84,Строчный!$A:$A,Строчный!E:E,"ERR",0))</f>
        <v>The Hollywood</v>
      </c>
      <c r="F84" s="101" t="str">
        <f ca="1">LOWER(_xlfn.XLOOKUP($A84,Строчный!$A:$A,Строчный!F:F,"ERR",0))</f>
        <v>летний</v>
      </c>
      <c r="G84" s="101" t="str">
        <f ca="1">UPPER(_xlfn.XLOOKUP($A84,Строчный!$A:$A,Строчный!G:G,"ERR",0))</f>
        <v>BAILEY</v>
      </c>
      <c r="H84" s="101" t="str">
        <f ca="1">LOWER(_xlfn.XLOOKUP($A84,Строчный!$A:$A,Строчный!H:H,"ERR",0))</f>
        <v>grey</v>
      </c>
      <c r="I84" s="101" t="str">
        <f ca="1">LOWER(_xlfn.XLOOKUP($A84,Строчный!$A:$A,Строчный!I:I,"ERR",0))</f>
        <v>серый</v>
      </c>
      <c r="J84" s="101" t="str">
        <f ca="1">SUBSTITUTE(LOWER(_xlfn.XLOOKUP($A84,Строчный!$A:$A,Строчный!J:J,"ERR",0)),"подклад","Подклад")</f>
        <v>100% лен / Подклад: 100% полиэстер</v>
      </c>
      <c r="K84" s="101" t="str">
        <f ca="1">LOWER(_xlfn.XLOOKUP($A84,Строчный!$A:$A,Строчный!K:K,"ERR",0))</f>
        <v>льняные</v>
      </c>
      <c r="L84" s="101" t="str">
        <f ca="1">PROPER(_xlfn.XLOOKUP($A84,Строчный!$A:$A,Строчный!L:L,"ERR",0))</f>
        <v>Унисекс</v>
      </c>
      <c r="M84" s="101" t="str">
        <f ca="1">PROPER(_xlfn.XLOOKUP($A84,Строчный!$A:$A,Строчный!M:M,"ERR",0))</f>
        <v>Китай</v>
      </c>
      <c r="N84" s="110">
        <f ca="1">VALUE(_xlfn.XLOOKUP($A84,Строчный!$A:$A,Строчный!N:N,"ERR",0))</f>
        <v>1877.8500000000001</v>
      </c>
      <c r="O84" s="109" t="str">
        <f ca="1">_xlfn.XLOOKUP($G84,Фабрика!A:A,Фабрика!B:B,"ERR",0)</f>
        <v>Bollman Headwear Europe Ltd; 2 Merchants drive, Caelisle, Cumbria CA3 0JW, United Kingdom</v>
      </c>
      <c r="P84" s="100">
        <f ca="1">_xlfn.XLOOKUP($A84,Строчный!$A:$A,Строчный!P:P,"ERR",0)</f>
        <v>55</v>
      </c>
      <c r="Q84" s="100">
        <f ca="1">VALUE(_xlfn.XLOOKUP($A84,Строчный!$A:$A,Строчный!Q:Q,"ERR",0))</f>
        <v>1</v>
      </c>
      <c r="R84" s="14" t="s">
        <v>283</v>
      </c>
      <c r="S84" s="122" t="str">
        <f t="shared" ca="1" si="13"/>
        <v>Кепка BAILEY арт. 90158BH BURNEY (серый)</v>
      </c>
      <c r="T84" s="121" t="str">
        <f t="shared" ca="1" si="14"/>
        <v>Кепка BAILEY арт. 90158BH BURNEY (серый) {grey}</v>
      </c>
      <c r="U84" s="18" t="str">
        <f t="shared" ca="1" si="15"/>
        <v>серый</v>
      </c>
      <c r="V84" s="18" t="str">
        <f t="shared" ca="1" si="16"/>
        <v>серый</v>
      </c>
      <c r="W84" s="119" t="str">
        <f ca="1">_xlfn.XLOOKUP(A84,'Цвета артикулов'!A:A,'Цвета артикулов'!B:B,IFERROR(MID(I84,FIND("-",I84)+1,LEN(I84)),IFERROR(MID(I84,1,FIND("/",I84)-2),I84)),0)</f>
        <v>серый</v>
      </c>
      <c r="X84" s="93" t="str">
        <f t="shared" ca="1" si="17"/>
        <v>21-755-08</v>
      </c>
      <c r="Y84" s="95" t="str">
        <f ca="1">VLOOKUP(C84,Группа!A:B,2,FALSE)</f>
        <v>Кепка</v>
      </c>
      <c r="Z84" s="117" t="str">
        <f ca="1">IFERROR(VLOOKUP(P84,Размеры!A:C,3,FALSE),"")</f>
        <v>55 S</v>
      </c>
      <c r="AA84" s="117" t="str">
        <f ca="1">VLOOKUP(I84,ЦветПолный!A:B,2,FALSE)</f>
        <v>08</v>
      </c>
      <c r="AB84" s="117">
        <f ca="1">IFERROR(VLOOKUP(P84,Размеры!A:D,4,FALSE),"")</f>
        <v>55</v>
      </c>
      <c r="AC84" s="117">
        <f ca="1">IF(LEFT(IFERROR(VLOOKUP(LOOKUP(2,1/SEARCH(B84,Товары!A:A),Товары!A:A),Товары!A:B,2,0),""),6)=MID(X84,1,6),1,0)</f>
        <v>1</v>
      </c>
      <c r="AE84" s="117">
        <f ca="1">SUMIF(Группа!A:A,C84,Группа!C:C)</f>
        <v>1</v>
      </c>
      <c r="AF84" s="117">
        <f ca="1">SUMIF(Группа!B:B,Y84,Группа!C:C)</f>
        <v>1</v>
      </c>
      <c r="AG84" s="117">
        <f ca="1">SUMIF(Формы!A:A,D84,Формы!B:B)</f>
        <v>1</v>
      </c>
      <c r="AH84" s="117">
        <f ca="1">SUMIF(Материал!A:A,K84,Материал!B:B)</f>
        <v>1</v>
      </c>
      <c r="AI84" s="117">
        <f ca="1">SUMIF(Размеры!A:A,P84,Размеры!E:E)</f>
        <v>1</v>
      </c>
      <c r="AJ84" s="117">
        <f ca="1">SUMIF(Сезон!A:A,F84,Сезон!B:B)</f>
        <v>1</v>
      </c>
      <c r="AK84" s="117">
        <f ca="1">SUMIF(Состав!A:A,J84,Состав!B:B)</f>
        <v>0</v>
      </c>
      <c r="AL84" s="117">
        <f ca="1">SUMIF(ЦветПолный!A:A,I84,ЦветПолный!C:C)</f>
        <v>11</v>
      </c>
      <c r="AM84" s="117">
        <f ca="1">SUMIF(Цвет!A:A,W84,Цвет!B:B)</f>
        <v>1</v>
      </c>
      <c r="AN84" s="117">
        <f ca="1">SUMIF(Пол!B:B,L84,Пол!C:C)</f>
        <v>1</v>
      </c>
      <c r="AO84" s="117">
        <f ca="1">SUMIF(Марка!A:A,G84,Марка!B:B)</f>
        <v>1</v>
      </c>
      <c r="AP84" s="117">
        <f ca="1">SUMIF(Страна!A:A,M84,Страна!B:B)</f>
        <v>1</v>
      </c>
      <c r="AQ84" s="83" t="e">
        <f ca="1">IF(VLOOKUP(T84,Товары!A:B,2,FALSE)=X84,"Есть в 1С","ERR")</f>
        <v>#N/A</v>
      </c>
      <c r="AR84" s="84" t="e">
        <f ca="1">IF(VLOOKUP(X84,Товары!B:B,1,FALSE)=X84,"Есть в 1С","ERR")</f>
        <v>#N/A</v>
      </c>
      <c r="AS84" s="116" t="e">
        <f ca="1">VLOOKUP(T84,Товары!A:B,2,FALSE)</f>
        <v>#N/A</v>
      </c>
      <c r="AT84" s="114" t="e">
        <f ca="1">VLOOKUP(T84,Товары!A:B,1,FALSE)</f>
        <v>#N/A</v>
      </c>
    </row>
    <row r="85" spans="1:46" x14ac:dyDescent="0.25">
      <c r="A85" s="133" t="str">
        <f ca="1"/>
        <v>21-753-48-61</v>
      </c>
      <c r="B85" s="128" t="str">
        <f ca="1">UPPER(_xlfn.XLOOKUP($A85,Строчный!$A:$A,Строчный!B:B,"ERR",0))</f>
        <v>90156BH LAZ</v>
      </c>
      <c r="C85" s="101" t="str">
        <f ca="1">PROPER(_xlfn.XLOOKUP($A85,Строчный!$A:$A,Строчный!C:C,"ERR",0))</f>
        <v>Кепки</v>
      </c>
      <c r="D85" s="101" t="str">
        <f ca="1">_xlfn.LET(_xlpm.DATA,(_xlfn.XLOOKUP($A85,Строчный!$A:$A,Строчный!D:D,"ERR",0)),UPPER(MID(_xlpm.DATA,1,1))&amp;LOWER(MID(_xlpm.DATA,2,LEN(_xlpm.DATA)-1)))</f>
        <v>Кепка восьмиклинка</v>
      </c>
      <c r="E85" s="101" t="str">
        <f ca="1">PROPER(_xlfn.XLOOKUP($A85,Строчный!$A:$A,Строчный!E:E,"ERR",0))</f>
        <v>The Hollywood</v>
      </c>
      <c r="F85" s="101" t="str">
        <f ca="1">LOWER(_xlfn.XLOOKUP($A85,Строчный!$A:$A,Строчный!F:F,"ERR",0))</f>
        <v>летний</v>
      </c>
      <c r="G85" s="101" t="str">
        <f ca="1">UPPER(_xlfn.XLOOKUP($A85,Строчный!$A:$A,Строчный!G:G,"ERR",0))</f>
        <v>BAILEY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белый / черный</v>
      </c>
      <c r="J85" s="101" t="str">
        <f ca="1">SUBSTITUTE(LOWER(_xlfn.XLOOKUP($A85,Строчный!$A:$A,Строчный!J:J,"ERR",0)),"подклад","Подклад")</f>
        <v>100% полиэстер / Подклад: 100% полиэстер</v>
      </c>
      <c r="K85" s="101" t="str">
        <f ca="1">LOWER(_xlfn.XLOOKUP($A85,Строчный!$A:$A,Строчный!K:K,"ERR",0))</f>
        <v/>
      </c>
      <c r="L85" s="101" t="str">
        <f ca="1">PROPER(_xlfn.XLOOKUP($A85,Строчный!$A:$A,Строчный!L:L,"ERR",0))</f>
        <v>Унисекс</v>
      </c>
      <c r="M85" s="101" t="str">
        <f ca="1">PROPER(_xlfn.XLOOKUP($A85,Строчный!$A:$A,Строчный!M:M,"ERR",0))</f>
        <v>Китай</v>
      </c>
      <c r="N85" s="110">
        <f ca="1">VALUE(_xlfn.XLOOKUP($A85,Строчный!$A:$A,Строчный!N:N,"ERR",0))</f>
        <v>1702.3500000000001</v>
      </c>
      <c r="O85" s="109" t="str">
        <f ca="1">_xlfn.XLOOKUP($G85,Фабрика!A:A,Фабрика!B:B,"ERR",0)</f>
        <v>Bollman Headwear Europe Ltd; 2 Merchants drive, Caelisle, Cumbria CA3 0JW, United Kingdom</v>
      </c>
      <c r="P85" s="100">
        <f ca="1">_xlfn.XLOOKUP($A85,Строчный!$A:$A,Строчный!P:P,"ERR",0)</f>
        <v>61</v>
      </c>
      <c r="Q85" s="100">
        <f ca="1">VALUE(_xlfn.XLOOKUP($A85,Строчный!$A:$A,Строчный!Q:Q,"ERR",0))</f>
        <v>4</v>
      </c>
      <c r="R85" s="14" t="s">
        <v>283</v>
      </c>
      <c r="S85" s="122" t="str">
        <f t="shared" ca="1" si="13"/>
        <v>Кепка BAILEY арт. 90156BH LAZ (белый / черный)</v>
      </c>
      <c r="T85" s="121" t="str">
        <f t="shared" ca="1" si="14"/>
        <v>Кепка BAILEY арт. 90156BH LAZ (белый / черный) {black}</v>
      </c>
      <c r="U85" s="18" t="str">
        <f t="shared" ca="1" si="15"/>
        <v>белый</v>
      </c>
      <c r="V85" s="18" t="str">
        <f t="shared" ca="1" si="16"/>
        <v>черный</v>
      </c>
      <c r="W85" s="119" t="str">
        <f ca="1">_xlfn.XLOOKUP(A85,'Цвета артикулов'!A:A,'Цвета артикулов'!B:B,IFERROR(MID(I85,FIND("-",I85)+1,LEN(I85)),IFERROR(MID(I85,1,FIND("/",I85)-2),I85)),0)</f>
        <v>белый</v>
      </c>
      <c r="X85" s="93" t="str">
        <f t="shared" ca="1" si="17"/>
        <v>21-753-48</v>
      </c>
      <c r="Y85" s="95" t="str">
        <f ca="1">VLOOKUP(C85,Группа!A:B,2,FALSE)</f>
        <v>Кепка</v>
      </c>
      <c r="Z85" s="117" t="str">
        <f ca="1">IFERROR(VLOOKUP(P85,Размеры!A:C,3,FALSE),"")</f>
        <v>61 XL</v>
      </c>
      <c r="AA85" s="117" t="str">
        <f ca="1">VLOOKUP(I85,ЦветПолный!A:B,2,FALSE)</f>
        <v>48</v>
      </c>
      <c r="AB85" s="117">
        <f ca="1">IFERROR(VLOOKUP(P85,Размеры!A:D,4,FALSE),"")</f>
        <v>61</v>
      </c>
      <c r="AC85" s="117">
        <f ca="1">IF(LEFT(IFERROR(VLOOKUP(LOOKUP(2,1/SEARCH(B85,Товары!A:A),Товары!A:A),Товары!A:B,2,0),""),6)=MID(X85,1,6),1,0)</f>
        <v>1</v>
      </c>
      <c r="AE85" s="117">
        <f ca="1">SUMIF(Группа!A:A,C85,Группа!C:C)</f>
        <v>1</v>
      </c>
      <c r="AF85" s="117">
        <f ca="1">SUMIF(Группа!B:B,Y85,Группа!C:C)</f>
        <v>1</v>
      </c>
      <c r="AG85" s="117">
        <f ca="1">SUMIF(Формы!A:A,D85,Формы!B:B)</f>
        <v>1</v>
      </c>
      <c r="AH85" s="117">
        <f ca="1">SUMIF(Материал!A:A,K85,Материал!B:B)</f>
        <v>0</v>
      </c>
      <c r="AI85" s="117">
        <f ca="1">SUMIF(Размеры!A:A,P85,Размеры!E:E)</f>
        <v>1</v>
      </c>
      <c r="AJ85" s="117">
        <f ca="1">SUMIF(Сезон!A:A,F85,Сезон!B:B)</f>
        <v>1</v>
      </c>
      <c r="AK85" s="117">
        <f ca="1">SUMIF(Состав!A:A,J85,Состав!B:B)</f>
        <v>0</v>
      </c>
      <c r="AL85" s="117">
        <f ca="1">SUMIF(ЦветПолный!A:A,I85,ЦветПолный!C:C)</f>
        <v>6</v>
      </c>
      <c r="AM85" s="117">
        <f ca="1">SUMIF(Цвет!A:A,W85,Цвет!B:B)</f>
        <v>1</v>
      </c>
      <c r="AN85" s="117">
        <f ca="1">SUMIF(Пол!B:B,L85,Пол!C:C)</f>
        <v>1</v>
      </c>
      <c r="AO85" s="117">
        <f ca="1">SUMIF(Марка!A:A,G85,Марка!B:B)</f>
        <v>1</v>
      </c>
      <c r="AP85" s="117">
        <f ca="1">SUMIF(Страна!A:A,M85,Страна!B:B)</f>
        <v>1</v>
      </c>
      <c r="AQ85" s="83" t="str">
        <f ca="1">IF(VLOOKUP(T85,Товары!A:B,2,FALSE)=X85,"Есть в 1С","ERR")</f>
        <v>Есть в 1С</v>
      </c>
      <c r="AR85" s="84" t="str">
        <f ca="1">IF(VLOOKUP(X85,Товары!B:B,1,FALSE)=X85,"Есть в 1С","ERR")</f>
        <v>Есть в 1С</v>
      </c>
      <c r="AS85" s="116" t="str">
        <f ca="1">VLOOKUP(T85,Товары!A:B,2,FALSE)</f>
        <v>21-753-48</v>
      </c>
      <c r="AT85" s="114" t="str">
        <f ca="1">VLOOKUP(T85,Товары!A:B,1,FALSE)</f>
        <v>Кепка BAILEY арт. 90156BH LAZ (белый / черный) {black}</v>
      </c>
    </row>
    <row r="86" spans="1:46" x14ac:dyDescent="0.25">
      <c r="A86" s="133" t="str">
        <f ca="1"/>
        <v>21-753-48-59</v>
      </c>
      <c r="B86" s="128" t="str">
        <f ca="1">UPPER(_xlfn.XLOOKUP($A86,Строчный!$A:$A,Строчный!B:B,"ERR",0))</f>
        <v>90156BH LAZ</v>
      </c>
      <c r="C86" s="101" t="str">
        <f ca="1">PROPER(_xlfn.XLOOKUP($A86,Строчный!$A:$A,Строчный!C:C,"ERR",0))</f>
        <v>Кепки</v>
      </c>
      <c r="D86" s="101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101" t="str">
        <f ca="1">PROPER(_xlfn.XLOOKUP($A86,Строчный!$A:$A,Строчный!E:E,"ERR",0))</f>
        <v>The Hollywood</v>
      </c>
      <c r="F86" s="101" t="str">
        <f ca="1">LOWER(_xlfn.XLOOKUP($A86,Строчный!$A:$A,Строчный!F:F,"ERR",0))</f>
        <v>летний</v>
      </c>
      <c r="G86" s="101" t="str">
        <f ca="1">UPPER(_xlfn.XLOOKUP($A86,Строчный!$A:$A,Строчный!G:G,"ERR",0))</f>
        <v>BAILEY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белый / черный</v>
      </c>
      <c r="J86" s="101" t="str">
        <f ca="1">SUBSTITUTE(LOWER(_xlfn.XLOOKUP($A86,Строчный!$A:$A,Строчный!J:J,"ERR",0)),"подклад","Подклад")</f>
        <v>100% полиэстер / Подклад: 100% полиэстер</v>
      </c>
      <c r="K86" s="101" t="str">
        <f ca="1">LOWER(_xlfn.XLOOKUP($A86,Строчный!$A:$A,Строчный!K:K,"ERR",0))</f>
        <v/>
      </c>
      <c r="L86" s="101" t="str">
        <f ca="1">PROPER(_xlfn.XLOOKUP($A86,Строчный!$A:$A,Строчный!L:L,"ERR",0))</f>
        <v>Унисекс</v>
      </c>
      <c r="M86" s="101" t="str">
        <f ca="1">PROPER(_xlfn.XLOOKUP($A86,Строчный!$A:$A,Строчный!M:M,"ERR",0))</f>
        <v>Китай</v>
      </c>
      <c r="N86" s="110">
        <f ca="1">VALUE(_xlfn.XLOOKUP($A86,Строчный!$A:$A,Строчный!N:N,"ERR",0))</f>
        <v>1702.3500000000001</v>
      </c>
      <c r="O86" s="109" t="str">
        <f ca="1">_xlfn.XLOOKUP($G86,Фабрика!A:A,Фабрика!B:B,"ERR",0)</f>
        <v>Bollman Headwear Europe Ltd; 2 Merchants drive, Caelisle, Cumbria CA3 0JW, United Kingdom</v>
      </c>
      <c r="P86" s="100">
        <f ca="1">_xlfn.XLOOKUP($A86,Строчный!$A:$A,Строчный!P:P,"ERR",0)</f>
        <v>59</v>
      </c>
      <c r="Q86" s="100">
        <f ca="1">VALUE(_xlfn.XLOOKUP($A86,Строчный!$A:$A,Строчный!Q:Q,"ERR",0))</f>
        <v>7</v>
      </c>
      <c r="R86" s="14" t="s">
        <v>283</v>
      </c>
      <c r="S86" s="122" t="str">
        <f t="shared" ca="1" si="13"/>
        <v>Кепка BAILEY арт. 90156BH LAZ (белый / черный)</v>
      </c>
      <c r="T86" s="121" t="str">
        <f t="shared" ca="1" si="14"/>
        <v>Кепка BAILEY арт. 90156BH LAZ (белый / черный) {black}</v>
      </c>
      <c r="U86" s="18" t="str">
        <f t="shared" ca="1" si="15"/>
        <v>белый</v>
      </c>
      <c r="V86" s="18" t="str">
        <f t="shared" ca="1" si="16"/>
        <v>черный</v>
      </c>
      <c r="W86" s="119" t="str">
        <f ca="1">_xlfn.XLOOKUP(A86,'Цвета артикулов'!A:A,'Цвета артикулов'!B:B,IFERROR(MID(I86,FIND("-",I86)+1,LEN(I86)),IFERROR(MID(I86,1,FIND("/",I86)-2),I86)),0)</f>
        <v>белый</v>
      </c>
      <c r="X86" s="93" t="str">
        <f t="shared" ca="1" si="17"/>
        <v>21-753-48</v>
      </c>
      <c r="Y86" s="95" t="str">
        <f ca="1">VLOOKUP(C86,Группа!A:B,2,FALSE)</f>
        <v>Кепка</v>
      </c>
      <c r="Z86" s="117" t="str">
        <f ca="1">IFERROR(VLOOKUP(P86,Размеры!A:C,3,FALSE),"")</f>
        <v>59 L</v>
      </c>
      <c r="AA86" s="117" t="str">
        <f ca="1">VLOOKUP(I86,ЦветПолный!A:B,2,FALSE)</f>
        <v>48</v>
      </c>
      <c r="AB86" s="117">
        <f ca="1">IFERROR(VLOOKUP(P86,Размеры!A:D,4,FALSE),"")</f>
        <v>59</v>
      </c>
      <c r="AC86" s="117">
        <f ca="1">IF(LEFT(IFERROR(VLOOKUP(LOOKUP(2,1/SEARCH(B86,Товары!A:A),Товары!A:A),Товары!A:B,2,0),""),6)=MID(X86,1,6),1,0)</f>
        <v>1</v>
      </c>
      <c r="AE86" s="117">
        <f ca="1">SUMIF(Группа!A:A,C86,Группа!C:C)</f>
        <v>1</v>
      </c>
      <c r="AF86" s="117">
        <f ca="1">SUMIF(Группа!B:B,Y86,Группа!C:C)</f>
        <v>1</v>
      </c>
      <c r="AG86" s="117">
        <f ca="1">SUMIF(Формы!A:A,D86,Формы!B:B)</f>
        <v>1</v>
      </c>
      <c r="AH86" s="117">
        <f ca="1">SUMIF(Материал!A:A,K86,Материал!B:B)</f>
        <v>0</v>
      </c>
      <c r="AI86" s="117">
        <f ca="1">SUMIF(Размеры!A:A,P86,Размеры!E:E)</f>
        <v>1</v>
      </c>
      <c r="AJ86" s="117">
        <f ca="1">SUMIF(Сезон!A:A,F86,Сезон!B:B)</f>
        <v>1</v>
      </c>
      <c r="AK86" s="117">
        <f ca="1">SUMIF(Состав!A:A,J86,Состав!B:B)</f>
        <v>0</v>
      </c>
      <c r="AL86" s="117">
        <f ca="1">SUMIF(ЦветПолный!A:A,I86,ЦветПолный!C:C)</f>
        <v>6</v>
      </c>
      <c r="AM86" s="117">
        <f ca="1">SUMIF(Цвет!A:A,W86,Цвет!B:B)</f>
        <v>1</v>
      </c>
      <c r="AN86" s="117">
        <f ca="1">SUMIF(Пол!B:B,L86,Пол!C:C)</f>
        <v>1</v>
      </c>
      <c r="AO86" s="117">
        <f ca="1">SUMIF(Марка!A:A,G86,Марка!B:B)</f>
        <v>1</v>
      </c>
      <c r="AP86" s="117">
        <f ca="1">SUMIF(Страна!A:A,M86,Страна!B:B)</f>
        <v>1</v>
      </c>
      <c r="AQ86" s="83" t="str">
        <f ca="1">IF(VLOOKUP(T86,Товары!A:B,2,FALSE)=X86,"Есть в 1С","ERR")</f>
        <v>Есть в 1С</v>
      </c>
      <c r="AR86" s="84" t="str">
        <f ca="1">IF(VLOOKUP(X86,Товары!B:B,1,FALSE)=X86,"Есть в 1С","ERR")</f>
        <v>Есть в 1С</v>
      </c>
      <c r="AS86" s="116" t="str">
        <f ca="1">VLOOKUP(T86,Товары!A:B,2,FALSE)</f>
        <v>21-753-48</v>
      </c>
      <c r="AT86" s="114" t="str">
        <f ca="1">VLOOKUP(T86,Товары!A:B,1,FALSE)</f>
        <v>Кепка BAILEY арт. 90156BH LAZ (белый / черный) {black}</v>
      </c>
    </row>
    <row r="87" spans="1:46" x14ac:dyDescent="0.25">
      <c r="A87" s="133" t="str">
        <f ca="1"/>
        <v>21-753-48-57</v>
      </c>
      <c r="B87" s="128" t="str">
        <f ca="1">UPPER(_xlfn.XLOOKUP($A87,Строчный!$A:$A,Строчный!B:B,"ERR",0))</f>
        <v>90156BH LAZ</v>
      </c>
      <c r="C87" s="101" t="str">
        <f ca="1">PROPER(_xlfn.XLOOKUP($A87,Строчный!$A:$A,Строчный!C:C,"ERR",0))</f>
        <v>Кепки</v>
      </c>
      <c r="D87" s="101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101" t="str">
        <f ca="1">PROPER(_xlfn.XLOOKUP($A87,Строчный!$A:$A,Строчный!E:E,"ERR",0))</f>
        <v>The Hollywood</v>
      </c>
      <c r="F87" s="101" t="str">
        <f ca="1">LOWER(_xlfn.XLOOKUP($A87,Строчный!$A:$A,Строчный!F:F,"ERR",0))</f>
        <v>летний</v>
      </c>
      <c r="G87" s="101" t="str">
        <f ca="1">UPPER(_xlfn.XLOOKUP($A87,Строчный!$A:$A,Строчный!G:G,"ERR",0))</f>
        <v>BAILEY</v>
      </c>
      <c r="H87" s="101" t="str">
        <f ca="1">LOWER(_xlfn.XLOOKUP($A87,Строчный!$A:$A,Строчный!H:H,"ERR",0))</f>
        <v>black</v>
      </c>
      <c r="I87" s="101" t="str">
        <f ca="1">LOWER(_xlfn.XLOOKUP($A87,Строчный!$A:$A,Строчный!I:I,"ERR",0))</f>
        <v>белый / черный</v>
      </c>
      <c r="J87" s="101" t="str">
        <f ca="1">SUBSTITUTE(LOWER(_xlfn.XLOOKUP($A87,Строчный!$A:$A,Строчный!J:J,"ERR",0)),"подклад","Подклад")</f>
        <v>100% полиэстер / Подклад: 100% полиэстер</v>
      </c>
      <c r="K87" s="101" t="str">
        <f ca="1">LOWER(_xlfn.XLOOKUP($A87,Строчный!$A:$A,Строчный!K:K,"ERR",0))</f>
        <v/>
      </c>
      <c r="L87" s="101" t="str">
        <f ca="1">PROPER(_xlfn.XLOOKUP($A87,Строчный!$A:$A,Строчный!L:L,"ERR",0))</f>
        <v>Унисекс</v>
      </c>
      <c r="M87" s="101" t="str">
        <f ca="1">PROPER(_xlfn.XLOOKUP($A87,Строчный!$A:$A,Строчный!M:M,"ERR",0))</f>
        <v>Китай</v>
      </c>
      <c r="N87" s="110">
        <f ca="1">VALUE(_xlfn.XLOOKUP($A87,Строчный!$A:$A,Строчный!N:N,"ERR",0))</f>
        <v>1702.3500000000001</v>
      </c>
      <c r="O87" s="109" t="str">
        <f ca="1">_xlfn.XLOOKUP($G87,Фабрика!A:A,Фабрика!B:B,"ERR",0)</f>
        <v>Bollman Headwear Europe Ltd; 2 Merchants drive, Caelisle, Cumbria CA3 0JW, United Kingdom</v>
      </c>
      <c r="P87" s="100">
        <f ca="1">_xlfn.XLOOKUP($A87,Строчный!$A:$A,Строчный!P:P,"ERR",0)</f>
        <v>57</v>
      </c>
      <c r="Q87" s="100">
        <f ca="1">VALUE(_xlfn.XLOOKUP($A87,Строчный!$A:$A,Строчный!Q:Q,"ERR",0))</f>
        <v>4</v>
      </c>
      <c r="R87" s="14" t="s">
        <v>283</v>
      </c>
      <c r="S87" s="122" t="str">
        <f t="shared" ca="1" si="13"/>
        <v>Кепка BAILEY арт. 90156BH LAZ (белый / черный)</v>
      </c>
      <c r="T87" s="121" t="str">
        <f t="shared" ca="1" si="14"/>
        <v>Кепка BAILEY арт. 90156BH LAZ (белый / черный) {black}</v>
      </c>
      <c r="U87" s="18" t="str">
        <f t="shared" ca="1" si="15"/>
        <v>белый</v>
      </c>
      <c r="V87" s="18" t="str">
        <f t="shared" ca="1" si="16"/>
        <v>черный</v>
      </c>
      <c r="W87" s="119" t="str">
        <f ca="1">_xlfn.XLOOKUP(A87,'Цвета артикулов'!A:A,'Цвета артикулов'!B:B,IFERROR(MID(I87,FIND("-",I87)+1,LEN(I87)),IFERROR(MID(I87,1,FIND("/",I87)-2),I87)),0)</f>
        <v>белый</v>
      </c>
      <c r="X87" s="93" t="str">
        <f t="shared" ca="1" si="17"/>
        <v>21-753-48</v>
      </c>
      <c r="Y87" s="95" t="str">
        <f ca="1">VLOOKUP(C87,Группа!A:B,2,FALSE)</f>
        <v>Кепка</v>
      </c>
      <c r="Z87" s="117" t="str">
        <f ca="1">IFERROR(VLOOKUP(P87,Размеры!A:C,3,FALSE),"")</f>
        <v>57 M</v>
      </c>
      <c r="AA87" s="117" t="str">
        <f ca="1">VLOOKUP(I87,ЦветПолный!A:B,2,FALSE)</f>
        <v>48</v>
      </c>
      <c r="AB87" s="117">
        <f ca="1">IFERROR(VLOOKUP(P87,Размеры!A:D,4,FALSE),"")</f>
        <v>57</v>
      </c>
      <c r="AC87" s="117">
        <f ca="1">IF(LEFT(IFERROR(VLOOKUP(LOOKUP(2,1/SEARCH(B87,Товары!A:A),Товары!A:A),Товары!A:B,2,0),""),6)=MID(X87,1,6),1,0)</f>
        <v>1</v>
      </c>
      <c r="AE87" s="117">
        <f ca="1">SUMIF(Группа!A:A,C87,Группа!C:C)</f>
        <v>1</v>
      </c>
      <c r="AF87" s="117">
        <f ca="1">SUMIF(Группа!B:B,Y87,Группа!C:C)</f>
        <v>1</v>
      </c>
      <c r="AG87" s="117">
        <f ca="1">SUMIF(Формы!A:A,D87,Формы!B:B)</f>
        <v>1</v>
      </c>
      <c r="AH87" s="117">
        <f ca="1">SUMIF(Материал!A:A,K87,Материал!B:B)</f>
        <v>0</v>
      </c>
      <c r="AI87" s="117">
        <f ca="1">SUMIF(Размеры!A:A,P87,Размеры!E:E)</f>
        <v>1</v>
      </c>
      <c r="AJ87" s="117">
        <f ca="1">SUMIF(Сезон!A:A,F87,Сезон!B:B)</f>
        <v>1</v>
      </c>
      <c r="AK87" s="117">
        <f ca="1">SUMIF(Состав!A:A,J87,Состав!B:B)</f>
        <v>0</v>
      </c>
      <c r="AL87" s="117">
        <f ca="1">SUMIF(ЦветПолный!A:A,I87,ЦветПолный!C:C)</f>
        <v>6</v>
      </c>
      <c r="AM87" s="117">
        <f ca="1">SUMIF(Цвет!A:A,W87,Цвет!B:B)</f>
        <v>1</v>
      </c>
      <c r="AN87" s="117">
        <f ca="1">SUMIF(Пол!B:B,L87,Пол!C:C)</f>
        <v>1</v>
      </c>
      <c r="AO87" s="117">
        <f ca="1">SUMIF(Марка!A:A,G87,Марка!B:B)</f>
        <v>1</v>
      </c>
      <c r="AP87" s="117">
        <f ca="1">SUMIF(Страна!A:A,M87,Страна!B:B)</f>
        <v>1</v>
      </c>
      <c r="AQ87" s="83" t="str">
        <f ca="1">IF(VLOOKUP(T87,Товары!A:B,2,FALSE)=X87,"Есть в 1С","ERR")</f>
        <v>Есть в 1С</v>
      </c>
      <c r="AR87" s="84" t="str">
        <f ca="1">IF(VLOOKUP(X87,Товары!B:B,1,FALSE)=X87,"Есть в 1С","ERR")</f>
        <v>Есть в 1С</v>
      </c>
      <c r="AS87" s="116" t="str">
        <f ca="1">VLOOKUP(T87,Товары!A:B,2,FALSE)</f>
        <v>21-753-48</v>
      </c>
      <c r="AT87" s="114" t="str">
        <f ca="1">VLOOKUP(T87,Товары!A:B,1,FALSE)</f>
        <v>Кепка BAILEY арт. 90156BH LAZ (белый / черный) {black}</v>
      </c>
    </row>
    <row r="88" spans="1:46" x14ac:dyDescent="0.25">
      <c r="A88" s="133" t="str">
        <f ca="1"/>
        <v>21-753-48-55</v>
      </c>
      <c r="B88" s="128" t="str">
        <f ca="1">UPPER(_xlfn.XLOOKUP($A88,Строчный!$A:$A,Строчный!B:B,"ERR",0))</f>
        <v>90156BH LAZ</v>
      </c>
      <c r="C88" s="101" t="str">
        <f ca="1">PROPER(_xlfn.XLOOKUP($A88,Строчный!$A:$A,Строчный!C:C,"ERR",0))</f>
        <v>Кепки</v>
      </c>
      <c r="D88" s="101" t="str">
        <f ca="1">_xlfn.LET(_xlpm.DATA,(_xlfn.XLOOKUP($A88,Строчный!$A:$A,Строчный!D:D,"ERR",0)),UPPER(MID(_xlpm.DATA,1,1))&amp;LOWER(MID(_xlpm.DATA,2,LEN(_xlpm.DATA)-1)))</f>
        <v>Кепка восьмиклинка</v>
      </c>
      <c r="E88" s="101" t="str">
        <f ca="1">PROPER(_xlfn.XLOOKUP($A88,Строчный!$A:$A,Строчный!E:E,"ERR",0))</f>
        <v>The Hollywood</v>
      </c>
      <c r="F88" s="101" t="str">
        <f ca="1">LOWER(_xlfn.XLOOKUP($A88,Строчный!$A:$A,Строчный!F:F,"ERR",0))</f>
        <v>летний</v>
      </c>
      <c r="G88" s="101" t="str">
        <f ca="1">UPPER(_xlfn.XLOOKUP($A88,Строчный!$A:$A,Строчный!G:G,"ERR",0))</f>
        <v>BAILEY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белый / черный</v>
      </c>
      <c r="J88" s="101" t="str">
        <f ca="1">SUBSTITUTE(LOWER(_xlfn.XLOOKUP($A88,Строчный!$A:$A,Строчный!J:J,"ERR",0)),"подклад","Подклад")</f>
        <v>100% полиэстер / Подклад: 100% полиэстер</v>
      </c>
      <c r="K88" s="101" t="str">
        <f ca="1">LOWER(_xlfn.XLOOKUP($A88,Строчный!$A:$A,Строчный!K:K,"ERR",0))</f>
        <v/>
      </c>
      <c r="L88" s="101" t="str">
        <f ca="1">PROPER(_xlfn.XLOOKUP($A88,Строчный!$A:$A,Строчный!L:L,"ERR",0))</f>
        <v>Унисекс</v>
      </c>
      <c r="M88" s="101" t="str">
        <f ca="1">PROPER(_xlfn.XLOOKUP($A88,Строчный!$A:$A,Строчный!M:M,"ERR",0))</f>
        <v>Китай</v>
      </c>
      <c r="N88" s="110">
        <f ca="1">VALUE(_xlfn.XLOOKUP($A88,Строчный!$A:$A,Строчный!N:N,"ERR",0))</f>
        <v>1702.3500000000001</v>
      </c>
      <c r="O88" s="109" t="str">
        <f ca="1">_xlfn.XLOOKUP($G88,Фабрика!A:A,Фабрика!B:B,"ERR",0)</f>
        <v>Bollman Headwear Europe Ltd; 2 Merchants drive, Caelisle, Cumbria CA3 0JW, United Kingdom</v>
      </c>
      <c r="P88" s="100">
        <f ca="1">_xlfn.XLOOKUP($A88,Строчный!$A:$A,Строчный!P:P,"ERR",0)</f>
        <v>55</v>
      </c>
      <c r="Q88" s="100">
        <f ca="1">VALUE(_xlfn.XLOOKUP($A88,Строчный!$A:$A,Строчный!Q:Q,"ERR",0))</f>
        <v>1</v>
      </c>
      <c r="R88" s="14" t="s">
        <v>283</v>
      </c>
      <c r="S88" s="122" t="str">
        <f t="shared" ca="1" si="13"/>
        <v>Кепка BAILEY арт. 90156BH LAZ (белый / черный)</v>
      </c>
      <c r="T88" s="121" t="str">
        <f t="shared" ca="1" si="14"/>
        <v>Кепка BAILEY арт. 90156BH LAZ (белый / черный) {black}</v>
      </c>
      <c r="U88" s="18" t="str">
        <f t="shared" ca="1" si="15"/>
        <v>белый</v>
      </c>
      <c r="V88" s="18" t="str">
        <f t="shared" ca="1" si="16"/>
        <v>черный</v>
      </c>
      <c r="W88" s="119" t="str">
        <f ca="1">_xlfn.XLOOKUP(A88,'Цвета артикулов'!A:A,'Цвета артикулов'!B:B,IFERROR(MID(I88,FIND("-",I88)+1,LEN(I88)),IFERROR(MID(I88,1,FIND("/",I88)-2),I88)),0)</f>
        <v>белый</v>
      </c>
      <c r="X88" s="93" t="str">
        <f t="shared" ca="1" si="17"/>
        <v>21-753-48</v>
      </c>
      <c r="Y88" s="95" t="str">
        <f ca="1">VLOOKUP(C88,Группа!A:B,2,FALSE)</f>
        <v>Кепка</v>
      </c>
      <c r="Z88" s="117" t="str">
        <f ca="1">IFERROR(VLOOKUP(P88,Размеры!A:C,3,FALSE),"")</f>
        <v>55 S</v>
      </c>
      <c r="AA88" s="117" t="str">
        <f ca="1">VLOOKUP(I88,ЦветПолный!A:B,2,FALSE)</f>
        <v>48</v>
      </c>
      <c r="AB88" s="117">
        <f ca="1">IFERROR(VLOOKUP(P88,Размеры!A:D,4,FALSE),"")</f>
        <v>55</v>
      </c>
      <c r="AC88" s="117">
        <f ca="1">IF(LEFT(IFERROR(VLOOKUP(LOOKUP(2,1/SEARCH(B88,Товары!A:A),Товары!A:A),Товары!A:B,2,0),""),6)=MID(X88,1,6),1,0)</f>
        <v>1</v>
      </c>
      <c r="AE88" s="117">
        <f ca="1">SUMIF(Группа!A:A,C88,Группа!C:C)</f>
        <v>1</v>
      </c>
      <c r="AF88" s="117">
        <f ca="1">SUMIF(Группа!B:B,Y88,Группа!C:C)</f>
        <v>1</v>
      </c>
      <c r="AG88" s="117">
        <f ca="1">SUMIF(Формы!A:A,D88,Формы!B:B)</f>
        <v>1</v>
      </c>
      <c r="AH88" s="117">
        <f ca="1">SUMIF(Материал!A:A,K88,Материал!B:B)</f>
        <v>0</v>
      </c>
      <c r="AI88" s="117">
        <f ca="1">SUMIF(Размеры!A:A,P88,Размеры!E:E)</f>
        <v>1</v>
      </c>
      <c r="AJ88" s="117">
        <f ca="1">SUMIF(Сезон!A:A,F88,Сезон!B:B)</f>
        <v>1</v>
      </c>
      <c r="AK88" s="117">
        <f ca="1">SUMIF(Состав!A:A,J88,Состав!B:B)</f>
        <v>0</v>
      </c>
      <c r="AL88" s="117">
        <f ca="1">SUMIF(ЦветПолный!A:A,I88,ЦветПолный!C:C)</f>
        <v>6</v>
      </c>
      <c r="AM88" s="117">
        <f ca="1">SUMIF(Цвет!A:A,W88,Цвет!B:B)</f>
        <v>1</v>
      </c>
      <c r="AN88" s="117">
        <f ca="1">SUMIF(Пол!B:B,L88,Пол!C:C)</f>
        <v>1</v>
      </c>
      <c r="AO88" s="117">
        <f ca="1">SUMIF(Марка!A:A,G88,Марка!B:B)</f>
        <v>1</v>
      </c>
      <c r="AP88" s="117">
        <f ca="1">SUMIF(Страна!A:A,M88,Страна!B:B)</f>
        <v>1</v>
      </c>
      <c r="AQ88" s="83" t="str">
        <f ca="1">IF(VLOOKUP(T88,Товары!A:B,2,FALSE)=X88,"Есть в 1С","ERR")</f>
        <v>Есть в 1С</v>
      </c>
      <c r="AR88" s="84" t="str">
        <f ca="1">IF(VLOOKUP(X88,Товары!B:B,1,FALSE)=X88,"Есть в 1С","ERR")</f>
        <v>Есть в 1С</v>
      </c>
      <c r="AS88" s="116" t="str">
        <f ca="1">VLOOKUP(T88,Товары!A:B,2,FALSE)</f>
        <v>21-753-48</v>
      </c>
      <c r="AT88" s="114" t="str">
        <f ca="1">VLOOKUP(T88,Товары!A:B,1,FALSE)</f>
        <v>Кепка BAILEY арт. 90156BH LAZ (белый / черный) {black}</v>
      </c>
    </row>
    <row r="89" spans="1:46" x14ac:dyDescent="0.25">
      <c r="A89" s="133" t="str">
        <f ca="1"/>
        <v>21-753-11-61</v>
      </c>
      <c r="B89" s="128" t="str">
        <f ca="1">UPPER(_xlfn.XLOOKUP($A89,Строчный!$A:$A,Строчный!B:B,"ERR",0))</f>
        <v>90156BH LAZ</v>
      </c>
      <c r="C89" s="101" t="str">
        <f ca="1">PROPER(_xlfn.XLOOKUP($A89,Строчный!$A:$A,Строчный!C:C,"ERR",0))</f>
        <v>Кепки</v>
      </c>
      <c r="D89" s="101" t="str">
        <f ca="1">_xlfn.LET(_xlpm.DATA,(_xlfn.XLOOKUP($A89,Строчный!$A:$A,Строчный!D:D,"ERR",0)),UPPER(MID(_xlpm.DATA,1,1))&amp;LOWER(MID(_xlpm.DATA,2,LEN(_xlpm.DATA)-1)))</f>
        <v>Кепка восьмиклинка</v>
      </c>
      <c r="E89" s="101" t="str">
        <f ca="1">PROPER(_xlfn.XLOOKUP($A89,Строчный!$A:$A,Строчный!E:E,"ERR",0))</f>
        <v>The Hollywood</v>
      </c>
      <c r="F89" s="101" t="str">
        <f ca="1">LOWER(_xlfn.XLOOKUP($A89,Строчный!$A:$A,Строчный!F:F,"ERR",0))</f>
        <v>летний</v>
      </c>
      <c r="G89" s="101" t="str">
        <f ca="1">UPPER(_xlfn.XLOOKUP($A89,Строчный!$A:$A,Строчный!G:G,"ERR",0))</f>
        <v>BAILEY</v>
      </c>
      <c r="H89" s="101" t="str">
        <f ca="1">LOWER(_xlfn.XLOOKUP($A89,Строчный!$A:$A,Строчный!H:H,"ERR",0))</f>
        <v>hunter</v>
      </c>
      <c r="I89" s="101" t="str">
        <f ca="1">LOWER(_xlfn.XLOOKUP($A89,Строчный!$A:$A,Строчный!I:I,"ERR",0))</f>
        <v>зеленый</v>
      </c>
      <c r="J89" s="101" t="str">
        <f ca="1">SUBSTITUTE(LOWER(_xlfn.XLOOKUP($A89,Строчный!$A:$A,Строчный!J:J,"ERR",0)),"подклад","Подклад")</f>
        <v>100% полиэстер / Подклад: 100% полиэстер</v>
      </c>
      <c r="K89" s="101" t="str">
        <f ca="1">LOWER(_xlfn.XLOOKUP($A89,Строчный!$A:$A,Строчный!K:K,"ERR",0))</f>
        <v/>
      </c>
      <c r="L89" s="101" t="str">
        <f ca="1">PROPER(_xlfn.XLOOKUP($A89,Строчный!$A:$A,Строчный!L:L,"ERR",0))</f>
        <v>Унисекс</v>
      </c>
      <c r="M89" s="101" t="str">
        <f ca="1">PROPER(_xlfn.XLOOKUP($A89,Строчный!$A:$A,Строчный!M:M,"ERR",0))</f>
        <v>Китай</v>
      </c>
      <c r="N89" s="110">
        <f ca="1">VALUE(_xlfn.XLOOKUP($A89,Строчный!$A:$A,Строчный!N:N,"ERR",0))</f>
        <v>1702.3500000000001</v>
      </c>
      <c r="O89" s="109" t="str">
        <f ca="1">_xlfn.XLOOKUP($G89,Фабрика!A:A,Фабрика!B:B,"ERR",0)</f>
        <v>Bollman Headwear Europe Ltd; 2 Merchants drive, Caelisle, Cumbria CA3 0JW, United Kingdom</v>
      </c>
      <c r="P89" s="100">
        <f ca="1">_xlfn.XLOOKUP($A89,Строчный!$A:$A,Строчный!P:P,"ERR",0)</f>
        <v>61</v>
      </c>
      <c r="Q89" s="100">
        <f ca="1">VALUE(_xlfn.XLOOKUP($A89,Строчный!$A:$A,Строчный!Q:Q,"ERR",0))</f>
        <v>4</v>
      </c>
      <c r="R89" s="14" t="s">
        <v>283</v>
      </c>
      <c r="S89" s="122" t="str">
        <f t="shared" ca="1" si="13"/>
        <v>Кепка BAILEY арт. 90156BH LAZ (зеленый)</v>
      </c>
      <c r="T89" s="121" t="str">
        <f t="shared" ca="1" si="14"/>
        <v>Кепка BAILEY арт. 90156BH LAZ (зеленый) {hunter}</v>
      </c>
      <c r="U89" s="18" t="str">
        <f t="shared" ca="1" si="15"/>
        <v>зеленый</v>
      </c>
      <c r="V89" s="18" t="str">
        <f t="shared" ca="1" si="16"/>
        <v>зеленый</v>
      </c>
      <c r="W89" s="119" t="str">
        <f ca="1">_xlfn.XLOOKUP(A89,'Цвета артикулов'!A:A,'Цвета артикулов'!B:B,IFERROR(MID(I89,FIND("-",I89)+1,LEN(I89)),IFERROR(MID(I89,1,FIND("/",I89)-2),I89)),0)</f>
        <v>зеленый</v>
      </c>
      <c r="X89" s="93" t="str">
        <f t="shared" ca="1" si="17"/>
        <v>21-753-11</v>
      </c>
      <c r="Y89" s="95" t="str">
        <f ca="1">VLOOKUP(C89,Группа!A:B,2,FALSE)</f>
        <v>Кепка</v>
      </c>
      <c r="Z89" s="117" t="str">
        <f ca="1">IFERROR(VLOOKUP(P89,Размеры!A:C,3,FALSE),"")</f>
        <v>61 XL</v>
      </c>
      <c r="AA89" s="117" t="str">
        <f ca="1">VLOOKUP(I89,ЦветПолный!A:B,2,FALSE)</f>
        <v>11</v>
      </c>
      <c r="AB89" s="117">
        <f ca="1">IFERROR(VLOOKUP(P89,Размеры!A:D,4,FALSE),"")</f>
        <v>61</v>
      </c>
      <c r="AC89" s="117">
        <f ca="1">IF(LEFT(IFERROR(VLOOKUP(LOOKUP(2,1/SEARCH(B89,Товары!A:A),Товары!A:A),Товары!A:B,2,0),""),6)=MID(X89,1,6),1,0)</f>
        <v>1</v>
      </c>
      <c r="AE89" s="117">
        <f ca="1">SUMIF(Группа!A:A,C89,Группа!C:C)</f>
        <v>1</v>
      </c>
      <c r="AF89" s="117">
        <f ca="1">SUMIF(Группа!B:B,Y89,Группа!C:C)</f>
        <v>1</v>
      </c>
      <c r="AG89" s="117">
        <f ca="1">SUMIF(Формы!A:A,D89,Формы!B:B)</f>
        <v>1</v>
      </c>
      <c r="AH89" s="117">
        <f ca="1">SUMIF(Материал!A:A,K89,Материал!B:B)</f>
        <v>0</v>
      </c>
      <c r="AI89" s="117">
        <f ca="1">SUMIF(Размеры!A:A,P89,Размеры!E:E)</f>
        <v>1</v>
      </c>
      <c r="AJ89" s="117">
        <f ca="1">SUMIF(Сезон!A:A,F89,Сезон!B:B)</f>
        <v>1</v>
      </c>
      <c r="AK89" s="117">
        <f ca="1">SUMIF(Состав!A:A,J89,Состав!B:B)</f>
        <v>0</v>
      </c>
      <c r="AL89" s="117">
        <f ca="1">SUMIF(ЦветПолный!A:A,I89,ЦветПолный!C:C)</f>
        <v>6</v>
      </c>
      <c r="AM89" s="117">
        <f ca="1">SUMIF(Цвет!A:A,W89,Цвет!B:B)</f>
        <v>1</v>
      </c>
      <c r="AN89" s="117">
        <f ca="1">SUMIF(Пол!B:B,L89,Пол!C:C)</f>
        <v>1</v>
      </c>
      <c r="AO89" s="117">
        <f ca="1">SUMIF(Марка!A:A,G89,Марка!B:B)</f>
        <v>1</v>
      </c>
      <c r="AP89" s="117">
        <f ca="1">SUMIF(Страна!A:A,M89,Страна!B:B)</f>
        <v>1</v>
      </c>
      <c r="AQ89" s="83" t="e">
        <f ca="1">IF(VLOOKUP(T89,Товары!A:B,2,FALSE)=X89,"Есть в 1С","ERR")</f>
        <v>#N/A</v>
      </c>
      <c r="AR89" s="84" t="e">
        <f ca="1">IF(VLOOKUP(X89,Товары!B:B,1,FALSE)=X89,"Есть в 1С","ERR")</f>
        <v>#N/A</v>
      </c>
      <c r="AS89" s="116" t="e">
        <f ca="1">VLOOKUP(T89,Товары!A:B,2,FALSE)</f>
        <v>#N/A</v>
      </c>
      <c r="AT89" s="114" t="e">
        <f ca="1">VLOOKUP(T89,Товары!A:B,1,FALSE)</f>
        <v>#N/A</v>
      </c>
    </row>
    <row r="90" spans="1:46" x14ac:dyDescent="0.25">
      <c r="A90" s="133" t="str">
        <f ca="1"/>
        <v>21-753-11-59</v>
      </c>
      <c r="B90" s="128" t="str">
        <f ca="1">UPPER(_xlfn.XLOOKUP($A90,Строчный!$A:$A,Строчный!B:B,"ERR",0))</f>
        <v>90156BH LAZ</v>
      </c>
      <c r="C90" s="101" t="str">
        <f ca="1">PROPER(_xlfn.XLOOKUP($A90,Строчный!$A:$A,Строчный!C:C,"ERR",0))</f>
        <v>Кепки</v>
      </c>
      <c r="D90" s="101" t="str">
        <f ca="1">_xlfn.LET(_xlpm.DATA,(_xlfn.XLOOKUP($A90,Строчный!$A:$A,Строчный!D:D,"ERR",0)),UPPER(MID(_xlpm.DATA,1,1))&amp;LOWER(MID(_xlpm.DATA,2,LEN(_xlpm.DATA)-1)))</f>
        <v>Кепка восьмиклинка</v>
      </c>
      <c r="E90" s="101" t="str">
        <f ca="1">PROPER(_xlfn.XLOOKUP($A90,Строчный!$A:$A,Строчный!E:E,"ERR",0))</f>
        <v>The Hollywood</v>
      </c>
      <c r="F90" s="101" t="str">
        <f ca="1">LOWER(_xlfn.XLOOKUP($A90,Строчный!$A:$A,Строчный!F:F,"ERR",0))</f>
        <v>летний</v>
      </c>
      <c r="G90" s="101" t="str">
        <f ca="1">UPPER(_xlfn.XLOOKUP($A90,Строчный!$A:$A,Строчный!G:G,"ERR",0))</f>
        <v>BAILEY</v>
      </c>
      <c r="H90" s="101" t="str">
        <f ca="1">LOWER(_xlfn.XLOOKUP($A90,Строчный!$A:$A,Строчный!H:H,"ERR",0))</f>
        <v>hunter</v>
      </c>
      <c r="I90" s="101" t="str">
        <f ca="1">LOWER(_xlfn.XLOOKUP($A90,Строчный!$A:$A,Строчный!I:I,"ERR",0))</f>
        <v>зеленый</v>
      </c>
      <c r="J90" s="101" t="str">
        <f ca="1">SUBSTITUTE(LOWER(_xlfn.XLOOKUP($A90,Строчный!$A:$A,Строчный!J:J,"ERR",0)),"подклад","Подклад")</f>
        <v>100% полиэстер / Подклад: 100% полиэстер</v>
      </c>
      <c r="K90" s="101" t="str">
        <f ca="1">LOWER(_xlfn.XLOOKUP($A90,Строчный!$A:$A,Строчный!K:K,"ERR",0))</f>
        <v/>
      </c>
      <c r="L90" s="101" t="str">
        <f ca="1">PROPER(_xlfn.XLOOKUP($A90,Строчный!$A:$A,Строчный!L:L,"ERR",0))</f>
        <v>Унисекс</v>
      </c>
      <c r="M90" s="101" t="str">
        <f ca="1">PROPER(_xlfn.XLOOKUP($A90,Строчный!$A:$A,Строчный!M:M,"ERR",0))</f>
        <v>Китай</v>
      </c>
      <c r="N90" s="110">
        <f ca="1">VALUE(_xlfn.XLOOKUP($A90,Строчный!$A:$A,Строчный!N:N,"ERR",0))</f>
        <v>1702.3500000000001</v>
      </c>
      <c r="O90" s="109" t="str">
        <f ca="1">_xlfn.XLOOKUP($G90,Фабрика!A:A,Фабрика!B:B,"ERR",0)</f>
        <v>Bollman Headwear Europe Ltd; 2 Merchants drive, Caelisle, Cumbria CA3 0JW, United Kingdom</v>
      </c>
      <c r="P90" s="100">
        <f ca="1">_xlfn.XLOOKUP($A90,Строчный!$A:$A,Строчный!P:P,"ERR",0)</f>
        <v>59</v>
      </c>
      <c r="Q90" s="100">
        <f ca="1">VALUE(_xlfn.XLOOKUP($A90,Строчный!$A:$A,Строчный!Q:Q,"ERR",0))</f>
        <v>7</v>
      </c>
      <c r="R90" s="14" t="s">
        <v>283</v>
      </c>
      <c r="S90" s="122" t="str">
        <f t="shared" ca="1" si="13"/>
        <v>Кепка BAILEY арт. 90156BH LAZ (зеленый)</v>
      </c>
      <c r="T90" s="121" t="str">
        <f t="shared" ca="1" si="14"/>
        <v>Кепка BAILEY арт. 90156BH LAZ (зеленый) {hunter}</v>
      </c>
      <c r="U90" s="18" t="str">
        <f t="shared" ca="1" si="15"/>
        <v>зеленый</v>
      </c>
      <c r="V90" s="18" t="str">
        <f t="shared" ca="1" si="16"/>
        <v>зеленый</v>
      </c>
      <c r="W90" s="119" t="str">
        <f ca="1">_xlfn.XLOOKUP(A90,'Цвета артикулов'!A:A,'Цвета артикулов'!B:B,IFERROR(MID(I90,FIND("-",I90)+1,LEN(I90)),IFERROR(MID(I90,1,FIND("/",I90)-2),I90)),0)</f>
        <v>зеленый</v>
      </c>
      <c r="X90" s="93" t="str">
        <f t="shared" ca="1" si="17"/>
        <v>21-753-11</v>
      </c>
      <c r="Y90" s="95" t="str">
        <f ca="1">VLOOKUP(C90,Группа!A:B,2,FALSE)</f>
        <v>Кепка</v>
      </c>
      <c r="Z90" s="117" t="str">
        <f ca="1">IFERROR(VLOOKUP(P90,Размеры!A:C,3,FALSE),"")</f>
        <v>59 L</v>
      </c>
      <c r="AA90" s="117" t="str">
        <f ca="1">VLOOKUP(I90,ЦветПолный!A:B,2,FALSE)</f>
        <v>11</v>
      </c>
      <c r="AB90" s="117">
        <f ca="1">IFERROR(VLOOKUP(P90,Размеры!A:D,4,FALSE),"")</f>
        <v>59</v>
      </c>
      <c r="AC90" s="117">
        <f ca="1">IF(LEFT(IFERROR(VLOOKUP(LOOKUP(2,1/SEARCH(B90,Товары!A:A),Товары!A:A),Товары!A:B,2,0),""),6)=MID(X90,1,6),1,0)</f>
        <v>1</v>
      </c>
      <c r="AE90" s="117">
        <f ca="1">SUMIF(Группа!A:A,C90,Группа!C:C)</f>
        <v>1</v>
      </c>
      <c r="AF90" s="117">
        <f ca="1">SUMIF(Группа!B:B,Y90,Группа!C:C)</f>
        <v>1</v>
      </c>
      <c r="AG90" s="117">
        <f ca="1">SUMIF(Формы!A:A,D90,Формы!B:B)</f>
        <v>1</v>
      </c>
      <c r="AH90" s="117">
        <f ca="1">SUMIF(Материал!A:A,K90,Материал!B:B)</f>
        <v>0</v>
      </c>
      <c r="AI90" s="117">
        <f ca="1">SUMIF(Размеры!A:A,P90,Размеры!E:E)</f>
        <v>1</v>
      </c>
      <c r="AJ90" s="117">
        <f ca="1">SUMIF(Сезон!A:A,F90,Сезон!B:B)</f>
        <v>1</v>
      </c>
      <c r="AK90" s="117">
        <f ca="1">SUMIF(Состав!A:A,J90,Состав!B:B)</f>
        <v>0</v>
      </c>
      <c r="AL90" s="117">
        <f ca="1">SUMIF(ЦветПолный!A:A,I90,ЦветПолный!C:C)</f>
        <v>6</v>
      </c>
      <c r="AM90" s="117">
        <f ca="1">SUMIF(Цвет!A:A,W90,Цвет!B:B)</f>
        <v>1</v>
      </c>
      <c r="AN90" s="117">
        <f ca="1">SUMIF(Пол!B:B,L90,Пол!C:C)</f>
        <v>1</v>
      </c>
      <c r="AO90" s="117">
        <f ca="1">SUMIF(Марка!A:A,G90,Марка!B:B)</f>
        <v>1</v>
      </c>
      <c r="AP90" s="117">
        <f ca="1">SUMIF(Страна!A:A,M90,Страна!B:B)</f>
        <v>1</v>
      </c>
      <c r="AQ90" s="83" t="e">
        <f ca="1">IF(VLOOKUP(T90,Товары!A:B,2,FALSE)=X90,"Есть в 1С","ERR")</f>
        <v>#N/A</v>
      </c>
      <c r="AR90" s="84" t="e">
        <f ca="1">IF(VLOOKUP(X90,Товары!B:B,1,FALSE)=X90,"Есть в 1С","ERR")</f>
        <v>#N/A</v>
      </c>
      <c r="AS90" s="116" t="e">
        <f ca="1">VLOOKUP(T90,Товары!A:B,2,FALSE)</f>
        <v>#N/A</v>
      </c>
      <c r="AT90" s="114" t="e">
        <f ca="1">VLOOKUP(T90,Товары!A:B,1,FALSE)</f>
        <v>#N/A</v>
      </c>
    </row>
    <row r="91" spans="1:46" x14ac:dyDescent="0.25">
      <c r="A91" s="133" t="str">
        <f ca="1"/>
        <v>21-753-11-57</v>
      </c>
      <c r="B91" s="128" t="str">
        <f ca="1">UPPER(_xlfn.XLOOKUP($A91,Строчный!$A:$A,Строчный!B:B,"ERR",0))</f>
        <v>90156BH LAZ</v>
      </c>
      <c r="C91" s="101" t="str">
        <f ca="1">PROPER(_xlfn.XLOOKUP($A91,Строчный!$A:$A,Строчный!C:C,"ERR",0))</f>
        <v>Кепки</v>
      </c>
      <c r="D91" s="101" t="str">
        <f ca="1">_xlfn.LET(_xlpm.DATA,(_xlfn.XLOOKUP($A91,Строчный!$A:$A,Строчный!D:D,"ERR",0)),UPPER(MID(_xlpm.DATA,1,1))&amp;LOWER(MID(_xlpm.DATA,2,LEN(_xlpm.DATA)-1)))</f>
        <v>Кепка восьмиклинка</v>
      </c>
      <c r="E91" s="101" t="str">
        <f ca="1">PROPER(_xlfn.XLOOKUP($A91,Строчный!$A:$A,Строчный!E:E,"ERR",0))</f>
        <v>The Hollywood</v>
      </c>
      <c r="F91" s="101" t="str">
        <f ca="1">LOWER(_xlfn.XLOOKUP($A91,Строчный!$A:$A,Строчный!F:F,"ERR",0))</f>
        <v>летний</v>
      </c>
      <c r="G91" s="101" t="str">
        <f ca="1">UPPER(_xlfn.XLOOKUP($A91,Строчный!$A:$A,Строчный!G:G,"ERR",0))</f>
        <v>BAILEY</v>
      </c>
      <c r="H91" s="101" t="str">
        <f ca="1">LOWER(_xlfn.XLOOKUP($A91,Строчный!$A:$A,Строчный!H:H,"ERR",0))</f>
        <v>hunter</v>
      </c>
      <c r="I91" s="101" t="str">
        <f ca="1">LOWER(_xlfn.XLOOKUP($A91,Строчный!$A:$A,Строчный!I:I,"ERR",0))</f>
        <v>зеленый</v>
      </c>
      <c r="J91" s="101" t="str">
        <f ca="1">SUBSTITUTE(LOWER(_xlfn.XLOOKUP($A91,Строчный!$A:$A,Строчный!J:J,"ERR",0)),"подклад","Подклад")</f>
        <v>100% полиэстер / Подклад: 100% полиэстер</v>
      </c>
      <c r="K91" s="101" t="str">
        <f ca="1">LOWER(_xlfn.XLOOKUP($A91,Строчный!$A:$A,Строчный!K:K,"ERR",0))</f>
        <v/>
      </c>
      <c r="L91" s="101" t="str">
        <f ca="1">PROPER(_xlfn.XLOOKUP($A91,Строчный!$A:$A,Строчный!L:L,"ERR",0))</f>
        <v>Унисекс</v>
      </c>
      <c r="M91" s="101" t="str">
        <f ca="1">PROPER(_xlfn.XLOOKUP($A91,Строчный!$A:$A,Строчный!M:M,"ERR",0))</f>
        <v>Китай</v>
      </c>
      <c r="N91" s="110">
        <f ca="1">VALUE(_xlfn.XLOOKUP($A91,Строчный!$A:$A,Строчный!N:N,"ERR",0))</f>
        <v>1702.3500000000001</v>
      </c>
      <c r="O91" s="109" t="str">
        <f ca="1">_xlfn.XLOOKUP($G91,Фабрика!A:A,Фабрика!B:B,"ERR",0)</f>
        <v>Bollman Headwear Europe Ltd; 2 Merchants drive, Caelisle, Cumbria CA3 0JW, United Kingdom</v>
      </c>
      <c r="P91" s="100">
        <f ca="1">_xlfn.XLOOKUP($A91,Строчный!$A:$A,Строчный!P:P,"ERR",0)</f>
        <v>57</v>
      </c>
      <c r="Q91" s="100">
        <f ca="1">VALUE(_xlfn.XLOOKUP($A91,Строчный!$A:$A,Строчный!Q:Q,"ERR",0))</f>
        <v>4</v>
      </c>
      <c r="R91" s="14" t="s">
        <v>283</v>
      </c>
      <c r="S91" s="122" t="str">
        <f t="shared" ca="1" si="13"/>
        <v>Кепка BAILEY арт. 90156BH LAZ (зеленый)</v>
      </c>
      <c r="T91" s="121" t="str">
        <f t="shared" ca="1" si="14"/>
        <v>Кепка BAILEY арт. 90156BH LAZ (зеленый) {hunter}</v>
      </c>
      <c r="U91" s="18" t="str">
        <f t="shared" ca="1" si="15"/>
        <v>зеленый</v>
      </c>
      <c r="V91" s="18" t="str">
        <f t="shared" ca="1" si="16"/>
        <v>зеленый</v>
      </c>
      <c r="W91" s="119" t="str">
        <f ca="1">_xlfn.XLOOKUP(A91,'Цвета артикулов'!A:A,'Цвета артикулов'!B:B,IFERROR(MID(I91,FIND("-",I91)+1,LEN(I91)),IFERROR(MID(I91,1,FIND("/",I91)-2),I91)),0)</f>
        <v>зеленый</v>
      </c>
      <c r="X91" s="93" t="str">
        <f t="shared" ca="1" si="17"/>
        <v>21-753-11</v>
      </c>
      <c r="Y91" s="95" t="str">
        <f ca="1">VLOOKUP(C91,Группа!A:B,2,FALSE)</f>
        <v>Кепка</v>
      </c>
      <c r="Z91" s="117" t="str">
        <f ca="1">IFERROR(VLOOKUP(P91,Размеры!A:C,3,FALSE),"")</f>
        <v>57 M</v>
      </c>
      <c r="AA91" s="117" t="str">
        <f ca="1">VLOOKUP(I91,ЦветПолный!A:B,2,FALSE)</f>
        <v>11</v>
      </c>
      <c r="AB91" s="117">
        <f ca="1">IFERROR(VLOOKUP(P91,Размеры!A:D,4,FALSE),"")</f>
        <v>57</v>
      </c>
      <c r="AC91" s="117">
        <f ca="1">IF(LEFT(IFERROR(VLOOKUP(LOOKUP(2,1/SEARCH(B91,Товары!A:A),Товары!A:A),Товары!A:B,2,0),""),6)=MID(X91,1,6),1,0)</f>
        <v>1</v>
      </c>
      <c r="AE91" s="117">
        <f ca="1">SUMIF(Группа!A:A,C91,Группа!C:C)</f>
        <v>1</v>
      </c>
      <c r="AF91" s="117">
        <f ca="1">SUMIF(Группа!B:B,Y91,Группа!C:C)</f>
        <v>1</v>
      </c>
      <c r="AG91" s="117">
        <f ca="1">SUMIF(Формы!A:A,D91,Формы!B:B)</f>
        <v>1</v>
      </c>
      <c r="AH91" s="117">
        <f ca="1">SUMIF(Материал!A:A,K91,Материал!B:B)</f>
        <v>0</v>
      </c>
      <c r="AI91" s="117">
        <f ca="1">SUMIF(Размеры!A:A,P91,Размеры!E:E)</f>
        <v>1</v>
      </c>
      <c r="AJ91" s="117">
        <f ca="1">SUMIF(Сезон!A:A,F91,Сезон!B:B)</f>
        <v>1</v>
      </c>
      <c r="AK91" s="117">
        <f ca="1">SUMIF(Состав!A:A,J91,Состав!B:B)</f>
        <v>0</v>
      </c>
      <c r="AL91" s="117">
        <f ca="1">SUMIF(ЦветПолный!A:A,I91,ЦветПолный!C:C)</f>
        <v>6</v>
      </c>
      <c r="AM91" s="117">
        <f ca="1">SUMIF(Цвет!A:A,W91,Цвет!B:B)</f>
        <v>1</v>
      </c>
      <c r="AN91" s="117">
        <f ca="1">SUMIF(Пол!B:B,L91,Пол!C:C)</f>
        <v>1</v>
      </c>
      <c r="AO91" s="117">
        <f ca="1">SUMIF(Марка!A:A,G91,Марка!B:B)</f>
        <v>1</v>
      </c>
      <c r="AP91" s="117">
        <f ca="1">SUMIF(Страна!A:A,M91,Страна!B:B)</f>
        <v>1</v>
      </c>
      <c r="AQ91" s="83" t="e">
        <f ca="1">IF(VLOOKUP(T91,Товары!A:B,2,FALSE)=X91,"Есть в 1С","ERR")</f>
        <v>#N/A</v>
      </c>
      <c r="AR91" s="84" t="e">
        <f ca="1">IF(VLOOKUP(X91,Товары!B:B,1,FALSE)=X91,"Есть в 1С","ERR")</f>
        <v>#N/A</v>
      </c>
      <c r="AS91" s="116" t="e">
        <f ca="1">VLOOKUP(T91,Товары!A:B,2,FALSE)</f>
        <v>#N/A</v>
      </c>
      <c r="AT91" s="114" t="e">
        <f ca="1">VLOOKUP(T91,Товары!A:B,1,FALSE)</f>
        <v>#N/A</v>
      </c>
    </row>
    <row r="92" spans="1:46" x14ac:dyDescent="0.25">
      <c r="A92" s="133" t="str">
        <f ca="1"/>
        <v>21-753-11-55</v>
      </c>
      <c r="B92" s="128" t="str">
        <f ca="1">UPPER(_xlfn.XLOOKUP($A92,Строчный!$A:$A,Строчный!B:B,"ERR",0))</f>
        <v>90156BH LAZ</v>
      </c>
      <c r="C92" s="101" t="str">
        <f ca="1">PROPER(_xlfn.XLOOKUP($A92,Строчный!$A:$A,Строчный!C:C,"ERR",0))</f>
        <v>Кепки</v>
      </c>
      <c r="D92" s="101" t="str">
        <f ca="1">_xlfn.LET(_xlpm.DATA,(_xlfn.XLOOKUP($A92,Строчный!$A:$A,Строчный!D:D,"ERR",0)),UPPER(MID(_xlpm.DATA,1,1))&amp;LOWER(MID(_xlpm.DATA,2,LEN(_xlpm.DATA)-1)))</f>
        <v>Кепка восьмиклинка</v>
      </c>
      <c r="E92" s="101" t="str">
        <f ca="1">PROPER(_xlfn.XLOOKUP($A92,Строчный!$A:$A,Строчный!E:E,"ERR",0))</f>
        <v>The Hollywood</v>
      </c>
      <c r="F92" s="101" t="str">
        <f ca="1">LOWER(_xlfn.XLOOKUP($A92,Строчный!$A:$A,Строчный!F:F,"ERR",0))</f>
        <v>летний</v>
      </c>
      <c r="G92" s="101" t="str">
        <f ca="1">UPPER(_xlfn.XLOOKUP($A92,Строчный!$A:$A,Строчный!G:G,"ERR",0))</f>
        <v>BAILEY</v>
      </c>
      <c r="H92" s="101" t="str">
        <f ca="1">LOWER(_xlfn.XLOOKUP($A92,Строчный!$A:$A,Строчный!H:H,"ERR",0))</f>
        <v>hunter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полиэстер / Подклад: 100% полиэстер</v>
      </c>
      <c r="K92" s="101" t="str">
        <f ca="1">LOWER(_xlfn.XLOOKUP($A92,Строчный!$A:$A,Строчный!K:K,"ERR",0))</f>
        <v/>
      </c>
      <c r="L92" s="101" t="str">
        <f ca="1">PROPER(_xlfn.XLOOKUP($A92,Строчный!$A:$A,Строчный!L:L,"ERR",0))</f>
        <v>Унисекс</v>
      </c>
      <c r="M92" s="101" t="str">
        <f ca="1">PROPER(_xlfn.XLOOKUP($A92,Строчный!$A:$A,Строчный!M:M,"ERR",0))</f>
        <v>Китай</v>
      </c>
      <c r="N92" s="110">
        <f ca="1">VALUE(_xlfn.XLOOKUP($A92,Строчный!$A:$A,Строчный!N:N,"ERR",0))</f>
        <v>1702.3500000000001</v>
      </c>
      <c r="O92" s="109" t="str">
        <f ca="1">_xlfn.XLOOKUP($G92,Фабрика!A:A,Фабрика!B:B,"ERR",0)</f>
        <v>Bollman Headwear Europe Ltd; 2 Merchants drive, Caelisle, Cumbria CA3 0JW, United Kingdom</v>
      </c>
      <c r="P92" s="100">
        <f ca="1">_xlfn.XLOOKUP($A92,Строчный!$A:$A,Строчный!P:P,"ERR",0)</f>
        <v>55</v>
      </c>
      <c r="Q92" s="100">
        <f ca="1">VALUE(_xlfn.XLOOKUP($A92,Строчный!$A:$A,Строчный!Q:Q,"ERR",0))</f>
        <v>1</v>
      </c>
      <c r="R92" s="14" t="s">
        <v>283</v>
      </c>
      <c r="S92" s="122" t="str">
        <f t="shared" ca="1" si="13"/>
        <v>Кепка BAILEY арт. 90156BH LAZ (зеленый)</v>
      </c>
      <c r="T92" s="121" t="str">
        <f t="shared" ca="1" si="14"/>
        <v>Кепка BAILEY арт. 90156BH LAZ (зеленый) {hunter}</v>
      </c>
      <c r="U92" s="18" t="str">
        <f t="shared" ca="1" si="15"/>
        <v>зеленый</v>
      </c>
      <c r="V92" s="18" t="str">
        <f t="shared" ca="1" si="16"/>
        <v>зеленый</v>
      </c>
      <c r="W92" s="119" t="str">
        <f ca="1">_xlfn.XLOOKUP(A92,'Цвета артикулов'!A:A,'Цвета артикулов'!B:B,IFERROR(MID(I92,FIND("-",I92)+1,LEN(I92)),IFERROR(MID(I92,1,FIND("/",I92)-2),I92)),0)</f>
        <v>зеленый</v>
      </c>
      <c r="X92" s="93" t="str">
        <f t="shared" ca="1" si="17"/>
        <v>21-753-11</v>
      </c>
      <c r="Y92" s="95" t="str">
        <f ca="1">VLOOKUP(C92,Группа!A:B,2,FALSE)</f>
        <v>Кепка</v>
      </c>
      <c r="Z92" s="117" t="str">
        <f ca="1">IFERROR(VLOOKUP(P92,Размеры!A:C,3,FALSE),"")</f>
        <v>55 S</v>
      </c>
      <c r="AA92" s="117" t="str">
        <f ca="1">VLOOKUP(I92,ЦветПолный!A:B,2,FALSE)</f>
        <v>11</v>
      </c>
      <c r="AB92" s="117">
        <f ca="1">IFERROR(VLOOKUP(P92,Размеры!A:D,4,FALSE),"")</f>
        <v>55</v>
      </c>
      <c r="AC92" s="117">
        <f ca="1">IF(LEFT(IFERROR(VLOOKUP(LOOKUP(2,1/SEARCH(B92,Товары!A:A),Товары!A:A),Товары!A:B,2,0),""),6)=MID(X92,1,6),1,0)</f>
        <v>1</v>
      </c>
      <c r="AE92" s="117">
        <f ca="1">SUMIF(Группа!A:A,C92,Группа!C:C)</f>
        <v>1</v>
      </c>
      <c r="AF92" s="117">
        <f ca="1">SUMIF(Группа!B:B,Y92,Группа!C:C)</f>
        <v>1</v>
      </c>
      <c r="AG92" s="117">
        <f ca="1">SUMIF(Формы!A:A,D92,Формы!B:B)</f>
        <v>1</v>
      </c>
      <c r="AH92" s="117">
        <f ca="1">SUMIF(Материал!A:A,K92,Материал!B:B)</f>
        <v>0</v>
      </c>
      <c r="AI92" s="117">
        <f ca="1">SUMIF(Размеры!A:A,P92,Размеры!E:E)</f>
        <v>1</v>
      </c>
      <c r="AJ92" s="117">
        <f ca="1">SUMIF(Сезон!A:A,F92,Сезон!B:B)</f>
        <v>1</v>
      </c>
      <c r="AK92" s="117">
        <f ca="1">SUMIF(Состав!A:A,J92,Состав!B:B)</f>
        <v>0</v>
      </c>
      <c r="AL92" s="117">
        <f ca="1">SUMIF(ЦветПолный!A:A,I92,ЦветПолный!C:C)</f>
        <v>6</v>
      </c>
      <c r="AM92" s="117">
        <f ca="1">SUMIF(Цвет!A:A,W92,Цвет!B:B)</f>
        <v>1</v>
      </c>
      <c r="AN92" s="117">
        <f ca="1">SUMIF(Пол!B:B,L92,Пол!C:C)</f>
        <v>1</v>
      </c>
      <c r="AO92" s="117">
        <f ca="1">SUMIF(Марка!A:A,G92,Марка!B:B)</f>
        <v>1</v>
      </c>
      <c r="AP92" s="117">
        <f ca="1">SUMIF(Страна!A:A,M92,Страна!B:B)</f>
        <v>1</v>
      </c>
      <c r="AQ92" s="83" t="e">
        <f ca="1">IF(VLOOKUP(T92,Товары!A:B,2,FALSE)=X92,"Есть в 1С","ERR")</f>
        <v>#N/A</v>
      </c>
      <c r="AR92" s="84" t="e">
        <f ca="1">IF(VLOOKUP(X92,Товары!B:B,1,FALSE)=X92,"Есть в 1С","ERR")</f>
        <v>#N/A</v>
      </c>
      <c r="AS92" s="116" t="e">
        <f ca="1">VLOOKUP(T92,Товары!A:B,2,FALSE)</f>
        <v>#N/A</v>
      </c>
      <c r="AT92" s="114" t="e">
        <f ca="1">VLOOKUP(T92,Товары!A:B,1,FALSE)</f>
        <v>#N/A</v>
      </c>
    </row>
    <row r="93" spans="1:46" x14ac:dyDescent="0.25">
      <c r="A93" s="133" t="str">
        <f ca="1"/>
        <v>21-752-16-61</v>
      </c>
      <c r="B93" s="128" t="str">
        <f ca="1">UPPER(_xlfn.XLOOKUP($A93,Строчный!$A:$A,Строчный!B:B,"ERR",0))</f>
        <v>90155BH SHIRIN</v>
      </c>
      <c r="C93" s="101" t="str">
        <f ca="1">PROPER(_xlfn.XLOOKUP($A93,Строчный!$A:$A,Строчный!C:C,"ERR",0))</f>
        <v>Кепки</v>
      </c>
      <c r="D93" s="101" t="str">
        <f ca="1">_xlfn.LET(_xlpm.DATA,(_xlfn.XLOOKUP($A93,Строчный!$A:$A,Строчный!D:D,"ERR",0)),UPPER(MID(_xlpm.DATA,1,1))&amp;LOWER(MID(_xlpm.DATA,2,LEN(_xlpm.DATA)-1)))</f>
        <v>Кепка плоская</v>
      </c>
      <c r="E93" s="101" t="str">
        <f ca="1">PROPER(_xlfn.XLOOKUP($A93,Строчный!$A:$A,Строчный!E:E,"ERR",0))</f>
        <v>The Hollywood</v>
      </c>
      <c r="F93" s="101" t="str">
        <f ca="1">LOWER(_xlfn.XLOOKUP($A93,Строчный!$A:$A,Строчный!F:F,"ERR",0))</f>
        <v>летний</v>
      </c>
      <c r="G93" s="101" t="str">
        <f ca="1">UPPER(_xlfn.XLOOKUP($A93,Строчный!$A:$A,Строчный!G:G,"ERR",0))</f>
        <v>BAILEY</v>
      </c>
      <c r="H93" s="101" t="str">
        <f ca="1">LOWER(_xlfn.XLOOKUP($A93,Строчный!$A:$A,Строчный!H:H,"ERR",0))</f>
        <v>navy</v>
      </c>
      <c r="I93" s="101" t="str">
        <f ca="1">LOWER(_xlfn.XLOOKUP($A93,Строчный!$A:$A,Строчный!I:I,"ERR",0))</f>
        <v>темно-синий</v>
      </c>
      <c r="J93" s="101" t="str">
        <f ca="1">SUBSTITUTE(LOWER(_xlfn.XLOOKUP($A93,Строчный!$A:$A,Строчный!J:J,"ERR",0)),"подклад","Подклад")</f>
        <v>66% полиэстер - 34% вискоза / Подклад: 100% полиэстер</v>
      </c>
      <c r="K93" s="101" t="str">
        <f ca="1">LOWER(_xlfn.XLOOKUP($A93,Строчный!$A:$A,Строчный!K:K,"ERR",0))</f>
        <v>льняные</v>
      </c>
      <c r="L93" s="101" t="str">
        <f ca="1">PROPER(_xlfn.XLOOKUP($A93,Строчный!$A:$A,Строчный!L:L,"ERR",0))</f>
        <v>Унисекс</v>
      </c>
      <c r="M93" s="101" t="str">
        <f ca="1">PROPER(_xlfn.XLOOKUP($A93,Строчный!$A:$A,Строчный!M:M,"ERR",0))</f>
        <v>Китай</v>
      </c>
      <c r="N93" s="110">
        <f ca="1">VALUE(_xlfn.XLOOKUP($A93,Строчный!$A:$A,Строчный!N:N,"ERR",0))</f>
        <v>1755</v>
      </c>
      <c r="O93" s="109" t="str">
        <f ca="1">_xlfn.XLOOKUP($G93,Фабрика!A:A,Фабрика!B:B,"ERR",0)</f>
        <v>Bollman Headwear Europe Ltd; 2 Merchants drive, Caelisle, Cumbria CA3 0JW, United Kingdom</v>
      </c>
      <c r="P93" s="100">
        <f ca="1">_xlfn.XLOOKUP($A93,Строчный!$A:$A,Строчный!P:P,"ERR",0)</f>
        <v>61</v>
      </c>
      <c r="Q93" s="100">
        <f ca="1">VALUE(_xlfn.XLOOKUP($A93,Строчный!$A:$A,Строчный!Q:Q,"ERR",0))</f>
        <v>4</v>
      </c>
      <c r="R93" s="14" t="s">
        <v>283</v>
      </c>
      <c r="S93" s="122" t="str">
        <f t="shared" ca="1" si="13"/>
        <v>Кепка BAILEY арт. 90155BH SHIRIN (темно-синий)</v>
      </c>
      <c r="T93" s="121" t="str">
        <f t="shared" ca="1" si="14"/>
        <v>Кепка BAILEY арт. 90155BH SHIRIN (темно-синий) {navy}</v>
      </c>
      <c r="U93" s="18" t="str">
        <f t="shared" ca="1" si="15"/>
        <v>синий</v>
      </c>
      <c r="V93" s="18" t="str">
        <f t="shared" ca="1" si="16"/>
        <v>синий</v>
      </c>
      <c r="W93" s="119" t="str">
        <f ca="1">_xlfn.XLOOKUP(A93,'Цвета артикулов'!A:A,'Цвета артикулов'!B:B,IFERROR(MID(I93,FIND("-",I93)+1,LEN(I93)),IFERROR(MID(I93,1,FIND("/",I93)-2),I93)),0)</f>
        <v>синий</v>
      </c>
      <c r="X93" s="93" t="str">
        <f t="shared" ca="1" si="17"/>
        <v>21-752-16</v>
      </c>
      <c r="Y93" s="95" t="str">
        <f ca="1">VLOOKUP(C93,Группа!A:B,2,FALSE)</f>
        <v>Кепка</v>
      </c>
      <c r="Z93" s="117" t="str">
        <f ca="1">IFERROR(VLOOKUP(P93,Размеры!A:C,3,FALSE),"")</f>
        <v>61 XL</v>
      </c>
      <c r="AA93" s="117" t="str">
        <f ca="1">VLOOKUP(I93,ЦветПолный!A:B,2,FALSE)</f>
        <v>16</v>
      </c>
      <c r="AB93" s="117">
        <f ca="1">IFERROR(VLOOKUP(P93,Размеры!A:D,4,FALSE),"")</f>
        <v>61</v>
      </c>
      <c r="AC93" s="117">
        <f ca="1">IF(LEFT(IFERROR(VLOOKUP(LOOKUP(2,1/SEARCH(B93,Товары!A:A),Товары!A:A),Товары!A:B,2,0),""),6)=MID(X93,1,6),1,0)</f>
        <v>1</v>
      </c>
      <c r="AE93" s="117">
        <f ca="1">SUMIF(Группа!A:A,C93,Группа!C:C)</f>
        <v>1</v>
      </c>
      <c r="AF93" s="117">
        <f ca="1">SUMIF(Группа!B:B,Y93,Группа!C:C)</f>
        <v>1</v>
      </c>
      <c r="AG93" s="117">
        <f ca="1">SUMIF(Формы!A:A,D93,Формы!B:B)</f>
        <v>1</v>
      </c>
      <c r="AH93" s="117">
        <f ca="1">SUMIF(Материал!A:A,K93,Материал!B:B)</f>
        <v>1</v>
      </c>
      <c r="AI93" s="117">
        <f ca="1">SUMIF(Размеры!A:A,P93,Размеры!E:E)</f>
        <v>1</v>
      </c>
      <c r="AJ93" s="117">
        <f ca="1">SUMIF(Сезон!A:A,F93,Сезон!B:B)</f>
        <v>1</v>
      </c>
      <c r="AK93" s="117">
        <f ca="1">SUMIF(Состав!A:A,J93,Состав!B:B)</f>
        <v>0</v>
      </c>
      <c r="AL93" s="117">
        <f ca="1">SUMIF(ЦветПолный!A:A,I93,ЦветПолный!C:C)</f>
        <v>8</v>
      </c>
      <c r="AM93" s="117">
        <f ca="1">SUMIF(Цвет!A:A,W93,Цвет!B:B)</f>
        <v>1</v>
      </c>
      <c r="AN93" s="117">
        <f ca="1">SUMIF(Пол!B:B,L93,Пол!C:C)</f>
        <v>1</v>
      </c>
      <c r="AO93" s="117">
        <f ca="1">SUMIF(Марка!A:A,G93,Марка!B:B)</f>
        <v>1</v>
      </c>
      <c r="AP93" s="117">
        <f ca="1">SUMIF(Страна!A:A,M93,Страна!B:B)</f>
        <v>1</v>
      </c>
      <c r="AQ93" s="83" t="e">
        <f ca="1">IF(VLOOKUP(T93,Товары!A:B,2,FALSE)=X93,"Есть в 1С","ERR")</f>
        <v>#N/A</v>
      </c>
      <c r="AR93" s="84" t="e">
        <f ca="1">IF(VLOOKUP(X93,Товары!B:B,1,FALSE)=X93,"Есть в 1С","ERR")</f>
        <v>#N/A</v>
      </c>
      <c r="AS93" s="116" t="e">
        <f ca="1">VLOOKUP(T93,Товары!A:B,2,FALSE)</f>
        <v>#N/A</v>
      </c>
      <c r="AT93" s="114" t="e">
        <f ca="1">VLOOKUP(T93,Товары!A:B,1,FALSE)</f>
        <v>#N/A</v>
      </c>
    </row>
    <row r="94" spans="1:46" x14ac:dyDescent="0.25">
      <c r="A94" s="133" t="str">
        <f ca="1"/>
        <v>21-752-16-59</v>
      </c>
      <c r="B94" s="128" t="str">
        <f ca="1">UPPER(_xlfn.XLOOKUP($A94,Строчный!$A:$A,Строчный!B:B,"ERR",0))</f>
        <v>90155BH SHIRIN</v>
      </c>
      <c r="C94" s="101" t="str">
        <f ca="1">PROPER(_xlfn.XLOOKUP($A94,Строчный!$A:$A,Строчный!C:C,"ERR",0))</f>
        <v>Кепки</v>
      </c>
      <c r="D94" s="101" t="str">
        <f ca="1">_xlfn.LET(_xlpm.DATA,(_xlfn.XLOOKUP($A94,Строчный!$A:$A,Строчный!D:D,"ERR",0)),UPPER(MID(_xlpm.DATA,1,1))&amp;LOWER(MID(_xlpm.DATA,2,LEN(_xlpm.DATA)-1)))</f>
        <v>Кепка плоская</v>
      </c>
      <c r="E94" s="101" t="str">
        <f ca="1">PROPER(_xlfn.XLOOKUP($A94,Строчный!$A:$A,Строчный!E:E,"ERR",0))</f>
        <v>The Hollywood</v>
      </c>
      <c r="F94" s="101" t="str">
        <f ca="1">LOWER(_xlfn.XLOOKUP($A94,Строчный!$A:$A,Строчный!F:F,"ERR",0))</f>
        <v>летний</v>
      </c>
      <c r="G94" s="101" t="str">
        <f ca="1">UPPER(_xlfn.XLOOKUP($A94,Строчный!$A:$A,Строчный!G:G,"ERR",0))</f>
        <v>BAILEY</v>
      </c>
      <c r="H94" s="101" t="str">
        <f ca="1">LOWER(_xlfn.XLOOKUP($A94,Строчный!$A:$A,Строчный!H:H,"ERR",0))</f>
        <v>navy</v>
      </c>
      <c r="I94" s="101" t="str">
        <f ca="1">LOWER(_xlfn.XLOOKUP($A94,Строчный!$A:$A,Строчный!I:I,"ERR",0))</f>
        <v>темно-синий</v>
      </c>
      <c r="J94" s="101" t="str">
        <f ca="1">SUBSTITUTE(LOWER(_xlfn.XLOOKUP($A94,Строчный!$A:$A,Строчный!J:J,"ERR",0)),"подклад","Подклад")</f>
        <v>66% полиэстер - 34% вискоза / Подклад: 100% полиэстер</v>
      </c>
      <c r="K94" s="101" t="str">
        <f ca="1">LOWER(_xlfn.XLOOKUP($A94,Строчный!$A:$A,Строчный!K:K,"ERR",0))</f>
        <v>льняные</v>
      </c>
      <c r="L94" s="101" t="str">
        <f ca="1">PROPER(_xlfn.XLOOKUP($A94,Строчный!$A:$A,Строчный!L:L,"ERR",0))</f>
        <v>Унисекс</v>
      </c>
      <c r="M94" s="101" t="str">
        <f ca="1">PROPER(_xlfn.XLOOKUP($A94,Строчный!$A:$A,Строчный!M:M,"ERR",0))</f>
        <v>Китай</v>
      </c>
      <c r="N94" s="110">
        <f ca="1">VALUE(_xlfn.XLOOKUP($A94,Строчный!$A:$A,Строчный!N:N,"ERR",0))</f>
        <v>1755</v>
      </c>
      <c r="O94" s="109" t="str">
        <f ca="1">_xlfn.XLOOKUP($G94,Фабрика!A:A,Фабрика!B:B,"ERR",0)</f>
        <v>Bollman Headwear Europe Ltd; 2 Merchants drive, Caelisle, Cumbria CA3 0JW, United Kingdom</v>
      </c>
      <c r="P94" s="100">
        <f ca="1">_xlfn.XLOOKUP($A94,Строчный!$A:$A,Строчный!P:P,"ERR",0)</f>
        <v>59</v>
      </c>
      <c r="Q94" s="100">
        <f ca="1">VALUE(_xlfn.XLOOKUP($A94,Строчный!$A:$A,Строчный!Q:Q,"ERR",0))</f>
        <v>7</v>
      </c>
      <c r="R94" s="14" t="s">
        <v>283</v>
      </c>
      <c r="S94" s="122" t="str">
        <f t="shared" ca="1" si="13"/>
        <v>Кепка BAILEY арт. 90155BH SHIRIN (темно-синий)</v>
      </c>
      <c r="T94" s="121" t="str">
        <f t="shared" ca="1" si="14"/>
        <v>Кепка BAILEY арт. 90155BH SHIRIN (темно-синий) {navy}</v>
      </c>
      <c r="U94" s="18" t="str">
        <f t="shared" ca="1" si="15"/>
        <v>синий</v>
      </c>
      <c r="V94" s="18" t="str">
        <f t="shared" ca="1" si="16"/>
        <v>синий</v>
      </c>
      <c r="W94" s="119" t="str">
        <f ca="1">_xlfn.XLOOKUP(A94,'Цвета артикулов'!A:A,'Цвета артикулов'!B:B,IFERROR(MID(I94,FIND("-",I94)+1,LEN(I94)),IFERROR(MID(I94,1,FIND("/",I94)-2),I94)),0)</f>
        <v>синий</v>
      </c>
      <c r="X94" s="93" t="str">
        <f t="shared" ca="1" si="17"/>
        <v>21-752-16</v>
      </c>
      <c r="Y94" s="95" t="str">
        <f ca="1">VLOOKUP(C94,Группа!A:B,2,FALSE)</f>
        <v>Кепка</v>
      </c>
      <c r="Z94" s="117" t="str">
        <f ca="1">IFERROR(VLOOKUP(P94,Размеры!A:C,3,FALSE),"")</f>
        <v>59 L</v>
      </c>
      <c r="AA94" s="117" t="str">
        <f ca="1">VLOOKUP(I94,ЦветПолный!A:B,2,FALSE)</f>
        <v>16</v>
      </c>
      <c r="AB94" s="117">
        <f ca="1">IFERROR(VLOOKUP(P94,Размеры!A:D,4,FALSE),"")</f>
        <v>59</v>
      </c>
      <c r="AC94" s="117">
        <f ca="1">IF(LEFT(IFERROR(VLOOKUP(LOOKUP(2,1/SEARCH(B94,Товары!A:A),Товары!A:A),Товары!A:B,2,0),""),6)=MID(X94,1,6),1,0)</f>
        <v>1</v>
      </c>
      <c r="AE94" s="117">
        <f ca="1">SUMIF(Группа!A:A,C94,Группа!C:C)</f>
        <v>1</v>
      </c>
      <c r="AF94" s="117">
        <f ca="1">SUMIF(Группа!B:B,Y94,Группа!C:C)</f>
        <v>1</v>
      </c>
      <c r="AG94" s="117">
        <f ca="1">SUMIF(Формы!A:A,D94,Формы!B:B)</f>
        <v>1</v>
      </c>
      <c r="AH94" s="117">
        <f ca="1">SUMIF(Материал!A:A,K94,Материал!B:B)</f>
        <v>1</v>
      </c>
      <c r="AI94" s="117">
        <f ca="1">SUMIF(Размеры!A:A,P94,Размеры!E:E)</f>
        <v>1</v>
      </c>
      <c r="AJ94" s="117">
        <f ca="1">SUMIF(Сезон!A:A,F94,Сезон!B:B)</f>
        <v>1</v>
      </c>
      <c r="AK94" s="117">
        <f ca="1">SUMIF(Состав!A:A,J94,Состав!B:B)</f>
        <v>0</v>
      </c>
      <c r="AL94" s="117">
        <f ca="1">SUMIF(ЦветПолный!A:A,I94,ЦветПолный!C:C)</f>
        <v>8</v>
      </c>
      <c r="AM94" s="117">
        <f ca="1">SUMIF(Цвет!A:A,W94,Цвет!B:B)</f>
        <v>1</v>
      </c>
      <c r="AN94" s="117">
        <f ca="1">SUMIF(Пол!B:B,L94,Пол!C:C)</f>
        <v>1</v>
      </c>
      <c r="AO94" s="117">
        <f ca="1">SUMIF(Марка!A:A,G94,Марка!B:B)</f>
        <v>1</v>
      </c>
      <c r="AP94" s="117">
        <f ca="1">SUMIF(Страна!A:A,M94,Страна!B:B)</f>
        <v>1</v>
      </c>
      <c r="AQ94" s="83" t="e">
        <f ca="1">IF(VLOOKUP(T94,Товары!A:B,2,FALSE)=X94,"Есть в 1С","ERR")</f>
        <v>#N/A</v>
      </c>
      <c r="AR94" s="84" t="e">
        <f ca="1">IF(VLOOKUP(X94,Товары!B:B,1,FALSE)=X94,"Есть в 1С","ERR")</f>
        <v>#N/A</v>
      </c>
      <c r="AS94" s="116" t="e">
        <f ca="1">VLOOKUP(T94,Товары!A:B,2,FALSE)</f>
        <v>#N/A</v>
      </c>
      <c r="AT94" s="114" t="e">
        <f ca="1">VLOOKUP(T94,Товары!A:B,1,FALSE)</f>
        <v>#N/A</v>
      </c>
    </row>
    <row r="95" spans="1:46" x14ac:dyDescent="0.25">
      <c r="A95" s="133" t="str">
        <f ca="1"/>
        <v>21-752-16-57</v>
      </c>
      <c r="B95" s="128" t="str">
        <f ca="1">UPPER(_xlfn.XLOOKUP($A95,Строчный!$A:$A,Строчный!B:B,"ERR",0))</f>
        <v>90155BH SHIRIN</v>
      </c>
      <c r="C95" s="101" t="str">
        <f ca="1">PROPER(_xlfn.XLOOKUP($A95,Строчный!$A:$A,Строчный!C:C,"ERR",0))</f>
        <v>Кепки</v>
      </c>
      <c r="D95" s="101" t="str">
        <f ca="1">_xlfn.LET(_xlpm.DATA,(_xlfn.XLOOKUP($A95,Строчный!$A:$A,Строчный!D:D,"ERR",0)),UPPER(MID(_xlpm.DATA,1,1))&amp;LOWER(MID(_xlpm.DATA,2,LEN(_xlpm.DATA)-1)))</f>
        <v>Кепка плоская</v>
      </c>
      <c r="E95" s="101" t="str">
        <f ca="1">PROPER(_xlfn.XLOOKUP($A95,Строчный!$A:$A,Строчный!E:E,"ERR",0))</f>
        <v>The Hollywood</v>
      </c>
      <c r="F95" s="101" t="str">
        <f ca="1">LOWER(_xlfn.XLOOKUP($A95,Строчный!$A:$A,Строчный!F:F,"ERR",0))</f>
        <v>летний</v>
      </c>
      <c r="G95" s="101" t="str">
        <f ca="1">UPPER(_xlfn.XLOOKUP($A95,Строчный!$A:$A,Строчный!G:G,"ERR",0))</f>
        <v>BAILEY</v>
      </c>
      <c r="H95" s="101" t="str">
        <f ca="1">LOWER(_xlfn.XLOOKUP($A95,Строчный!$A:$A,Строчный!H:H,"ERR",0))</f>
        <v>navy</v>
      </c>
      <c r="I95" s="101" t="str">
        <f ca="1">LOWER(_xlfn.XLOOKUP($A95,Строчный!$A:$A,Строчный!I:I,"ERR",0))</f>
        <v>темно-синий</v>
      </c>
      <c r="J95" s="101" t="str">
        <f ca="1">SUBSTITUTE(LOWER(_xlfn.XLOOKUP($A95,Строчный!$A:$A,Строчный!J:J,"ERR",0)),"подклад","Подклад")</f>
        <v>66% полиэстер - 34% вискоза / Подклад: 100% полиэстер</v>
      </c>
      <c r="K95" s="101" t="str">
        <f ca="1">LOWER(_xlfn.XLOOKUP($A95,Строчный!$A:$A,Строчный!K:K,"ERR",0))</f>
        <v>льняные</v>
      </c>
      <c r="L95" s="101" t="str">
        <f ca="1">PROPER(_xlfn.XLOOKUP($A95,Строчный!$A:$A,Строчный!L:L,"ERR",0))</f>
        <v>Унисекс</v>
      </c>
      <c r="M95" s="101" t="str">
        <f ca="1">PROPER(_xlfn.XLOOKUP($A95,Строчный!$A:$A,Строчный!M:M,"ERR",0))</f>
        <v>Китай</v>
      </c>
      <c r="N95" s="110">
        <f ca="1">VALUE(_xlfn.XLOOKUP($A95,Строчный!$A:$A,Строчный!N:N,"ERR",0))</f>
        <v>1755</v>
      </c>
      <c r="O95" s="109" t="str">
        <f ca="1">_xlfn.XLOOKUP($G95,Фабрика!A:A,Фабрика!B:B,"ERR",0)</f>
        <v>Bollman Headwear Europe Ltd; 2 Merchants drive, Caelisle, Cumbria CA3 0JW, United Kingdom</v>
      </c>
      <c r="P95" s="100">
        <f ca="1">_xlfn.XLOOKUP($A95,Строчный!$A:$A,Строчный!P:P,"ERR",0)</f>
        <v>57</v>
      </c>
      <c r="Q95" s="100">
        <f ca="1">VALUE(_xlfn.XLOOKUP($A95,Строчный!$A:$A,Строчный!Q:Q,"ERR",0))</f>
        <v>4</v>
      </c>
      <c r="R95" s="14" t="s">
        <v>283</v>
      </c>
      <c r="S95" s="122" t="str">
        <f t="shared" ca="1" si="13"/>
        <v>Кепка BAILEY арт. 90155BH SHIRIN (темно-синий)</v>
      </c>
      <c r="T95" s="121" t="str">
        <f t="shared" ca="1" si="14"/>
        <v>Кепка BAILEY арт. 90155BH SHIRIN (темно-синий) {navy}</v>
      </c>
      <c r="U95" s="18" t="str">
        <f t="shared" ca="1" si="15"/>
        <v>синий</v>
      </c>
      <c r="V95" s="18" t="str">
        <f t="shared" ca="1" si="16"/>
        <v>синий</v>
      </c>
      <c r="W95" s="119" t="str">
        <f ca="1">_xlfn.XLOOKUP(A95,'Цвета артикулов'!A:A,'Цвета артикулов'!B:B,IFERROR(MID(I95,FIND("-",I95)+1,LEN(I95)),IFERROR(MID(I95,1,FIND("/",I95)-2),I95)),0)</f>
        <v>синий</v>
      </c>
      <c r="X95" s="93" t="str">
        <f t="shared" ca="1" si="17"/>
        <v>21-752-16</v>
      </c>
      <c r="Y95" s="95" t="str">
        <f ca="1">VLOOKUP(C95,Группа!A:B,2,FALSE)</f>
        <v>Кепка</v>
      </c>
      <c r="Z95" s="117" t="str">
        <f ca="1">IFERROR(VLOOKUP(P95,Размеры!A:C,3,FALSE),"")</f>
        <v>57 M</v>
      </c>
      <c r="AA95" s="117" t="str">
        <f ca="1">VLOOKUP(I95,ЦветПолный!A:B,2,FALSE)</f>
        <v>16</v>
      </c>
      <c r="AB95" s="117">
        <f ca="1">IFERROR(VLOOKUP(P95,Размеры!A:D,4,FALSE),"")</f>
        <v>57</v>
      </c>
      <c r="AC95" s="117">
        <f ca="1">IF(LEFT(IFERROR(VLOOKUP(LOOKUP(2,1/SEARCH(B95,Товары!A:A),Товары!A:A),Товары!A:B,2,0),""),6)=MID(X95,1,6),1,0)</f>
        <v>1</v>
      </c>
      <c r="AE95" s="117">
        <f ca="1">SUMIF(Группа!A:A,C95,Группа!C:C)</f>
        <v>1</v>
      </c>
      <c r="AF95" s="117">
        <f ca="1">SUMIF(Группа!B:B,Y95,Группа!C:C)</f>
        <v>1</v>
      </c>
      <c r="AG95" s="117">
        <f ca="1">SUMIF(Формы!A:A,D95,Формы!B:B)</f>
        <v>1</v>
      </c>
      <c r="AH95" s="117">
        <f ca="1">SUMIF(Материал!A:A,K95,Материал!B:B)</f>
        <v>1</v>
      </c>
      <c r="AI95" s="117">
        <f ca="1">SUMIF(Размеры!A:A,P95,Размеры!E:E)</f>
        <v>1</v>
      </c>
      <c r="AJ95" s="117">
        <f ca="1">SUMIF(Сезон!A:A,F95,Сезон!B:B)</f>
        <v>1</v>
      </c>
      <c r="AK95" s="117">
        <f ca="1">SUMIF(Состав!A:A,J95,Состав!B:B)</f>
        <v>0</v>
      </c>
      <c r="AL95" s="117">
        <f ca="1">SUMIF(ЦветПолный!A:A,I95,ЦветПолный!C:C)</f>
        <v>8</v>
      </c>
      <c r="AM95" s="117">
        <f ca="1">SUMIF(Цвет!A:A,W95,Цвет!B:B)</f>
        <v>1</v>
      </c>
      <c r="AN95" s="117">
        <f ca="1">SUMIF(Пол!B:B,L95,Пол!C:C)</f>
        <v>1</v>
      </c>
      <c r="AO95" s="117">
        <f ca="1">SUMIF(Марка!A:A,G95,Марка!B:B)</f>
        <v>1</v>
      </c>
      <c r="AP95" s="117">
        <f ca="1">SUMIF(Страна!A:A,M95,Страна!B:B)</f>
        <v>1</v>
      </c>
      <c r="AQ95" s="83" t="e">
        <f ca="1">IF(VLOOKUP(T95,Товары!A:B,2,FALSE)=X95,"Есть в 1С","ERR")</f>
        <v>#N/A</v>
      </c>
      <c r="AR95" s="84" t="e">
        <f ca="1">IF(VLOOKUP(X95,Товары!B:B,1,FALSE)=X95,"Есть в 1С","ERR")</f>
        <v>#N/A</v>
      </c>
      <c r="AS95" s="116" t="e">
        <f ca="1">VLOOKUP(T95,Товары!A:B,2,FALSE)</f>
        <v>#N/A</v>
      </c>
      <c r="AT95" s="114" t="e">
        <f ca="1">VLOOKUP(T95,Товары!A:B,1,FALSE)</f>
        <v>#N/A</v>
      </c>
    </row>
    <row r="96" spans="1:46" x14ac:dyDescent="0.25">
      <c r="A96" s="133" t="str">
        <f ca="1"/>
        <v>21-752-16-55</v>
      </c>
      <c r="B96" s="128" t="str">
        <f ca="1">UPPER(_xlfn.XLOOKUP($A96,Строчный!$A:$A,Строчный!B:B,"ERR",0))</f>
        <v>90155BH SHIRIN</v>
      </c>
      <c r="C96" s="101" t="str">
        <f ca="1">PROPER(_xlfn.XLOOKUP($A96,Строчный!$A:$A,Строчный!C:C,"ERR",0))</f>
        <v>Кепки</v>
      </c>
      <c r="D96" s="101" t="str">
        <f ca="1">_xlfn.LET(_xlpm.DATA,(_xlfn.XLOOKUP($A96,Строчный!$A:$A,Строчный!D:D,"ERR",0)),UPPER(MID(_xlpm.DATA,1,1))&amp;LOWER(MID(_xlpm.DATA,2,LEN(_xlpm.DATA)-1)))</f>
        <v>Кепка плоская</v>
      </c>
      <c r="E96" s="101" t="str">
        <f ca="1">PROPER(_xlfn.XLOOKUP($A96,Строчный!$A:$A,Строчный!E:E,"ERR",0))</f>
        <v>The Hollywood</v>
      </c>
      <c r="F96" s="101" t="str">
        <f ca="1">LOWER(_xlfn.XLOOKUP($A96,Строчный!$A:$A,Строчный!F:F,"ERR",0))</f>
        <v>летний</v>
      </c>
      <c r="G96" s="101" t="str">
        <f ca="1">UPPER(_xlfn.XLOOKUP($A96,Строчный!$A:$A,Строчный!G:G,"ERR",0))</f>
        <v>BAILEY</v>
      </c>
      <c r="H96" s="101" t="str">
        <f ca="1">LOWER(_xlfn.XLOOKUP($A96,Строчный!$A:$A,Строчный!H:H,"ERR",0))</f>
        <v>navy</v>
      </c>
      <c r="I96" s="101" t="str">
        <f ca="1">LOWER(_xlfn.XLOOKUP($A96,Строчный!$A:$A,Строчный!I:I,"ERR",0))</f>
        <v>темно-синий</v>
      </c>
      <c r="J96" s="101" t="str">
        <f ca="1">SUBSTITUTE(LOWER(_xlfn.XLOOKUP($A96,Строчный!$A:$A,Строчный!J:J,"ERR",0)),"подклад","Подклад")</f>
        <v>66% полиэстер - 34% вискоза / Подклад: 100% полиэстер</v>
      </c>
      <c r="K96" s="101" t="str">
        <f ca="1">LOWER(_xlfn.XLOOKUP($A96,Строчный!$A:$A,Строчный!K:K,"ERR",0))</f>
        <v>льняные</v>
      </c>
      <c r="L96" s="101" t="str">
        <f ca="1">PROPER(_xlfn.XLOOKUP($A96,Строчный!$A:$A,Строчный!L:L,"ERR",0))</f>
        <v>Унисекс</v>
      </c>
      <c r="M96" s="101" t="str">
        <f ca="1">PROPER(_xlfn.XLOOKUP($A96,Строчный!$A:$A,Строчный!M:M,"ERR",0))</f>
        <v>Китай</v>
      </c>
      <c r="N96" s="110">
        <f ca="1">VALUE(_xlfn.XLOOKUP($A96,Строчный!$A:$A,Строчный!N:N,"ERR",0))</f>
        <v>1755</v>
      </c>
      <c r="O96" s="109" t="str">
        <f ca="1">_xlfn.XLOOKUP($G96,Фабрика!A:A,Фабрика!B:B,"ERR",0)</f>
        <v>Bollman Headwear Europe Ltd; 2 Merchants drive, Caelisle, Cumbria CA3 0JW, United Kingdom</v>
      </c>
      <c r="P96" s="100">
        <f ca="1">_xlfn.XLOOKUP($A96,Строчный!$A:$A,Строчный!P:P,"ERR",0)</f>
        <v>55</v>
      </c>
      <c r="Q96" s="100">
        <f ca="1">VALUE(_xlfn.XLOOKUP($A96,Строчный!$A:$A,Строчный!Q:Q,"ERR",0))</f>
        <v>1</v>
      </c>
      <c r="R96" s="14" t="s">
        <v>283</v>
      </c>
      <c r="S96" s="122" t="str">
        <f t="shared" ca="1" si="13"/>
        <v>Кепка BAILEY арт. 90155BH SHIRIN (темно-синий)</v>
      </c>
      <c r="T96" s="121" t="str">
        <f t="shared" ca="1" si="14"/>
        <v>Кепка BAILEY арт. 90155BH SHIRIN (темно-синий) {navy}</v>
      </c>
      <c r="U96" s="18" t="str">
        <f t="shared" ca="1" si="15"/>
        <v>синий</v>
      </c>
      <c r="V96" s="18" t="str">
        <f t="shared" ca="1" si="16"/>
        <v>синий</v>
      </c>
      <c r="W96" s="119" t="str">
        <f ca="1">_xlfn.XLOOKUP(A96,'Цвета артикулов'!A:A,'Цвета артикулов'!B:B,IFERROR(MID(I96,FIND("-",I96)+1,LEN(I96)),IFERROR(MID(I96,1,FIND("/",I96)-2),I96)),0)</f>
        <v>синий</v>
      </c>
      <c r="X96" s="93" t="str">
        <f t="shared" ca="1" si="17"/>
        <v>21-752-16</v>
      </c>
      <c r="Y96" s="95" t="str">
        <f ca="1">VLOOKUP(C96,Группа!A:B,2,FALSE)</f>
        <v>Кепка</v>
      </c>
      <c r="Z96" s="117" t="str">
        <f ca="1">IFERROR(VLOOKUP(P96,Размеры!A:C,3,FALSE),"")</f>
        <v>55 S</v>
      </c>
      <c r="AA96" s="117" t="str">
        <f ca="1">VLOOKUP(I96,ЦветПолный!A:B,2,FALSE)</f>
        <v>16</v>
      </c>
      <c r="AB96" s="117">
        <f ca="1">IFERROR(VLOOKUP(P96,Размеры!A:D,4,FALSE),"")</f>
        <v>55</v>
      </c>
      <c r="AC96" s="117">
        <f ca="1">IF(LEFT(IFERROR(VLOOKUP(LOOKUP(2,1/SEARCH(B96,Товары!A:A),Товары!A:A),Товары!A:B,2,0),""),6)=MID(X96,1,6),1,0)</f>
        <v>1</v>
      </c>
      <c r="AE96" s="117">
        <f ca="1">SUMIF(Группа!A:A,C96,Группа!C:C)</f>
        <v>1</v>
      </c>
      <c r="AF96" s="117">
        <f ca="1">SUMIF(Группа!B:B,Y96,Группа!C:C)</f>
        <v>1</v>
      </c>
      <c r="AG96" s="117">
        <f ca="1">SUMIF(Формы!A:A,D96,Формы!B:B)</f>
        <v>1</v>
      </c>
      <c r="AH96" s="117">
        <f ca="1">SUMIF(Материал!A:A,K96,Материал!B:B)</f>
        <v>1</v>
      </c>
      <c r="AI96" s="117">
        <f ca="1">SUMIF(Размеры!A:A,P96,Размеры!E:E)</f>
        <v>1</v>
      </c>
      <c r="AJ96" s="117">
        <f ca="1">SUMIF(Сезон!A:A,F96,Сезон!B:B)</f>
        <v>1</v>
      </c>
      <c r="AK96" s="117">
        <f ca="1">SUMIF(Состав!A:A,J96,Состав!B:B)</f>
        <v>0</v>
      </c>
      <c r="AL96" s="117">
        <f ca="1">SUMIF(ЦветПолный!A:A,I96,ЦветПолный!C:C)</f>
        <v>8</v>
      </c>
      <c r="AM96" s="117">
        <f ca="1">SUMIF(Цвет!A:A,W96,Цвет!B:B)</f>
        <v>1</v>
      </c>
      <c r="AN96" s="117">
        <f ca="1">SUMIF(Пол!B:B,L96,Пол!C:C)</f>
        <v>1</v>
      </c>
      <c r="AO96" s="117">
        <f ca="1">SUMIF(Марка!A:A,G96,Марка!B:B)</f>
        <v>1</v>
      </c>
      <c r="AP96" s="117">
        <f ca="1">SUMIF(Страна!A:A,M96,Страна!B:B)</f>
        <v>1</v>
      </c>
      <c r="AQ96" s="83" t="e">
        <f ca="1">IF(VLOOKUP(T96,Товары!A:B,2,FALSE)=X96,"Есть в 1С","ERR")</f>
        <v>#N/A</v>
      </c>
      <c r="AR96" s="84" t="e">
        <f ca="1">IF(VLOOKUP(X96,Товары!B:B,1,FALSE)=X96,"Есть в 1С","ERR")</f>
        <v>#N/A</v>
      </c>
      <c r="AS96" s="116" t="e">
        <f ca="1">VLOOKUP(T96,Товары!A:B,2,FALSE)</f>
        <v>#N/A</v>
      </c>
      <c r="AT96" s="114" t="e">
        <f ca="1">VLOOKUP(T96,Товары!A:B,1,FALSE)</f>
        <v>#N/A</v>
      </c>
    </row>
    <row r="97" spans="1:46" x14ac:dyDescent="0.25">
      <c r="A97" s="133" t="str">
        <f ca="1"/>
        <v>21-751-06-61</v>
      </c>
      <c r="B97" s="128" t="str">
        <f ca="1">UPPER(_xlfn.XLOOKUP($A97,Строчный!$A:$A,Строчный!B:B,"ERR",0))</f>
        <v>90154BH NADEL</v>
      </c>
      <c r="C97" s="101" t="str">
        <f ca="1">PROPER(_xlfn.XLOOKUP($A97,Строчный!$A:$A,Строчный!C:C,"ERR",0))</f>
        <v>Кепки</v>
      </c>
      <c r="D97" s="101" t="str">
        <f ca="1">_xlfn.LET(_xlpm.DATA,(_xlfn.XLOOKUP($A97,Строчный!$A:$A,Строчный!D:D,"ERR",0)),UPPER(MID(_xlpm.DATA,1,1))&amp;LOWER(MID(_xlpm.DATA,2,LEN(_xlpm.DATA)-1)))</f>
        <v>Кепка плоская</v>
      </c>
      <c r="E97" s="101" t="str">
        <f ca="1">PROPER(_xlfn.XLOOKUP($A97,Строчный!$A:$A,Строчный!E:E,"ERR",0))</f>
        <v>The Hollywood</v>
      </c>
      <c r="F97" s="101" t="str">
        <f ca="1">LOWER(_xlfn.XLOOKUP($A97,Строчный!$A:$A,Строчный!F:F,"ERR",0))</f>
        <v>летний</v>
      </c>
      <c r="G97" s="101" t="str">
        <f ca="1">UPPER(_xlfn.XLOOKUP($A97,Строчный!$A:$A,Строчный!G:G,"ERR",0))</f>
        <v>BAILEY</v>
      </c>
      <c r="H97" s="101" t="str">
        <f ca="1">LOWER(_xlfn.XLOOKUP($A97,Строчный!$A:$A,Строчный!H:H,"ERR",0))</f>
        <v>blue</v>
      </c>
      <c r="I97" s="101" t="str">
        <f ca="1">LOWER(_xlfn.XLOOKUP($A97,Строчный!$A:$A,Строчный!I:I,"ERR",0))</f>
        <v>синий</v>
      </c>
      <c r="J97" s="101" t="str">
        <f ca="1">SUBSTITUTE(LOWER(_xlfn.XLOOKUP($A97,Строчный!$A:$A,Строчный!J:J,"ERR",0)),"подклад","Подклад")</f>
        <v>100% лен / Подклад: 100% полиэстер</v>
      </c>
      <c r="K97" s="101" t="str">
        <f ca="1">LOWER(_xlfn.XLOOKUP($A97,Строчный!$A:$A,Строчный!K:K,"ERR",0))</f>
        <v>льняные</v>
      </c>
      <c r="L97" s="101" t="str">
        <f ca="1">PROPER(_xlfn.XLOOKUP($A97,Строчный!$A:$A,Строчный!L:L,"ERR",0))</f>
        <v>Унисекс</v>
      </c>
      <c r="M97" s="101" t="str">
        <f ca="1">PROPER(_xlfn.XLOOKUP($A97,Строчный!$A:$A,Строчный!M:M,"ERR",0))</f>
        <v>Китай</v>
      </c>
      <c r="N97" s="110">
        <f ca="1">VALUE(_xlfn.XLOOKUP($A97,Строчный!$A:$A,Строчный!N:N,"ERR",0))</f>
        <v>1766.6999999999998</v>
      </c>
      <c r="O97" s="109" t="str">
        <f ca="1">_xlfn.XLOOKUP($G97,Фабрика!A:A,Фабрика!B:B,"ERR",0)</f>
        <v>Bollman Headwear Europe Ltd; 2 Merchants drive, Caelisle, Cumbria CA3 0JW, United Kingdom</v>
      </c>
      <c r="P97" s="100">
        <f ca="1">_xlfn.XLOOKUP($A97,Строчный!$A:$A,Строчный!P:P,"ERR",0)</f>
        <v>61</v>
      </c>
      <c r="Q97" s="100">
        <f ca="1">VALUE(_xlfn.XLOOKUP($A97,Строчный!$A:$A,Строчный!Q:Q,"ERR",0))</f>
        <v>4</v>
      </c>
      <c r="R97" s="14" t="s">
        <v>283</v>
      </c>
      <c r="S97" s="122" t="str">
        <f t="shared" ca="1" si="13"/>
        <v>Кепка BAILEY арт. 90154BH NADEL (синий)</v>
      </c>
      <c r="T97" s="121" t="str">
        <f t="shared" ca="1" si="14"/>
        <v>Кепка BAILEY арт. 90154BH NADEL (синий) {blue}</v>
      </c>
      <c r="U97" s="18" t="str">
        <f t="shared" ca="1" si="15"/>
        <v>синий</v>
      </c>
      <c r="V97" s="18" t="str">
        <f t="shared" ca="1" si="16"/>
        <v>синий</v>
      </c>
      <c r="W97" s="119" t="str">
        <f ca="1">_xlfn.XLOOKUP(A97,'Цвета артикулов'!A:A,'Цвета артикулов'!B:B,IFERROR(MID(I97,FIND("-",I97)+1,LEN(I97)),IFERROR(MID(I97,1,FIND("/",I97)-2),I97)),0)</f>
        <v>синий</v>
      </c>
      <c r="X97" s="93" t="str">
        <f t="shared" ca="1" si="17"/>
        <v>21-751-06</v>
      </c>
      <c r="Y97" s="95" t="str">
        <f ca="1">VLOOKUP(C97,Группа!A:B,2,FALSE)</f>
        <v>Кепка</v>
      </c>
      <c r="Z97" s="117" t="str">
        <f ca="1">IFERROR(VLOOKUP(P97,Размеры!A:C,3,FALSE),"")</f>
        <v>61 XL</v>
      </c>
      <c r="AA97" s="117" t="str">
        <f ca="1">VLOOKUP(I97,ЦветПолный!A:B,2,FALSE)</f>
        <v>06</v>
      </c>
      <c r="AB97" s="117">
        <f ca="1">IFERROR(VLOOKUP(P97,Размеры!A:D,4,FALSE),"")</f>
        <v>61</v>
      </c>
      <c r="AC97" s="117">
        <f ca="1">IF(LEFT(IFERROR(VLOOKUP(LOOKUP(2,1/SEARCH(B97,Товары!A:A),Товары!A:A),Товары!A:B,2,0),""),6)=MID(X97,1,6),1,0)</f>
        <v>1</v>
      </c>
      <c r="AE97" s="117">
        <f ca="1">SUMIF(Группа!A:A,C97,Группа!C:C)</f>
        <v>1</v>
      </c>
      <c r="AF97" s="117">
        <f ca="1">SUMIF(Группа!B:B,Y97,Группа!C:C)</f>
        <v>1</v>
      </c>
      <c r="AG97" s="117">
        <f ca="1">SUMIF(Формы!A:A,D97,Формы!B:B)</f>
        <v>1</v>
      </c>
      <c r="AH97" s="117">
        <f ca="1">SUMIF(Материал!A:A,K97,Материал!B:B)</f>
        <v>1</v>
      </c>
      <c r="AI97" s="117">
        <f ca="1">SUMIF(Размеры!A:A,P97,Размеры!E:E)</f>
        <v>1</v>
      </c>
      <c r="AJ97" s="117">
        <f ca="1">SUMIF(Сезон!A:A,F97,Сезон!B:B)</f>
        <v>1</v>
      </c>
      <c r="AK97" s="117">
        <f ca="1">SUMIF(Состав!A:A,J97,Состав!B:B)</f>
        <v>0</v>
      </c>
      <c r="AL97" s="117">
        <f ca="1">SUMIF(ЦветПолный!A:A,I97,ЦветПолный!C:C)</f>
        <v>8</v>
      </c>
      <c r="AM97" s="117">
        <f ca="1">SUMIF(Цвет!A:A,W97,Цвет!B:B)</f>
        <v>1</v>
      </c>
      <c r="AN97" s="117">
        <f ca="1">SUMIF(Пол!B:B,L97,Пол!C:C)</f>
        <v>1</v>
      </c>
      <c r="AO97" s="117">
        <f ca="1">SUMIF(Марка!A:A,G97,Марка!B:B)</f>
        <v>1</v>
      </c>
      <c r="AP97" s="117">
        <f ca="1">SUMIF(Страна!A:A,M97,Страна!B:B)</f>
        <v>1</v>
      </c>
      <c r="AQ97" s="83" t="e">
        <f ca="1">IF(VLOOKUP(T97,Товары!A:B,2,FALSE)=X97,"Есть в 1С","ERR")</f>
        <v>#N/A</v>
      </c>
      <c r="AR97" s="84" t="e">
        <f ca="1">IF(VLOOKUP(X97,Товары!B:B,1,FALSE)=X97,"Есть в 1С","ERR")</f>
        <v>#N/A</v>
      </c>
      <c r="AS97" s="116" t="e">
        <f ca="1">VLOOKUP(T97,Товары!A:B,2,FALSE)</f>
        <v>#N/A</v>
      </c>
      <c r="AT97" s="114" t="e">
        <f ca="1">VLOOKUP(T97,Товары!A:B,1,FALSE)</f>
        <v>#N/A</v>
      </c>
    </row>
    <row r="98" spans="1:46" x14ac:dyDescent="0.25">
      <c r="A98" s="133" t="str">
        <f ca="1"/>
        <v>21-751-06-59</v>
      </c>
      <c r="B98" s="128" t="str">
        <f ca="1">UPPER(_xlfn.XLOOKUP($A98,Строчный!$A:$A,Строчный!B:B,"ERR",0))</f>
        <v>90154BH NADEL</v>
      </c>
      <c r="C98" s="101" t="str">
        <f ca="1">PROPER(_xlfn.XLOOKUP($A98,Строчный!$A:$A,Строчный!C:C,"ERR",0))</f>
        <v>Кепки</v>
      </c>
      <c r="D98" s="101" t="str">
        <f ca="1">_xlfn.LET(_xlpm.DATA,(_xlfn.XLOOKUP($A98,Строчный!$A:$A,Строчный!D:D,"ERR",0)),UPPER(MID(_xlpm.DATA,1,1))&amp;LOWER(MID(_xlpm.DATA,2,LEN(_xlpm.DATA)-1)))</f>
        <v>Кепка плоская</v>
      </c>
      <c r="E98" s="101" t="str">
        <f ca="1">PROPER(_xlfn.XLOOKUP($A98,Строчный!$A:$A,Строчный!E:E,"ERR",0))</f>
        <v>The Hollywood</v>
      </c>
      <c r="F98" s="101" t="str">
        <f ca="1">LOWER(_xlfn.XLOOKUP($A98,Строчный!$A:$A,Строчный!F:F,"ERR",0))</f>
        <v>летний</v>
      </c>
      <c r="G98" s="101" t="str">
        <f ca="1">UPPER(_xlfn.XLOOKUP($A98,Строчный!$A:$A,Строчный!G:G,"ERR",0))</f>
        <v>BAILEY</v>
      </c>
      <c r="H98" s="101" t="str">
        <f ca="1">LOWER(_xlfn.XLOOKUP($A98,Строчный!$A:$A,Строчный!H:H,"ERR",0))</f>
        <v>blue</v>
      </c>
      <c r="I98" s="101" t="str">
        <f ca="1">LOWER(_xlfn.XLOOKUP($A98,Строчный!$A:$A,Строчный!I:I,"ERR",0))</f>
        <v>синий</v>
      </c>
      <c r="J98" s="101" t="str">
        <f ca="1">SUBSTITUTE(LOWER(_xlfn.XLOOKUP($A98,Строчный!$A:$A,Строчный!J:J,"ERR",0)),"подклад","Подклад")</f>
        <v>100% лен / Подклад: 100% полиэстер</v>
      </c>
      <c r="K98" s="101" t="str">
        <f ca="1">LOWER(_xlfn.XLOOKUP($A98,Строчный!$A:$A,Строчный!K:K,"ERR",0))</f>
        <v>льняные</v>
      </c>
      <c r="L98" s="101" t="str">
        <f ca="1">PROPER(_xlfn.XLOOKUP($A98,Строчный!$A:$A,Строчный!L:L,"ERR",0))</f>
        <v>Унисекс</v>
      </c>
      <c r="M98" s="101" t="str">
        <f ca="1">PROPER(_xlfn.XLOOKUP($A98,Строчный!$A:$A,Строчный!M:M,"ERR",0))</f>
        <v>Китай</v>
      </c>
      <c r="N98" s="110">
        <f ca="1">VALUE(_xlfn.XLOOKUP($A98,Строчный!$A:$A,Строчный!N:N,"ERR",0))</f>
        <v>1766.6999999999998</v>
      </c>
      <c r="O98" s="109" t="str">
        <f ca="1">_xlfn.XLOOKUP($G98,Фабрика!A:A,Фабрика!B:B,"ERR",0)</f>
        <v>Bollman Headwear Europe Ltd; 2 Merchants drive, Caelisle, Cumbria CA3 0JW, United Kingdom</v>
      </c>
      <c r="P98" s="100">
        <f ca="1">_xlfn.XLOOKUP($A98,Строчный!$A:$A,Строчный!P:P,"ERR",0)</f>
        <v>59</v>
      </c>
      <c r="Q98" s="100">
        <f ca="1">VALUE(_xlfn.XLOOKUP($A98,Строчный!$A:$A,Строчный!Q:Q,"ERR",0))</f>
        <v>7</v>
      </c>
      <c r="R98" s="14" t="s">
        <v>283</v>
      </c>
      <c r="S98" s="122" t="str">
        <f t="shared" ca="1" si="13"/>
        <v>Кепка BAILEY арт. 90154BH NADEL (синий)</v>
      </c>
      <c r="T98" s="121" t="str">
        <f t="shared" ca="1" si="14"/>
        <v>Кепка BAILEY арт. 90154BH NADEL (синий) {blue}</v>
      </c>
      <c r="U98" s="18" t="str">
        <f t="shared" ca="1" si="15"/>
        <v>синий</v>
      </c>
      <c r="V98" s="18" t="str">
        <f t="shared" ca="1" si="16"/>
        <v>синий</v>
      </c>
      <c r="W98" s="119" t="str">
        <f ca="1">_xlfn.XLOOKUP(A98,'Цвета артикулов'!A:A,'Цвета артикулов'!B:B,IFERROR(MID(I98,FIND("-",I98)+1,LEN(I98)),IFERROR(MID(I98,1,FIND("/",I98)-2),I98)),0)</f>
        <v>синий</v>
      </c>
      <c r="X98" s="93" t="str">
        <f t="shared" ca="1" si="17"/>
        <v>21-751-06</v>
      </c>
      <c r="Y98" s="95" t="str">
        <f ca="1">VLOOKUP(C98,Группа!A:B,2,FALSE)</f>
        <v>Кепка</v>
      </c>
      <c r="Z98" s="117" t="str">
        <f ca="1">IFERROR(VLOOKUP(P98,Размеры!A:C,3,FALSE),"")</f>
        <v>59 L</v>
      </c>
      <c r="AA98" s="117" t="str">
        <f ca="1">VLOOKUP(I98,ЦветПолный!A:B,2,FALSE)</f>
        <v>06</v>
      </c>
      <c r="AB98" s="117">
        <f ca="1">IFERROR(VLOOKUP(P98,Размеры!A:D,4,FALSE),"")</f>
        <v>59</v>
      </c>
      <c r="AC98" s="117">
        <f ca="1">IF(LEFT(IFERROR(VLOOKUP(LOOKUP(2,1/SEARCH(B98,Товары!A:A),Товары!A:A),Товары!A:B,2,0),""),6)=MID(X98,1,6),1,0)</f>
        <v>1</v>
      </c>
      <c r="AE98" s="117">
        <f ca="1">SUMIF(Группа!A:A,C98,Группа!C:C)</f>
        <v>1</v>
      </c>
      <c r="AF98" s="117">
        <f ca="1">SUMIF(Группа!B:B,Y98,Группа!C:C)</f>
        <v>1</v>
      </c>
      <c r="AG98" s="117">
        <f ca="1">SUMIF(Формы!A:A,D98,Формы!B:B)</f>
        <v>1</v>
      </c>
      <c r="AH98" s="117">
        <f ca="1">SUMIF(Материал!A:A,K98,Материал!B:B)</f>
        <v>1</v>
      </c>
      <c r="AI98" s="117">
        <f ca="1">SUMIF(Размеры!A:A,P98,Размеры!E:E)</f>
        <v>1</v>
      </c>
      <c r="AJ98" s="117">
        <f ca="1">SUMIF(Сезон!A:A,F98,Сезон!B:B)</f>
        <v>1</v>
      </c>
      <c r="AK98" s="117">
        <f ca="1">SUMIF(Состав!A:A,J98,Состав!B:B)</f>
        <v>0</v>
      </c>
      <c r="AL98" s="117">
        <f ca="1">SUMIF(ЦветПолный!A:A,I98,ЦветПолный!C:C)</f>
        <v>8</v>
      </c>
      <c r="AM98" s="117">
        <f ca="1">SUMIF(Цвет!A:A,W98,Цвет!B:B)</f>
        <v>1</v>
      </c>
      <c r="AN98" s="117">
        <f ca="1">SUMIF(Пол!B:B,L98,Пол!C:C)</f>
        <v>1</v>
      </c>
      <c r="AO98" s="117">
        <f ca="1">SUMIF(Марка!A:A,G98,Марка!B:B)</f>
        <v>1</v>
      </c>
      <c r="AP98" s="117">
        <f ca="1">SUMIF(Страна!A:A,M98,Страна!B:B)</f>
        <v>1</v>
      </c>
      <c r="AQ98" s="83" t="e">
        <f ca="1">IF(VLOOKUP(T98,Товары!A:B,2,FALSE)=X98,"Есть в 1С","ERR")</f>
        <v>#N/A</v>
      </c>
      <c r="AR98" s="84" t="e">
        <f ca="1">IF(VLOOKUP(X98,Товары!B:B,1,FALSE)=X98,"Есть в 1С","ERR")</f>
        <v>#N/A</v>
      </c>
      <c r="AS98" s="116" t="e">
        <f ca="1">VLOOKUP(T98,Товары!A:B,2,FALSE)</f>
        <v>#N/A</v>
      </c>
      <c r="AT98" s="114" t="e">
        <f ca="1">VLOOKUP(T98,Товары!A:B,1,FALSE)</f>
        <v>#N/A</v>
      </c>
    </row>
    <row r="99" spans="1:46" x14ac:dyDescent="0.25">
      <c r="A99" s="133" t="str">
        <f ca="1"/>
        <v>21-751-06-57</v>
      </c>
      <c r="B99" s="128" t="str">
        <f ca="1">UPPER(_xlfn.XLOOKUP($A99,Строчный!$A:$A,Строчный!B:B,"ERR",0))</f>
        <v>90154BH NADEL</v>
      </c>
      <c r="C99" s="101" t="str">
        <f ca="1">PROPER(_xlfn.XLOOKUP($A99,Строчный!$A:$A,Строчный!C:C,"ERR",0))</f>
        <v>Кепки</v>
      </c>
      <c r="D99" s="101" t="str">
        <f ca="1">_xlfn.LET(_xlpm.DATA,(_xlfn.XLOOKUP($A99,Строчный!$A:$A,Строчный!D:D,"ERR",0)),UPPER(MID(_xlpm.DATA,1,1))&amp;LOWER(MID(_xlpm.DATA,2,LEN(_xlpm.DATA)-1)))</f>
        <v>Кепка плоская</v>
      </c>
      <c r="E99" s="101" t="str">
        <f ca="1">PROPER(_xlfn.XLOOKUP($A99,Строчный!$A:$A,Строчный!E:E,"ERR",0))</f>
        <v>The Hollywood</v>
      </c>
      <c r="F99" s="101" t="str">
        <f ca="1">LOWER(_xlfn.XLOOKUP($A99,Строчный!$A:$A,Строчный!F:F,"ERR",0))</f>
        <v>летний</v>
      </c>
      <c r="G99" s="101" t="str">
        <f ca="1">UPPER(_xlfn.XLOOKUP($A99,Строчный!$A:$A,Строчный!G:G,"ERR",0))</f>
        <v>BAILEY</v>
      </c>
      <c r="H99" s="101" t="str">
        <f ca="1">LOWER(_xlfn.XLOOKUP($A99,Строчный!$A:$A,Строчный!H:H,"ERR",0))</f>
        <v>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лен / Подклад: 100% полиэстер</v>
      </c>
      <c r="K99" s="101" t="str">
        <f ca="1">LOWER(_xlfn.XLOOKUP($A99,Строчный!$A:$A,Строчный!K:K,"ERR",0))</f>
        <v>льняные</v>
      </c>
      <c r="L99" s="101" t="str">
        <f ca="1">PROPER(_xlfn.XLOOKUP($A99,Строчный!$A:$A,Строчный!L:L,"ERR",0))</f>
        <v>Унисекс</v>
      </c>
      <c r="M99" s="101" t="str">
        <f ca="1">PROPER(_xlfn.XLOOKUP($A99,Строчный!$A:$A,Строчный!M:M,"ERR",0))</f>
        <v>Китай</v>
      </c>
      <c r="N99" s="110">
        <f ca="1">VALUE(_xlfn.XLOOKUP($A99,Строчный!$A:$A,Строчный!N:N,"ERR",0))</f>
        <v>1766.6999999999998</v>
      </c>
      <c r="O99" s="109" t="str">
        <f ca="1">_xlfn.XLOOKUP($G99,Фабрика!A:A,Фабрика!B:B,"ERR",0)</f>
        <v>Bollman Headwear Europe Ltd; 2 Merchants drive, Caelisle, Cumbria CA3 0JW, United Kingdom</v>
      </c>
      <c r="P99" s="100">
        <f ca="1">_xlfn.XLOOKUP($A99,Строчный!$A:$A,Строчный!P:P,"ERR",0)</f>
        <v>57</v>
      </c>
      <c r="Q99" s="100">
        <f ca="1">VALUE(_xlfn.XLOOKUP($A99,Строчный!$A:$A,Строчный!Q:Q,"ERR",0))</f>
        <v>4</v>
      </c>
      <c r="R99" s="14" t="s">
        <v>283</v>
      </c>
      <c r="S99" s="122" t="str">
        <f t="shared" ca="1" si="13"/>
        <v>Кепка BAILEY арт. 90154BH NADEL (синий)</v>
      </c>
      <c r="T99" s="121" t="str">
        <f t="shared" ca="1" si="14"/>
        <v>Кепка BAILEY арт. 90154BH NADEL (синий) {blue}</v>
      </c>
      <c r="U99" s="18" t="str">
        <f t="shared" ca="1" si="15"/>
        <v>синий</v>
      </c>
      <c r="V99" s="18" t="str">
        <f t="shared" ca="1" si="16"/>
        <v>синий</v>
      </c>
      <c r="W99" s="119" t="str">
        <f ca="1">_xlfn.XLOOKUP(A99,'Цвета артикулов'!A:A,'Цвета артикулов'!B:B,IFERROR(MID(I99,FIND("-",I99)+1,LEN(I99)),IFERROR(MID(I99,1,FIND("/",I99)-2),I99)),0)</f>
        <v>синий</v>
      </c>
      <c r="X99" s="93" t="str">
        <f t="shared" ca="1" si="17"/>
        <v>21-751-06</v>
      </c>
      <c r="Y99" s="95" t="str">
        <f ca="1">VLOOKUP(C99,Группа!A:B,2,FALSE)</f>
        <v>Кепка</v>
      </c>
      <c r="Z99" s="117" t="str">
        <f ca="1">IFERROR(VLOOKUP(P99,Размеры!A:C,3,FALSE),"")</f>
        <v>57 M</v>
      </c>
      <c r="AA99" s="117" t="str">
        <f ca="1">VLOOKUP(I99,ЦветПолный!A:B,2,FALSE)</f>
        <v>06</v>
      </c>
      <c r="AB99" s="117">
        <f ca="1">IFERROR(VLOOKUP(P99,Размеры!A:D,4,FALSE),"")</f>
        <v>57</v>
      </c>
      <c r="AC99" s="117">
        <f ca="1">IF(LEFT(IFERROR(VLOOKUP(LOOKUP(2,1/SEARCH(B99,Товары!A:A),Товары!A:A),Товары!A:B,2,0),""),6)=MID(X99,1,6),1,0)</f>
        <v>1</v>
      </c>
      <c r="AE99" s="117">
        <f ca="1">SUMIF(Группа!A:A,C99,Группа!C:C)</f>
        <v>1</v>
      </c>
      <c r="AF99" s="117">
        <f ca="1">SUMIF(Группа!B:B,Y99,Группа!C:C)</f>
        <v>1</v>
      </c>
      <c r="AG99" s="117">
        <f ca="1">SUMIF(Формы!A:A,D99,Формы!B:B)</f>
        <v>1</v>
      </c>
      <c r="AH99" s="117">
        <f ca="1">SUMIF(Материал!A:A,K99,Материал!B:B)</f>
        <v>1</v>
      </c>
      <c r="AI99" s="117">
        <f ca="1">SUMIF(Размеры!A:A,P99,Размеры!E:E)</f>
        <v>1</v>
      </c>
      <c r="AJ99" s="117">
        <f ca="1">SUMIF(Сезон!A:A,F99,Сезон!B:B)</f>
        <v>1</v>
      </c>
      <c r="AK99" s="117">
        <f ca="1">SUMIF(Состав!A:A,J99,Состав!B:B)</f>
        <v>0</v>
      </c>
      <c r="AL99" s="117">
        <f ca="1">SUMIF(ЦветПолный!A:A,I99,ЦветПолный!C:C)</f>
        <v>8</v>
      </c>
      <c r="AM99" s="117">
        <f ca="1">SUMIF(Цвет!A:A,W99,Цвет!B:B)</f>
        <v>1</v>
      </c>
      <c r="AN99" s="117">
        <f ca="1">SUMIF(Пол!B:B,L99,Пол!C:C)</f>
        <v>1</v>
      </c>
      <c r="AO99" s="117">
        <f ca="1">SUMIF(Марка!A:A,G99,Марка!B:B)</f>
        <v>1</v>
      </c>
      <c r="AP99" s="117">
        <f ca="1">SUMIF(Страна!A:A,M99,Страна!B:B)</f>
        <v>1</v>
      </c>
      <c r="AQ99" s="83" t="e">
        <f ca="1">IF(VLOOKUP(T99,Товары!A:B,2,FALSE)=X99,"Есть в 1С","ERR")</f>
        <v>#N/A</v>
      </c>
      <c r="AR99" s="84" t="e">
        <f ca="1">IF(VLOOKUP(X99,Товары!B:B,1,FALSE)=X99,"Есть в 1С","ERR")</f>
        <v>#N/A</v>
      </c>
      <c r="AS99" s="116" t="e">
        <f ca="1">VLOOKUP(T99,Товары!A:B,2,FALSE)</f>
        <v>#N/A</v>
      </c>
      <c r="AT99" s="114" t="e">
        <f ca="1">VLOOKUP(T99,Товары!A:B,1,FALSE)</f>
        <v>#N/A</v>
      </c>
    </row>
    <row r="100" spans="1:46" x14ac:dyDescent="0.25">
      <c r="A100" s="133" t="str">
        <f ca="1"/>
        <v>21-751-06-55</v>
      </c>
      <c r="B100" s="128" t="str">
        <f ca="1">UPPER(_xlfn.XLOOKUP($A100,Строчный!$A:$A,Строчный!B:B,"ERR",0))</f>
        <v>90154BH NADEL</v>
      </c>
      <c r="C100" s="101" t="str">
        <f ca="1">PROPER(_xlfn.XLOOKUP($A100,Строчный!$A:$A,Строчный!C:C,"ERR",0))</f>
        <v>Кепки</v>
      </c>
      <c r="D100" s="101" t="str">
        <f ca="1">_xlfn.LET(_xlpm.DATA,(_xlfn.XLOOKUP($A100,Строчный!$A:$A,Строчный!D:D,"ERR",0)),UPPER(MID(_xlpm.DATA,1,1))&amp;LOWER(MID(_xlpm.DATA,2,LEN(_xlpm.DATA)-1)))</f>
        <v>Кепка плоская</v>
      </c>
      <c r="E100" s="101" t="str">
        <f ca="1">PROPER(_xlfn.XLOOKUP($A100,Строчный!$A:$A,Строчный!E:E,"ERR",0))</f>
        <v>The Hollywood</v>
      </c>
      <c r="F100" s="101" t="str">
        <f ca="1">LOWER(_xlfn.XLOOKUP($A100,Строчный!$A:$A,Строчный!F:F,"ERR",0))</f>
        <v>летний</v>
      </c>
      <c r="G100" s="101" t="str">
        <f ca="1">UPPER(_xlfn.XLOOKUP($A100,Строчный!$A:$A,Строчный!G:G,"ERR",0))</f>
        <v>BAILEY</v>
      </c>
      <c r="H100" s="101" t="str">
        <f ca="1">LOWER(_xlfn.XLOOKUP($A100,Строчный!$A:$A,Строчный!H:H,"ERR",0))</f>
        <v>blue</v>
      </c>
      <c r="I100" s="101" t="str">
        <f ca="1">LOWER(_xlfn.XLOOKUP($A100,Строчный!$A:$A,Строчный!I:I,"ERR",0))</f>
        <v>синий</v>
      </c>
      <c r="J100" s="101" t="str">
        <f ca="1">SUBSTITUTE(LOWER(_xlfn.XLOOKUP($A100,Строчный!$A:$A,Строчный!J:J,"ERR",0)),"подклад","Подклад")</f>
        <v>100% лен / Подклад: 100% полиэстер</v>
      </c>
      <c r="K100" s="101" t="str">
        <f ca="1">LOWER(_xlfn.XLOOKUP($A100,Строчный!$A:$A,Строчный!K:K,"ERR",0))</f>
        <v>льняные</v>
      </c>
      <c r="L100" s="101" t="str">
        <f ca="1">PROPER(_xlfn.XLOOKUP($A100,Строчный!$A:$A,Строчный!L:L,"ERR",0))</f>
        <v>Унисекс</v>
      </c>
      <c r="M100" s="101" t="str">
        <f ca="1">PROPER(_xlfn.XLOOKUP($A100,Строчный!$A:$A,Строчный!M:M,"ERR",0))</f>
        <v>Китай</v>
      </c>
      <c r="N100" s="110">
        <f ca="1">VALUE(_xlfn.XLOOKUP($A100,Строчный!$A:$A,Строчный!N:N,"ERR",0))</f>
        <v>1766.6999999999998</v>
      </c>
      <c r="O100" s="109" t="str">
        <f ca="1">_xlfn.XLOOKUP($G100,Фабрика!A:A,Фабрика!B:B,"ERR",0)</f>
        <v>Bollman Headwear Europe Ltd; 2 Merchants drive, Caelisle, Cumbria CA3 0JW, United Kingdom</v>
      </c>
      <c r="P100" s="100">
        <f ca="1">_xlfn.XLOOKUP($A100,Строчный!$A:$A,Строчный!P:P,"ERR",0)</f>
        <v>55</v>
      </c>
      <c r="Q100" s="100">
        <f ca="1">VALUE(_xlfn.XLOOKUP($A100,Строчный!$A:$A,Строчный!Q:Q,"ERR",0))</f>
        <v>1</v>
      </c>
      <c r="R100" s="14" t="s">
        <v>283</v>
      </c>
      <c r="S100" s="122" t="str">
        <f t="shared" ca="1" si="13"/>
        <v>Кепка BAILEY арт. 90154BH NADEL (синий)</v>
      </c>
      <c r="T100" s="121" t="str">
        <f t="shared" ca="1" si="14"/>
        <v>Кепка BAILEY арт. 90154BH NADEL (синий) {blue}</v>
      </c>
      <c r="U100" s="18" t="str">
        <f t="shared" ca="1" si="15"/>
        <v>синий</v>
      </c>
      <c r="V100" s="18" t="str">
        <f t="shared" ca="1" si="16"/>
        <v>синий</v>
      </c>
      <c r="W100" s="119" t="str">
        <f ca="1">_xlfn.XLOOKUP(A100,'Цвета артикулов'!A:A,'Цвета артикулов'!B:B,IFERROR(MID(I100,FIND("-",I100)+1,LEN(I100)),IFERROR(MID(I100,1,FIND("/",I100)-2),I100)),0)</f>
        <v>синий</v>
      </c>
      <c r="X100" s="93" t="str">
        <f t="shared" ca="1" si="17"/>
        <v>21-751-06</v>
      </c>
      <c r="Y100" s="95" t="str">
        <f ca="1">VLOOKUP(C100,Группа!A:B,2,FALSE)</f>
        <v>Кепка</v>
      </c>
      <c r="Z100" s="117" t="str">
        <f ca="1">IFERROR(VLOOKUP(P100,Размеры!A:C,3,FALSE),"")</f>
        <v>55 S</v>
      </c>
      <c r="AA100" s="117" t="str">
        <f ca="1">VLOOKUP(I100,ЦветПолный!A:B,2,FALSE)</f>
        <v>06</v>
      </c>
      <c r="AB100" s="117">
        <f ca="1">IFERROR(VLOOKUP(P100,Размеры!A:D,4,FALSE),"")</f>
        <v>55</v>
      </c>
      <c r="AC100" s="117">
        <f ca="1">IF(LEFT(IFERROR(VLOOKUP(LOOKUP(2,1/SEARCH(B100,Товары!A:A),Товары!A:A),Товары!A:B,2,0),""),6)=MID(X100,1,6),1,0)</f>
        <v>1</v>
      </c>
      <c r="AE100" s="117">
        <f ca="1">SUMIF(Группа!A:A,C100,Группа!C:C)</f>
        <v>1</v>
      </c>
      <c r="AF100" s="117">
        <f ca="1">SUMIF(Группа!B:B,Y100,Группа!C:C)</f>
        <v>1</v>
      </c>
      <c r="AG100" s="117">
        <f ca="1">SUMIF(Формы!A:A,D100,Формы!B:B)</f>
        <v>1</v>
      </c>
      <c r="AH100" s="117">
        <f ca="1">SUMIF(Материал!A:A,K100,Материал!B:B)</f>
        <v>1</v>
      </c>
      <c r="AI100" s="117">
        <f ca="1">SUMIF(Размеры!A:A,P100,Размеры!E:E)</f>
        <v>1</v>
      </c>
      <c r="AJ100" s="117">
        <f ca="1">SUMIF(Сезон!A:A,F100,Сезон!B:B)</f>
        <v>1</v>
      </c>
      <c r="AK100" s="117">
        <f ca="1">SUMIF(Состав!A:A,J100,Состав!B:B)</f>
        <v>0</v>
      </c>
      <c r="AL100" s="117">
        <f ca="1">SUMIF(ЦветПолный!A:A,I100,ЦветПолный!C:C)</f>
        <v>8</v>
      </c>
      <c r="AM100" s="117">
        <f ca="1">SUMIF(Цвет!A:A,W100,Цвет!B:B)</f>
        <v>1</v>
      </c>
      <c r="AN100" s="117">
        <f ca="1">SUMIF(Пол!B:B,L100,Пол!C:C)</f>
        <v>1</v>
      </c>
      <c r="AO100" s="117">
        <f ca="1">SUMIF(Марка!A:A,G100,Марка!B:B)</f>
        <v>1</v>
      </c>
      <c r="AP100" s="117">
        <f ca="1">SUMIF(Страна!A:A,M100,Страна!B:B)</f>
        <v>1</v>
      </c>
      <c r="AQ100" s="83" t="e">
        <f ca="1">IF(VLOOKUP(T100,Товары!A:B,2,FALSE)=X100,"Есть в 1С","ERR")</f>
        <v>#N/A</v>
      </c>
      <c r="AR100" s="84" t="e">
        <f ca="1">IF(VLOOKUP(X100,Товары!B:B,1,FALSE)=X100,"Есть в 1С","ERR")</f>
        <v>#N/A</v>
      </c>
      <c r="AS100" s="116" t="e">
        <f ca="1">VLOOKUP(T100,Товары!A:B,2,FALSE)</f>
        <v>#N/A</v>
      </c>
      <c r="AT100" s="114" t="e">
        <f ca="1">VLOOKUP(T100,Товары!A:B,1,FALSE)</f>
        <v>#N/A</v>
      </c>
    </row>
    <row r="101" spans="1:46" x14ac:dyDescent="0.25">
      <c r="A101" s="133" t="str">
        <f ca="1"/>
        <v>21-748-17-61</v>
      </c>
      <c r="B101" s="128" t="str">
        <f ca="1">UPPER(_xlfn.XLOOKUP($A101,Строчный!$A:$A,Строчный!B:B,"ERR",0))</f>
        <v>81744BH ELI</v>
      </c>
      <c r="C101" s="101" t="str">
        <f ca="1">PROPER(_xlfn.XLOOKUP($A101,Строчный!$A:$A,Строчный!C:C,"ERR",0))</f>
        <v>Шляпы</v>
      </c>
      <c r="D101" s="101" t="str">
        <f ca="1">_xlfn.LET(_xlpm.DATA,(_xlfn.XLOOKUP($A101,Строчный!$A:$A,Строчный!D:D,"ERR",0)),UPPER(MID(_xlpm.DATA,1,1))&amp;LOWER(MID(_xlpm.DATA,2,LEN(_xlpm.DATA)-1)))</f>
        <v>Шляпа федора</v>
      </c>
      <c r="E101" s="101" t="str">
        <f ca="1">PROPER(_xlfn.XLOOKUP($A101,Строчный!$A:$A,Строчный!E:E,"ERR",0))</f>
        <v>The Hollywood</v>
      </c>
      <c r="F101" s="101" t="str">
        <f ca="1">LOWER(_xlfn.XLOOKUP($A101,Строчный!$A:$A,Строчный!F:F,"ERR",0))</f>
        <v>летний</v>
      </c>
      <c r="G101" s="101" t="str">
        <f ca="1">UPPER(_xlfn.XLOOKUP($A101,Строчный!$A:$A,Строчный!G:G,"ERR",0))</f>
        <v>BAILEY</v>
      </c>
      <c r="H101" s="101" t="str">
        <f ca="1">LOWER(_xlfn.XLOOKUP($A101,Строчный!$A:$A,Строчный!H:H,"ERR",0))</f>
        <v>off white</v>
      </c>
      <c r="I101" s="101" t="str">
        <f ca="1">LOWER(_xlfn.XLOOKUP($A101,Строчный!$A:$A,Строчный!I:I,"ERR",0))</f>
        <v>белый</v>
      </c>
      <c r="J101" s="101" t="str">
        <f ca="1">SUBSTITUTE(LOWER(_xlfn.XLOOKUP($A101,Строчный!$A:$A,Строчный!J:J,"ERR",0)),"подклад","Подклад")</f>
        <v>100% полипропилен</v>
      </c>
      <c r="K101" s="101" t="str">
        <f ca="1">LOWER(_xlfn.XLOOKUP($A101,Строчный!$A:$A,Строчный!K:K,"ERR",0))</f>
        <v/>
      </c>
      <c r="L101" s="101" t="str">
        <f ca="1">PROPER(_xlfn.XLOOKUP($A101,Строчный!$A:$A,Строчный!L:L,"ERR",0))</f>
        <v>Унисекс</v>
      </c>
      <c r="M101" s="101" t="str">
        <f ca="1">PROPER(_xlfn.XLOOKUP($A101,Строчный!$A:$A,Строчный!M:M,"ERR",0))</f>
        <v>Китай</v>
      </c>
      <c r="N101" s="110">
        <f ca="1">VALUE(_xlfn.XLOOKUP($A101,Строчный!$A:$A,Строчный!N:N,"ERR",0))</f>
        <v>2380.9500000000003</v>
      </c>
      <c r="O101" s="109" t="str">
        <f ca="1">_xlfn.XLOOKUP($G101,Фабрика!A:A,Фабрика!B:B,"ERR",0)</f>
        <v>Bollman Headwear Europe Ltd; 2 Merchants drive, Caelisle, Cumbria CA3 0JW, United Kingdom</v>
      </c>
      <c r="P101" s="100">
        <f ca="1">_xlfn.XLOOKUP($A101,Строчный!$A:$A,Строчный!P:P,"ERR",0)</f>
        <v>61</v>
      </c>
      <c r="Q101" s="100">
        <f ca="1">VALUE(_xlfn.XLOOKUP($A101,Строчный!$A:$A,Строчный!Q:Q,"ERR",0))</f>
        <v>5</v>
      </c>
      <c r="R101" s="14" t="s">
        <v>283</v>
      </c>
      <c r="S101" s="122" t="str">
        <f t="shared" ca="1" si="13"/>
        <v>Шляпа BAILEY арт. 81744BH ELI (белый)</v>
      </c>
      <c r="T101" s="121" t="str">
        <f t="shared" ca="1" si="14"/>
        <v>Шляпа BAILEY арт. 81744BH ELI (белый) {off white}</v>
      </c>
      <c r="U101" s="18" t="str">
        <f t="shared" ca="1" si="15"/>
        <v>белый</v>
      </c>
      <c r="V101" s="18" t="str">
        <f t="shared" ca="1" si="16"/>
        <v>белый</v>
      </c>
      <c r="W101" s="119" t="str">
        <f ca="1">_xlfn.XLOOKUP(A101,'Цвета артикулов'!A:A,'Цвета артикулов'!B:B,IFERROR(MID(I101,FIND("-",I101)+1,LEN(I101)),IFERROR(MID(I101,1,FIND("/",I101)-2),I101)),0)</f>
        <v>белый</v>
      </c>
      <c r="X101" s="93" t="str">
        <f t="shared" ca="1" si="17"/>
        <v>21-748-17</v>
      </c>
      <c r="Y101" s="95" t="str">
        <f ca="1">VLOOKUP(C101,Группа!A:B,2,FALSE)</f>
        <v>Шляпа</v>
      </c>
      <c r="Z101" s="117" t="str">
        <f ca="1">IFERROR(VLOOKUP(P101,Размеры!A:C,3,FALSE),"")</f>
        <v>61 XL</v>
      </c>
      <c r="AA101" s="117" t="str">
        <f ca="1">VLOOKUP(I101,ЦветПолный!A:B,2,FALSE)</f>
        <v>17</v>
      </c>
      <c r="AB101" s="117">
        <f ca="1">IFERROR(VLOOKUP(P101,Размеры!A:D,4,FALSE),"")</f>
        <v>61</v>
      </c>
      <c r="AC101" s="117">
        <f ca="1">IF(LEFT(IFERROR(VLOOKUP(LOOKUP(2,1/SEARCH(B101,Товары!A:A),Товары!A:A),Товары!A:B,2,0),""),6)=MID(X101,1,6),1,0)</f>
        <v>1</v>
      </c>
      <c r="AE101" s="117">
        <f ca="1">SUMIF(Группа!A:A,C101,Группа!C:C)</f>
        <v>1</v>
      </c>
      <c r="AF101" s="117">
        <f ca="1">SUMIF(Группа!B:B,Y101,Группа!C:C)</f>
        <v>1</v>
      </c>
      <c r="AG101" s="117">
        <f ca="1">SUMIF(Формы!A:A,D101,Формы!B:B)</f>
        <v>1</v>
      </c>
      <c r="AH101" s="117">
        <f ca="1">SUMIF(Материал!A:A,K101,Материал!B:B)</f>
        <v>0</v>
      </c>
      <c r="AI101" s="117">
        <f ca="1">SUMIF(Размеры!A:A,P101,Размеры!E:E)</f>
        <v>1</v>
      </c>
      <c r="AJ101" s="117">
        <f ca="1">SUMIF(Сезон!A:A,F101,Сезон!B:B)</f>
        <v>1</v>
      </c>
      <c r="AK101" s="117">
        <f ca="1">SUMIF(Состав!A:A,J101,Состав!B:B)</f>
        <v>1</v>
      </c>
      <c r="AL101" s="117">
        <f ca="1">SUMIF(ЦветПолный!A:A,I101,ЦветПолный!C:C)</f>
        <v>4</v>
      </c>
      <c r="AM101" s="117">
        <f ca="1">SUMIF(Цвет!A:A,W101,Цвет!B:B)</f>
        <v>1</v>
      </c>
      <c r="AN101" s="117">
        <f ca="1">SUMIF(Пол!B:B,L101,Пол!C:C)</f>
        <v>1</v>
      </c>
      <c r="AO101" s="117">
        <f ca="1">SUMIF(Марка!A:A,G101,Марка!B:B)</f>
        <v>1</v>
      </c>
      <c r="AP101" s="117">
        <f ca="1">SUMIF(Страна!A:A,M101,Страна!B:B)</f>
        <v>1</v>
      </c>
      <c r="AQ101" s="83" t="e">
        <f ca="1">IF(VLOOKUP(T101,Товары!A:B,2,FALSE)=X101,"Есть в 1С","ERR")</f>
        <v>#N/A</v>
      </c>
      <c r="AR101" s="84" t="e">
        <f ca="1">IF(VLOOKUP(X101,Товары!B:B,1,FALSE)=X101,"Есть в 1С","ERR")</f>
        <v>#N/A</v>
      </c>
      <c r="AS101" s="116" t="e">
        <f ca="1">VLOOKUP(T101,Товары!A:B,2,FALSE)</f>
        <v>#N/A</v>
      </c>
      <c r="AT101" s="114" t="e">
        <f ca="1">VLOOKUP(T101,Товары!A:B,1,FALSE)</f>
        <v>#N/A</v>
      </c>
    </row>
    <row r="102" spans="1:46" x14ac:dyDescent="0.25">
      <c r="A102" s="133" t="str">
        <f ca="1"/>
        <v>21-748-17-59</v>
      </c>
      <c r="B102" s="128" t="str">
        <f ca="1">UPPER(_xlfn.XLOOKUP($A102,Строчный!$A:$A,Строчный!B:B,"ERR",0))</f>
        <v>81744BH ELI</v>
      </c>
      <c r="C102" s="101" t="str">
        <f ca="1">PROPER(_xlfn.XLOOKUP($A102,Строчный!$A:$A,Строчный!C:C,"ERR",0))</f>
        <v>Шляпы</v>
      </c>
      <c r="D102" s="101" t="str">
        <f ca="1">_xlfn.LET(_xlpm.DATA,(_xlfn.XLOOKUP($A102,Строчный!$A:$A,Строчный!D:D,"ERR",0)),UPPER(MID(_xlpm.DATA,1,1))&amp;LOWER(MID(_xlpm.DATA,2,LEN(_xlpm.DATA)-1)))</f>
        <v>Шляпа федора</v>
      </c>
      <c r="E102" s="101" t="str">
        <f ca="1">PROPER(_xlfn.XLOOKUP($A102,Строчный!$A:$A,Строчный!E:E,"ERR",0))</f>
        <v>The Hollywood</v>
      </c>
      <c r="F102" s="101" t="str">
        <f ca="1">LOWER(_xlfn.XLOOKUP($A102,Строчный!$A:$A,Строчный!F:F,"ERR",0))</f>
        <v>летний</v>
      </c>
      <c r="G102" s="101" t="str">
        <f ca="1">UPPER(_xlfn.XLOOKUP($A102,Строчный!$A:$A,Строчный!G:G,"ERR",0))</f>
        <v>BAILEY</v>
      </c>
      <c r="H102" s="101" t="str">
        <f ca="1">LOWER(_xlfn.XLOOKUP($A102,Строчный!$A:$A,Строчный!H:H,"ERR",0))</f>
        <v>off white</v>
      </c>
      <c r="I102" s="101" t="str">
        <f ca="1">LOWER(_xlfn.XLOOKUP($A102,Строчный!$A:$A,Строчный!I:I,"ERR",0))</f>
        <v>белый</v>
      </c>
      <c r="J102" s="101" t="str">
        <f ca="1">SUBSTITUTE(LOWER(_xlfn.XLOOKUP($A102,Строчный!$A:$A,Строчный!J:J,"ERR",0)),"подклад","Подклад")</f>
        <v>100% полипропилен</v>
      </c>
      <c r="K102" s="101" t="str">
        <f ca="1">LOWER(_xlfn.XLOOKUP($A102,Строчный!$A:$A,Строчный!K:K,"ERR",0))</f>
        <v/>
      </c>
      <c r="L102" s="101" t="str">
        <f ca="1">PROPER(_xlfn.XLOOKUP($A102,Строчный!$A:$A,Строчный!L:L,"ERR",0))</f>
        <v>Унисекс</v>
      </c>
      <c r="M102" s="101" t="str">
        <f ca="1">PROPER(_xlfn.XLOOKUP($A102,Строчный!$A:$A,Строчный!M:M,"ERR",0))</f>
        <v>Китай</v>
      </c>
      <c r="N102" s="110">
        <f ca="1">VALUE(_xlfn.XLOOKUP($A102,Строчный!$A:$A,Строчный!N:N,"ERR",0))</f>
        <v>2380.9500000000003</v>
      </c>
      <c r="O102" s="109" t="str">
        <f ca="1">_xlfn.XLOOKUP($G102,Фабрика!A:A,Фабрика!B:B,"ERR",0)</f>
        <v>Bollman Headwear Europe Ltd; 2 Merchants drive, Caelisle, Cumbria CA3 0JW, United Kingdom</v>
      </c>
      <c r="P102" s="100">
        <f ca="1">_xlfn.XLOOKUP($A102,Строчный!$A:$A,Строчный!P:P,"ERR",0)</f>
        <v>59</v>
      </c>
      <c r="Q102" s="100">
        <f ca="1">VALUE(_xlfn.XLOOKUP($A102,Строчный!$A:$A,Строчный!Q:Q,"ERR",0))</f>
        <v>9</v>
      </c>
      <c r="R102" s="14" t="s">
        <v>283</v>
      </c>
      <c r="S102" s="122" t="str">
        <f t="shared" ca="1" si="13"/>
        <v>Шляпа BAILEY арт. 81744BH ELI (белый)</v>
      </c>
      <c r="T102" s="121" t="str">
        <f t="shared" ca="1" si="14"/>
        <v>Шляпа BAILEY арт. 81744BH ELI (белый) {off white}</v>
      </c>
      <c r="U102" s="18" t="str">
        <f t="shared" ca="1" si="15"/>
        <v>белый</v>
      </c>
      <c r="V102" s="18" t="str">
        <f t="shared" ca="1" si="16"/>
        <v>белый</v>
      </c>
      <c r="W102" s="119" t="str">
        <f ca="1">_xlfn.XLOOKUP(A102,'Цвета артикулов'!A:A,'Цвета артикулов'!B:B,IFERROR(MID(I102,FIND("-",I102)+1,LEN(I102)),IFERROR(MID(I102,1,FIND("/",I102)-2),I102)),0)</f>
        <v>белый</v>
      </c>
      <c r="X102" s="93" t="str">
        <f t="shared" ca="1" si="17"/>
        <v>21-748-17</v>
      </c>
      <c r="Y102" s="95" t="str">
        <f ca="1">VLOOKUP(C102,Группа!A:B,2,FALSE)</f>
        <v>Шляпа</v>
      </c>
      <c r="Z102" s="117" t="str">
        <f ca="1">IFERROR(VLOOKUP(P102,Размеры!A:C,3,FALSE),"")</f>
        <v>59 L</v>
      </c>
      <c r="AA102" s="117" t="str">
        <f ca="1">VLOOKUP(I102,ЦветПолный!A:B,2,FALSE)</f>
        <v>17</v>
      </c>
      <c r="AB102" s="117">
        <f ca="1">IFERROR(VLOOKUP(P102,Размеры!A:D,4,FALSE),"")</f>
        <v>59</v>
      </c>
      <c r="AC102" s="117">
        <f ca="1">IF(LEFT(IFERROR(VLOOKUP(LOOKUP(2,1/SEARCH(B102,Товары!A:A),Товары!A:A),Товары!A:B,2,0),""),6)=MID(X102,1,6),1,0)</f>
        <v>1</v>
      </c>
      <c r="AE102" s="117">
        <f ca="1">SUMIF(Группа!A:A,C102,Группа!C:C)</f>
        <v>1</v>
      </c>
      <c r="AF102" s="117">
        <f ca="1">SUMIF(Группа!B:B,Y102,Группа!C:C)</f>
        <v>1</v>
      </c>
      <c r="AG102" s="117">
        <f ca="1">SUMIF(Формы!A:A,D102,Формы!B:B)</f>
        <v>1</v>
      </c>
      <c r="AH102" s="117">
        <f ca="1">SUMIF(Материал!A:A,K102,Материал!B:B)</f>
        <v>0</v>
      </c>
      <c r="AI102" s="117">
        <f ca="1">SUMIF(Размеры!A:A,P102,Размеры!E:E)</f>
        <v>1</v>
      </c>
      <c r="AJ102" s="117">
        <f ca="1">SUMIF(Сезон!A:A,F102,Сезон!B:B)</f>
        <v>1</v>
      </c>
      <c r="AK102" s="117">
        <f ca="1">SUMIF(Состав!A:A,J102,Состав!B:B)</f>
        <v>1</v>
      </c>
      <c r="AL102" s="117">
        <f ca="1">SUMIF(ЦветПолный!A:A,I102,ЦветПолный!C:C)</f>
        <v>4</v>
      </c>
      <c r="AM102" s="117">
        <f ca="1">SUMIF(Цвет!A:A,W102,Цвет!B:B)</f>
        <v>1</v>
      </c>
      <c r="AN102" s="117">
        <f ca="1">SUMIF(Пол!B:B,L102,Пол!C:C)</f>
        <v>1</v>
      </c>
      <c r="AO102" s="117">
        <f ca="1">SUMIF(Марка!A:A,G102,Марка!B:B)</f>
        <v>1</v>
      </c>
      <c r="AP102" s="117">
        <f ca="1">SUMIF(Страна!A:A,M102,Страна!B:B)</f>
        <v>1</v>
      </c>
      <c r="AQ102" s="83" t="e">
        <f ca="1">IF(VLOOKUP(T102,Товары!A:B,2,FALSE)=X102,"Есть в 1С","ERR")</f>
        <v>#N/A</v>
      </c>
      <c r="AR102" s="84" t="e">
        <f ca="1">IF(VLOOKUP(X102,Товары!B:B,1,FALSE)=X102,"Есть в 1С","ERR")</f>
        <v>#N/A</v>
      </c>
      <c r="AS102" s="116" t="e">
        <f ca="1">VLOOKUP(T102,Товары!A:B,2,FALSE)</f>
        <v>#N/A</v>
      </c>
      <c r="AT102" s="114" t="e">
        <f ca="1">VLOOKUP(T102,Товары!A:B,1,FALSE)</f>
        <v>#N/A</v>
      </c>
    </row>
    <row r="103" spans="1:46" x14ac:dyDescent="0.25">
      <c r="A103" s="133" t="str">
        <f ca="1"/>
        <v>21-748-17-57</v>
      </c>
      <c r="B103" s="128" t="str">
        <f ca="1">UPPER(_xlfn.XLOOKUP($A103,Строчный!$A:$A,Строчный!B:B,"ERR",0))</f>
        <v>81744BH ELI</v>
      </c>
      <c r="C103" s="101" t="str">
        <f ca="1">PROPER(_xlfn.XLOOKUP($A103,Строчный!$A:$A,Строчный!C:C,"ERR",0))</f>
        <v>Шляпы</v>
      </c>
      <c r="D103" s="101" t="str">
        <f ca="1">_xlfn.LET(_xlpm.DATA,(_xlfn.XLOOKUP($A103,Строчный!$A:$A,Строчный!D:D,"ERR",0)),UPPER(MID(_xlpm.DATA,1,1))&amp;LOWER(MID(_xlpm.DATA,2,LEN(_xlpm.DATA)-1)))</f>
        <v>Шляпа федора</v>
      </c>
      <c r="E103" s="101" t="str">
        <f ca="1">PROPER(_xlfn.XLOOKUP($A103,Строчный!$A:$A,Строчный!E:E,"ERR",0))</f>
        <v>The Hollywood</v>
      </c>
      <c r="F103" s="101" t="str">
        <f ca="1">LOWER(_xlfn.XLOOKUP($A103,Строчный!$A:$A,Строчный!F:F,"ERR",0))</f>
        <v>летний</v>
      </c>
      <c r="G103" s="101" t="str">
        <f ca="1">UPPER(_xlfn.XLOOKUP($A103,Строчный!$A:$A,Строчный!G:G,"ERR",0))</f>
        <v>BAILEY</v>
      </c>
      <c r="H103" s="101" t="str">
        <f ca="1">LOWER(_xlfn.XLOOKUP($A103,Строчный!$A:$A,Строчный!H:H,"ERR",0))</f>
        <v>off white</v>
      </c>
      <c r="I103" s="101" t="str">
        <f ca="1">LOWER(_xlfn.XLOOKUP($A103,Строчный!$A:$A,Строчный!I:I,"ERR",0))</f>
        <v>белый</v>
      </c>
      <c r="J103" s="101" t="str">
        <f ca="1">SUBSTITUTE(LOWER(_xlfn.XLOOKUP($A103,Строчный!$A:$A,Строчный!J:J,"ERR",0)),"подклад","Подклад")</f>
        <v>100% полипропилен</v>
      </c>
      <c r="K103" s="101" t="str">
        <f ca="1">LOWER(_xlfn.XLOOKUP($A103,Строчный!$A:$A,Строчный!K:K,"ERR",0))</f>
        <v/>
      </c>
      <c r="L103" s="101" t="str">
        <f ca="1">PROPER(_xlfn.XLOOKUP($A103,Строчный!$A:$A,Строчный!L:L,"ERR",0))</f>
        <v>Унисекс</v>
      </c>
      <c r="M103" s="101" t="str">
        <f ca="1">PROPER(_xlfn.XLOOKUP($A103,Строчный!$A:$A,Строчный!M:M,"ERR",0))</f>
        <v>Китай</v>
      </c>
      <c r="N103" s="110">
        <f ca="1">VALUE(_xlfn.XLOOKUP($A103,Строчный!$A:$A,Строчный!N:N,"ERR",0))</f>
        <v>2380.9500000000003</v>
      </c>
      <c r="O103" s="109" t="str">
        <f ca="1">_xlfn.XLOOKUP($G103,Фабрика!A:A,Фабрика!B:B,"ERR",0)</f>
        <v>Bollman Headwear Europe Ltd; 2 Merchants drive, Caelisle, Cumbria CA3 0JW, United Kingdom</v>
      </c>
      <c r="P103" s="100">
        <f ca="1">_xlfn.XLOOKUP($A103,Строчный!$A:$A,Строчный!P:P,"ERR",0)</f>
        <v>57</v>
      </c>
      <c r="Q103" s="100">
        <f ca="1">VALUE(_xlfn.XLOOKUP($A103,Строчный!$A:$A,Строчный!Q:Q,"ERR",0))</f>
        <v>5</v>
      </c>
      <c r="R103" s="14" t="s">
        <v>283</v>
      </c>
      <c r="S103" s="122" t="str">
        <f t="shared" ca="1" si="13"/>
        <v>Шляпа BAILEY арт. 81744BH ELI (белый)</v>
      </c>
      <c r="T103" s="121" t="str">
        <f t="shared" ca="1" si="14"/>
        <v>Шляпа BAILEY арт. 81744BH ELI (белый) {off white}</v>
      </c>
      <c r="U103" s="18" t="str">
        <f t="shared" ca="1" si="15"/>
        <v>белый</v>
      </c>
      <c r="V103" s="18" t="str">
        <f t="shared" ca="1" si="16"/>
        <v>белый</v>
      </c>
      <c r="W103" s="119" t="str">
        <f ca="1">_xlfn.XLOOKUP(A103,'Цвета артикулов'!A:A,'Цвета артикулов'!B:B,IFERROR(MID(I103,FIND("-",I103)+1,LEN(I103)),IFERROR(MID(I103,1,FIND("/",I103)-2),I103)),0)</f>
        <v>белый</v>
      </c>
      <c r="X103" s="93" t="str">
        <f t="shared" ca="1" si="17"/>
        <v>21-748-17</v>
      </c>
      <c r="Y103" s="95" t="str">
        <f ca="1">VLOOKUP(C103,Группа!A:B,2,FALSE)</f>
        <v>Шляпа</v>
      </c>
      <c r="Z103" s="117" t="str">
        <f ca="1">IFERROR(VLOOKUP(P103,Размеры!A:C,3,FALSE),"")</f>
        <v>57 M</v>
      </c>
      <c r="AA103" s="117" t="str">
        <f ca="1">VLOOKUP(I103,ЦветПолный!A:B,2,FALSE)</f>
        <v>17</v>
      </c>
      <c r="AB103" s="117">
        <f ca="1">IFERROR(VLOOKUP(P103,Размеры!A:D,4,FALSE),"")</f>
        <v>57</v>
      </c>
      <c r="AC103" s="117">
        <f ca="1">IF(LEFT(IFERROR(VLOOKUP(LOOKUP(2,1/SEARCH(B103,Товары!A:A),Товары!A:A),Товары!A:B,2,0),""),6)=MID(X103,1,6),1,0)</f>
        <v>1</v>
      </c>
      <c r="AE103" s="117">
        <f ca="1">SUMIF(Группа!A:A,C103,Группа!C:C)</f>
        <v>1</v>
      </c>
      <c r="AF103" s="117">
        <f ca="1">SUMIF(Группа!B:B,Y103,Группа!C:C)</f>
        <v>1</v>
      </c>
      <c r="AG103" s="117">
        <f ca="1">SUMIF(Формы!A:A,D103,Формы!B:B)</f>
        <v>1</v>
      </c>
      <c r="AH103" s="117">
        <f ca="1">SUMIF(Материал!A:A,K103,Материал!B:B)</f>
        <v>0</v>
      </c>
      <c r="AI103" s="117">
        <f ca="1">SUMIF(Размеры!A:A,P103,Размеры!E:E)</f>
        <v>1</v>
      </c>
      <c r="AJ103" s="117">
        <f ca="1">SUMIF(Сезон!A:A,F103,Сезон!B:B)</f>
        <v>1</v>
      </c>
      <c r="AK103" s="117">
        <f ca="1">SUMIF(Состав!A:A,J103,Состав!B:B)</f>
        <v>1</v>
      </c>
      <c r="AL103" s="117">
        <f ca="1">SUMIF(ЦветПолный!A:A,I103,ЦветПолный!C:C)</f>
        <v>4</v>
      </c>
      <c r="AM103" s="117">
        <f ca="1">SUMIF(Цвет!A:A,W103,Цвет!B:B)</f>
        <v>1</v>
      </c>
      <c r="AN103" s="117">
        <f ca="1">SUMIF(Пол!B:B,L103,Пол!C:C)</f>
        <v>1</v>
      </c>
      <c r="AO103" s="117">
        <f ca="1">SUMIF(Марка!A:A,G103,Марка!B:B)</f>
        <v>1</v>
      </c>
      <c r="AP103" s="117">
        <f ca="1">SUMIF(Страна!A:A,M103,Страна!B:B)</f>
        <v>1</v>
      </c>
      <c r="AQ103" s="83" t="e">
        <f ca="1">IF(VLOOKUP(T103,Товары!A:B,2,FALSE)=X103,"Есть в 1С","ERR")</f>
        <v>#N/A</v>
      </c>
      <c r="AR103" s="84" t="e">
        <f ca="1">IF(VLOOKUP(X103,Товары!B:B,1,FALSE)=X103,"Есть в 1С","ERR")</f>
        <v>#N/A</v>
      </c>
      <c r="AS103" s="116" t="e">
        <f ca="1">VLOOKUP(T103,Товары!A:B,2,FALSE)</f>
        <v>#N/A</v>
      </c>
      <c r="AT103" s="114" t="e">
        <f ca="1">VLOOKUP(T103,Товары!A:B,1,FALSE)</f>
        <v>#N/A</v>
      </c>
    </row>
    <row r="104" spans="1:46" x14ac:dyDescent="0.25">
      <c r="A104" s="133" t="str">
        <f ca="1"/>
        <v>21-748-08-61</v>
      </c>
      <c r="B104" s="128" t="str">
        <f ca="1">UPPER(_xlfn.XLOOKUP($A104,Строчный!$A:$A,Строчный!B:B,"ERR",0))</f>
        <v>81744BH ELI</v>
      </c>
      <c r="C104" s="101" t="str">
        <f ca="1">PROPER(_xlfn.XLOOKUP($A104,Строчный!$A:$A,Строчный!C:C,"ERR",0))</f>
        <v>Шляпы</v>
      </c>
      <c r="D104" s="101" t="str">
        <f ca="1">_xlfn.LET(_xlpm.DATA,(_xlfn.XLOOKUP($A104,Строчный!$A:$A,Строчный!D:D,"ERR",0)),UPPER(MID(_xlpm.DATA,1,1))&amp;LOWER(MID(_xlpm.DATA,2,LEN(_xlpm.DATA)-1)))</f>
        <v>Шляпа федора</v>
      </c>
      <c r="E104" s="101" t="str">
        <f ca="1">PROPER(_xlfn.XLOOKUP($A104,Строчный!$A:$A,Строчный!E:E,"ERR",0))</f>
        <v>The Hollywood</v>
      </c>
      <c r="F104" s="101" t="str">
        <f ca="1">LOWER(_xlfn.XLOOKUP($A104,Строчный!$A:$A,Строчный!F:F,"ERR",0))</f>
        <v>летний</v>
      </c>
      <c r="G104" s="101" t="str">
        <f ca="1">UPPER(_xlfn.XLOOKUP($A104,Строчный!$A:$A,Строчный!G:G,"ERR",0))</f>
        <v>BAILEY</v>
      </c>
      <c r="H104" s="101" t="str">
        <f ca="1">LOWER(_xlfn.XLOOKUP($A104,Строчный!$A:$A,Строчный!H:H,"ERR",0))</f>
        <v>grey</v>
      </c>
      <c r="I104" s="101" t="str">
        <f ca="1">LOWER(_xlfn.XLOOKUP($A104,Строчный!$A:$A,Строчный!I:I,"ERR",0))</f>
        <v>серый</v>
      </c>
      <c r="J104" s="101" t="str">
        <f ca="1">SUBSTITUTE(LOWER(_xlfn.XLOOKUP($A104,Строчный!$A:$A,Строчный!J:J,"ERR",0)),"подклад","Подклад")</f>
        <v>100% полипропилен</v>
      </c>
      <c r="K104" s="101" t="str">
        <f ca="1">LOWER(_xlfn.XLOOKUP($A104,Строчный!$A:$A,Строчный!K:K,"ERR",0))</f>
        <v/>
      </c>
      <c r="L104" s="101" t="str">
        <f ca="1">PROPER(_xlfn.XLOOKUP($A104,Строчный!$A:$A,Строчный!L:L,"ERR",0))</f>
        <v>Унисекс</v>
      </c>
      <c r="M104" s="101" t="str">
        <f ca="1">PROPER(_xlfn.XLOOKUP($A104,Строчный!$A:$A,Строчный!M:M,"ERR",0))</f>
        <v>Китай</v>
      </c>
      <c r="N104" s="110">
        <f ca="1">VALUE(_xlfn.XLOOKUP($A104,Строчный!$A:$A,Строчный!N:N,"ERR",0))</f>
        <v>2380.9500000000003</v>
      </c>
      <c r="O104" s="109" t="str">
        <f ca="1">_xlfn.XLOOKUP($G104,Фабрика!A:A,Фабрика!B:B,"ERR",0)</f>
        <v>Bollman Headwear Europe Ltd; 2 Merchants drive, Caelisle, Cumbria CA3 0JW, United Kingdom</v>
      </c>
      <c r="P104" s="100">
        <f ca="1">_xlfn.XLOOKUP($A104,Строчный!$A:$A,Строчный!P:P,"ERR",0)</f>
        <v>61</v>
      </c>
      <c r="Q104" s="100">
        <f ca="1">VALUE(_xlfn.XLOOKUP($A104,Строчный!$A:$A,Строчный!Q:Q,"ERR",0))</f>
        <v>5</v>
      </c>
      <c r="R104" s="14" t="s">
        <v>283</v>
      </c>
      <c r="S104" s="122" t="str">
        <f t="shared" ca="1" si="13"/>
        <v>Шляпа BAILEY арт. 81744BH ELI (серый)</v>
      </c>
      <c r="T104" s="121" t="str">
        <f t="shared" ca="1" si="14"/>
        <v>Шляпа BAILEY арт. 81744BH ELI (серый) {grey}</v>
      </c>
      <c r="U104" s="18" t="str">
        <f t="shared" ca="1" si="15"/>
        <v>серый</v>
      </c>
      <c r="V104" s="18" t="str">
        <f t="shared" ca="1" si="16"/>
        <v>серый</v>
      </c>
      <c r="W104" s="119" t="str">
        <f ca="1">_xlfn.XLOOKUP(A104,'Цвета артикулов'!A:A,'Цвета артикулов'!B:B,IFERROR(MID(I104,FIND("-",I104)+1,LEN(I104)),IFERROR(MID(I104,1,FIND("/",I104)-2),I104)),0)</f>
        <v>серый</v>
      </c>
      <c r="X104" s="93" t="str">
        <f t="shared" ca="1" si="17"/>
        <v>21-748-08</v>
      </c>
      <c r="Y104" s="95" t="str">
        <f ca="1">VLOOKUP(C104,Группа!A:B,2,FALSE)</f>
        <v>Шляпа</v>
      </c>
      <c r="Z104" s="117" t="str">
        <f ca="1">IFERROR(VLOOKUP(P104,Размеры!A:C,3,FALSE),"")</f>
        <v>61 XL</v>
      </c>
      <c r="AA104" s="117" t="str">
        <f ca="1">VLOOKUP(I104,ЦветПолный!A:B,2,FALSE)</f>
        <v>08</v>
      </c>
      <c r="AB104" s="117">
        <f ca="1">IFERROR(VLOOKUP(P104,Размеры!A:D,4,FALSE),"")</f>
        <v>61</v>
      </c>
      <c r="AC104" s="117">
        <f ca="1">IF(LEFT(IFERROR(VLOOKUP(LOOKUP(2,1/SEARCH(B104,Товары!A:A),Товары!A:A),Товары!A:B,2,0),""),6)=MID(X104,1,6),1,0)</f>
        <v>1</v>
      </c>
      <c r="AE104" s="117">
        <f ca="1">SUMIF(Группа!A:A,C104,Группа!C:C)</f>
        <v>1</v>
      </c>
      <c r="AF104" s="117">
        <f ca="1">SUMIF(Группа!B:B,Y104,Группа!C:C)</f>
        <v>1</v>
      </c>
      <c r="AG104" s="117">
        <f ca="1">SUMIF(Формы!A:A,D104,Формы!B:B)</f>
        <v>1</v>
      </c>
      <c r="AH104" s="117">
        <f ca="1">SUMIF(Материал!A:A,K104,Материал!B:B)</f>
        <v>0</v>
      </c>
      <c r="AI104" s="117">
        <f ca="1">SUMIF(Размеры!A:A,P104,Размеры!E:E)</f>
        <v>1</v>
      </c>
      <c r="AJ104" s="117">
        <f ca="1">SUMIF(Сезон!A:A,F104,Сезон!B:B)</f>
        <v>1</v>
      </c>
      <c r="AK104" s="117">
        <f ca="1">SUMIF(Состав!A:A,J104,Состав!B:B)</f>
        <v>1</v>
      </c>
      <c r="AL104" s="117">
        <f ca="1">SUMIF(ЦветПолный!A:A,I104,ЦветПолный!C:C)</f>
        <v>11</v>
      </c>
      <c r="AM104" s="117">
        <f ca="1">SUMIF(Цвет!A:A,W104,Цвет!B:B)</f>
        <v>1</v>
      </c>
      <c r="AN104" s="117">
        <f ca="1">SUMIF(Пол!B:B,L104,Пол!C:C)</f>
        <v>1</v>
      </c>
      <c r="AO104" s="117">
        <f ca="1">SUMIF(Марка!A:A,G104,Марка!B:B)</f>
        <v>1</v>
      </c>
      <c r="AP104" s="117">
        <f ca="1">SUMIF(Страна!A:A,M104,Страна!B:B)</f>
        <v>1</v>
      </c>
      <c r="AQ104" s="83" t="e">
        <f ca="1">IF(VLOOKUP(T104,Товары!A:B,2,FALSE)=X104,"Есть в 1С","ERR")</f>
        <v>#N/A</v>
      </c>
      <c r="AR104" s="84" t="e">
        <f ca="1">IF(VLOOKUP(X104,Товары!B:B,1,FALSE)=X104,"Есть в 1С","ERR")</f>
        <v>#N/A</v>
      </c>
      <c r="AS104" s="116" t="e">
        <f ca="1">VLOOKUP(T104,Товары!A:B,2,FALSE)</f>
        <v>#N/A</v>
      </c>
      <c r="AT104" s="114" t="e">
        <f ca="1">VLOOKUP(T104,Товары!A:B,1,FALSE)</f>
        <v>#N/A</v>
      </c>
    </row>
    <row r="105" spans="1:46" x14ac:dyDescent="0.25">
      <c r="A105" s="133" t="str">
        <f ca="1"/>
        <v>21-748-08-59</v>
      </c>
      <c r="B105" s="128" t="str">
        <f ca="1">UPPER(_xlfn.XLOOKUP($A105,Строчный!$A:$A,Строчный!B:B,"ERR",0))</f>
        <v>81744BH ELI</v>
      </c>
      <c r="C105" s="101" t="str">
        <f ca="1">PROPER(_xlfn.XLOOKUP($A105,Строчный!$A:$A,Строчный!C:C,"ERR",0))</f>
        <v>Шляпы</v>
      </c>
      <c r="D105" s="101" t="str">
        <f ca="1">_xlfn.LET(_xlpm.DATA,(_xlfn.XLOOKUP($A105,Строчный!$A:$A,Строчный!D:D,"ERR",0)),UPPER(MID(_xlpm.DATA,1,1))&amp;LOWER(MID(_xlpm.DATA,2,LEN(_xlpm.DATA)-1)))</f>
        <v>Шляпа федора</v>
      </c>
      <c r="E105" s="101" t="str">
        <f ca="1">PROPER(_xlfn.XLOOKUP($A105,Строчный!$A:$A,Строчный!E:E,"ERR",0))</f>
        <v>The Hollywood</v>
      </c>
      <c r="F105" s="101" t="str">
        <f ca="1">LOWER(_xlfn.XLOOKUP($A105,Строчный!$A:$A,Строчный!F:F,"ERR",0))</f>
        <v>летний</v>
      </c>
      <c r="G105" s="101" t="str">
        <f ca="1">UPPER(_xlfn.XLOOKUP($A105,Строчный!$A:$A,Строчный!G:G,"ERR",0))</f>
        <v>BAILEY</v>
      </c>
      <c r="H105" s="101" t="str">
        <f ca="1">LOWER(_xlfn.XLOOKUP($A105,Строчный!$A:$A,Строчный!H:H,"ERR",0))</f>
        <v>grey</v>
      </c>
      <c r="I105" s="101" t="str">
        <f ca="1">LOWER(_xlfn.XLOOKUP($A105,Строчный!$A:$A,Строчный!I:I,"ERR",0))</f>
        <v>серый</v>
      </c>
      <c r="J105" s="101" t="str">
        <f ca="1">SUBSTITUTE(LOWER(_xlfn.XLOOKUP($A105,Строчный!$A:$A,Строчный!J:J,"ERR",0)),"подклад","Подклад")</f>
        <v>100% полипропилен</v>
      </c>
      <c r="K105" s="101" t="str">
        <f ca="1">LOWER(_xlfn.XLOOKUP($A105,Строчный!$A:$A,Строчный!K:K,"ERR",0))</f>
        <v/>
      </c>
      <c r="L105" s="101" t="str">
        <f ca="1">PROPER(_xlfn.XLOOKUP($A105,Строчный!$A:$A,Строчный!L:L,"ERR",0))</f>
        <v>Унисекс</v>
      </c>
      <c r="M105" s="101" t="str">
        <f ca="1">PROPER(_xlfn.XLOOKUP($A105,Строчный!$A:$A,Строчный!M:M,"ERR",0))</f>
        <v>Китай</v>
      </c>
      <c r="N105" s="110">
        <f ca="1">VALUE(_xlfn.XLOOKUP($A105,Строчный!$A:$A,Строчный!N:N,"ERR",0))</f>
        <v>2380.9500000000003</v>
      </c>
      <c r="O105" s="109" t="str">
        <f ca="1">_xlfn.XLOOKUP($G105,Фабрика!A:A,Фабрика!B:B,"ERR",0)</f>
        <v>Bollman Headwear Europe Ltd; 2 Merchants drive, Caelisle, Cumbria CA3 0JW, United Kingdom</v>
      </c>
      <c r="P105" s="100">
        <f ca="1">_xlfn.XLOOKUP($A105,Строчный!$A:$A,Строчный!P:P,"ERR",0)</f>
        <v>59</v>
      </c>
      <c r="Q105" s="100">
        <f ca="1">VALUE(_xlfn.XLOOKUP($A105,Строчный!$A:$A,Строчный!Q:Q,"ERR",0))</f>
        <v>9</v>
      </c>
      <c r="R105" s="14" t="s">
        <v>283</v>
      </c>
      <c r="S105" s="122" t="str">
        <f t="shared" ca="1" si="13"/>
        <v>Шляпа BAILEY арт. 81744BH ELI (серый)</v>
      </c>
      <c r="T105" s="121" t="str">
        <f t="shared" ca="1" si="14"/>
        <v>Шляпа BAILEY арт. 81744BH ELI (серый) {grey}</v>
      </c>
      <c r="U105" s="18" t="str">
        <f t="shared" ca="1" si="15"/>
        <v>серый</v>
      </c>
      <c r="V105" s="18" t="str">
        <f t="shared" ca="1" si="16"/>
        <v>серый</v>
      </c>
      <c r="W105" s="119" t="str">
        <f ca="1">_xlfn.XLOOKUP(A105,'Цвета артикулов'!A:A,'Цвета артикулов'!B:B,IFERROR(MID(I105,FIND("-",I105)+1,LEN(I105)),IFERROR(MID(I105,1,FIND("/",I105)-2),I105)),0)</f>
        <v>серый</v>
      </c>
      <c r="X105" s="93" t="str">
        <f t="shared" ca="1" si="17"/>
        <v>21-748-08</v>
      </c>
      <c r="Y105" s="95" t="str">
        <f ca="1">VLOOKUP(C105,Группа!A:B,2,FALSE)</f>
        <v>Шляпа</v>
      </c>
      <c r="Z105" s="117" t="str">
        <f ca="1">IFERROR(VLOOKUP(P105,Размеры!A:C,3,FALSE),"")</f>
        <v>59 L</v>
      </c>
      <c r="AA105" s="117" t="str">
        <f ca="1">VLOOKUP(I105,ЦветПолный!A:B,2,FALSE)</f>
        <v>08</v>
      </c>
      <c r="AB105" s="117">
        <f ca="1">IFERROR(VLOOKUP(P105,Размеры!A:D,4,FALSE),"")</f>
        <v>59</v>
      </c>
      <c r="AC105" s="117">
        <f ca="1">IF(LEFT(IFERROR(VLOOKUP(LOOKUP(2,1/SEARCH(B105,Товары!A:A),Товары!A:A),Товары!A:B,2,0),""),6)=MID(X105,1,6),1,0)</f>
        <v>1</v>
      </c>
      <c r="AE105" s="117">
        <f ca="1">SUMIF(Группа!A:A,C105,Группа!C:C)</f>
        <v>1</v>
      </c>
      <c r="AF105" s="117">
        <f ca="1">SUMIF(Группа!B:B,Y105,Группа!C:C)</f>
        <v>1</v>
      </c>
      <c r="AG105" s="117">
        <f ca="1">SUMIF(Формы!A:A,D105,Формы!B:B)</f>
        <v>1</v>
      </c>
      <c r="AH105" s="117">
        <f ca="1">SUMIF(Материал!A:A,K105,Материал!B:B)</f>
        <v>0</v>
      </c>
      <c r="AI105" s="117">
        <f ca="1">SUMIF(Размеры!A:A,P105,Размеры!E:E)</f>
        <v>1</v>
      </c>
      <c r="AJ105" s="117">
        <f ca="1">SUMIF(Сезон!A:A,F105,Сезон!B:B)</f>
        <v>1</v>
      </c>
      <c r="AK105" s="117">
        <f ca="1">SUMIF(Состав!A:A,J105,Состав!B:B)</f>
        <v>1</v>
      </c>
      <c r="AL105" s="117">
        <f ca="1">SUMIF(ЦветПолный!A:A,I105,ЦветПолный!C:C)</f>
        <v>11</v>
      </c>
      <c r="AM105" s="117">
        <f ca="1">SUMIF(Цвет!A:A,W105,Цвет!B:B)</f>
        <v>1</v>
      </c>
      <c r="AN105" s="117">
        <f ca="1">SUMIF(Пол!B:B,L105,Пол!C:C)</f>
        <v>1</v>
      </c>
      <c r="AO105" s="117">
        <f ca="1">SUMIF(Марка!A:A,G105,Марка!B:B)</f>
        <v>1</v>
      </c>
      <c r="AP105" s="117">
        <f ca="1">SUMIF(Страна!A:A,M105,Страна!B:B)</f>
        <v>1</v>
      </c>
      <c r="AQ105" s="83" t="e">
        <f ca="1">IF(VLOOKUP(T105,Товары!A:B,2,FALSE)=X105,"Есть в 1С","ERR")</f>
        <v>#N/A</v>
      </c>
      <c r="AR105" s="84" t="e">
        <f ca="1">IF(VLOOKUP(X105,Товары!B:B,1,FALSE)=X105,"Есть в 1С","ERR")</f>
        <v>#N/A</v>
      </c>
      <c r="AS105" s="116" t="e">
        <f ca="1">VLOOKUP(T105,Товары!A:B,2,FALSE)</f>
        <v>#N/A</v>
      </c>
      <c r="AT105" s="114" t="e">
        <f ca="1">VLOOKUP(T105,Товары!A:B,1,FALSE)</f>
        <v>#N/A</v>
      </c>
    </row>
    <row r="106" spans="1:46" x14ac:dyDescent="0.25">
      <c r="A106" s="133" t="str">
        <f ca="1"/>
        <v>21-748-08-57</v>
      </c>
      <c r="B106" s="128" t="str">
        <f ca="1">UPPER(_xlfn.XLOOKUP($A106,Строчный!$A:$A,Строчный!B:B,"ERR",0))</f>
        <v>81744BH ELI</v>
      </c>
      <c r="C106" s="101" t="str">
        <f ca="1">PROPER(_xlfn.XLOOKUP($A106,Строчный!$A:$A,Строчный!C:C,"ERR",0))</f>
        <v>Шляпы</v>
      </c>
      <c r="D106" s="101" t="str">
        <f ca="1">_xlfn.LET(_xlpm.DATA,(_xlfn.XLOOKUP($A106,Строчный!$A:$A,Строчный!D:D,"ERR",0)),UPPER(MID(_xlpm.DATA,1,1))&amp;LOWER(MID(_xlpm.DATA,2,LEN(_xlpm.DATA)-1)))</f>
        <v>Шляпа федора</v>
      </c>
      <c r="E106" s="101" t="str">
        <f ca="1">PROPER(_xlfn.XLOOKUP($A106,Строчный!$A:$A,Строчный!E:E,"ERR",0))</f>
        <v>The Hollywood</v>
      </c>
      <c r="F106" s="101" t="str">
        <f ca="1">LOWER(_xlfn.XLOOKUP($A106,Строчный!$A:$A,Строчный!F:F,"ERR",0))</f>
        <v>летний</v>
      </c>
      <c r="G106" s="101" t="str">
        <f ca="1">UPPER(_xlfn.XLOOKUP($A106,Строчный!$A:$A,Строчный!G:G,"ERR",0))</f>
        <v>BAILEY</v>
      </c>
      <c r="H106" s="101" t="str">
        <f ca="1">LOWER(_xlfn.XLOOKUP($A106,Строчный!$A:$A,Строчный!H:H,"ERR",0))</f>
        <v>grey</v>
      </c>
      <c r="I106" s="101" t="str">
        <f ca="1">LOWER(_xlfn.XLOOKUP($A106,Строчный!$A:$A,Строчный!I:I,"ERR",0))</f>
        <v>серый</v>
      </c>
      <c r="J106" s="101" t="str">
        <f ca="1">SUBSTITUTE(LOWER(_xlfn.XLOOKUP($A106,Строчный!$A:$A,Строчный!J:J,"ERR",0)),"подклад","Подклад")</f>
        <v>100% полипропилен</v>
      </c>
      <c r="K106" s="101" t="str">
        <f ca="1">LOWER(_xlfn.XLOOKUP($A106,Строчный!$A:$A,Строчный!K:K,"ERR",0))</f>
        <v/>
      </c>
      <c r="L106" s="101" t="str">
        <f ca="1">PROPER(_xlfn.XLOOKUP($A106,Строчный!$A:$A,Строчный!L:L,"ERR",0))</f>
        <v>Унисекс</v>
      </c>
      <c r="M106" s="101" t="str">
        <f ca="1">PROPER(_xlfn.XLOOKUP($A106,Строчный!$A:$A,Строчный!M:M,"ERR",0))</f>
        <v>Китай</v>
      </c>
      <c r="N106" s="110">
        <f ca="1">VALUE(_xlfn.XLOOKUP($A106,Строчный!$A:$A,Строчный!N:N,"ERR",0))</f>
        <v>2380.9500000000003</v>
      </c>
      <c r="O106" s="109" t="str">
        <f ca="1">_xlfn.XLOOKUP($G106,Фабрика!A:A,Фабрика!B:B,"ERR",0)</f>
        <v>Bollman Headwear Europe Ltd; 2 Merchants drive, Caelisle, Cumbria CA3 0JW, United Kingdom</v>
      </c>
      <c r="P106" s="100">
        <f ca="1">_xlfn.XLOOKUP($A106,Строчный!$A:$A,Строчный!P:P,"ERR",0)</f>
        <v>57</v>
      </c>
      <c r="Q106" s="100">
        <f ca="1">VALUE(_xlfn.XLOOKUP($A106,Строчный!$A:$A,Строчный!Q:Q,"ERR",0))</f>
        <v>5</v>
      </c>
      <c r="R106" s="14" t="s">
        <v>283</v>
      </c>
      <c r="S106" s="122" t="str">
        <f t="shared" ca="1" si="13"/>
        <v>Шляпа BAILEY арт. 81744BH ELI (серый)</v>
      </c>
      <c r="T106" s="121" t="str">
        <f t="shared" ca="1" si="14"/>
        <v>Шляпа BAILEY арт. 81744BH ELI (серый) {grey}</v>
      </c>
      <c r="U106" s="18" t="str">
        <f t="shared" ca="1" si="15"/>
        <v>серый</v>
      </c>
      <c r="V106" s="18" t="str">
        <f t="shared" ca="1" si="16"/>
        <v>серый</v>
      </c>
      <c r="W106" s="119" t="str">
        <f ca="1">_xlfn.XLOOKUP(A106,'Цвета артикулов'!A:A,'Цвета артикулов'!B:B,IFERROR(MID(I106,FIND("-",I106)+1,LEN(I106)),IFERROR(MID(I106,1,FIND("/",I106)-2),I106)),0)</f>
        <v>серый</v>
      </c>
      <c r="X106" s="93" t="str">
        <f t="shared" ca="1" si="17"/>
        <v>21-748-08</v>
      </c>
      <c r="Y106" s="95" t="str">
        <f ca="1">VLOOKUP(C106,Группа!A:B,2,FALSE)</f>
        <v>Шляпа</v>
      </c>
      <c r="Z106" s="117" t="str">
        <f ca="1">IFERROR(VLOOKUP(P106,Размеры!A:C,3,FALSE),"")</f>
        <v>57 M</v>
      </c>
      <c r="AA106" s="117" t="str">
        <f ca="1">VLOOKUP(I106,ЦветПолный!A:B,2,FALSE)</f>
        <v>08</v>
      </c>
      <c r="AB106" s="117">
        <f ca="1">IFERROR(VLOOKUP(P106,Размеры!A:D,4,FALSE),"")</f>
        <v>57</v>
      </c>
      <c r="AC106" s="117">
        <f ca="1">IF(LEFT(IFERROR(VLOOKUP(LOOKUP(2,1/SEARCH(B106,Товары!A:A),Товары!A:A),Товары!A:B,2,0),""),6)=MID(X106,1,6),1,0)</f>
        <v>1</v>
      </c>
      <c r="AE106" s="117">
        <f ca="1">SUMIF(Группа!A:A,C106,Группа!C:C)</f>
        <v>1</v>
      </c>
      <c r="AF106" s="117">
        <f ca="1">SUMIF(Группа!B:B,Y106,Группа!C:C)</f>
        <v>1</v>
      </c>
      <c r="AG106" s="117">
        <f ca="1">SUMIF(Формы!A:A,D106,Формы!B:B)</f>
        <v>1</v>
      </c>
      <c r="AH106" s="117">
        <f ca="1">SUMIF(Материал!A:A,K106,Материал!B:B)</f>
        <v>0</v>
      </c>
      <c r="AI106" s="117">
        <f ca="1">SUMIF(Размеры!A:A,P106,Размеры!E:E)</f>
        <v>1</v>
      </c>
      <c r="AJ106" s="117">
        <f ca="1">SUMIF(Сезон!A:A,F106,Сезон!B:B)</f>
        <v>1</v>
      </c>
      <c r="AK106" s="117">
        <f ca="1">SUMIF(Состав!A:A,J106,Состав!B:B)</f>
        <v>1</v>
      </c>
      <c r="AL106" s="117">
        <f ca="1">SUMIF(ЦветПолный!A:A,I106,ЦветПолный!C:C)</f>
        <v>11</v>
      </c>
      <c r="AM106" s="117">
        <f ca="1">SUMIF(Цвет!A:A,W106,Цвет!B:B)</f>
        <v>1</v>
      </c>
      <c r="AN106" s="117">
        <f ca="1">SUMIF(Пол!B:B,L106,Пол!C:C)</f>
        <v>1</v>
      </c>
      <c r="AO106" s="117">
        <f ca="1">SUMIF(Марка!A:A,G106,Марка!B:B)</f>
        <v>1</v>
      </c>
      <c r="AP106" s="117">
        <f ca="1">SUMIF(Страна!A:A,M106,Страна!B:B)</f>
        <v>1</v>
      </c>
      <c r="AQ106" s="83" t="e">
        <f ca="1">IF(VLOOKUP(T106,Товары!A:B,2,FALSE)=X106,"Есть в 1С","ERR")</f>
        <v>#N/A</v>
      </c>
      <c r="AR106" s="84" t="e">
        <f ca="1">IF(VLOOKUP(X106,Товары!B:B,1,FALSE)=X106,"Есть в 1С","ERR")</f>
        <v>#N/A</v>
      </c>
      <c r="AS106" s="116" t="e">
        <f ca="1">VLOOKUP(T106,Товары!A:B,2,FALSE)</f>
        <v>#N/A</v>
      </c>
      <c r="AT106" s="114" t="e">
        <f ca="1">VLOOKUP(T106,Товары!A:B,1,FALSE)</f>
        <v>#N/A</v>
      </c>
    </row>
    <row r="107" spans="1:46" x14ac:dyDescent="0.25">
      <c r="A107" s="133" t="str">
        <f ca="1"/>
        <v>21-726-14-57</v>
      </c>
      <c r="B107" s="128" t="str">
        <f ca="1">UPPER(_xlfn.XLOOKUP($A107,Строчный!$A:$A,Строчный!B:B,"ERR",0))</f>
        <v>W0604A LIGHTNING 4X</v>
      </c>
      <c r="C107" s="101" t="str">
        <f ca="1">PROPER(_xlfn.XLOOKUP($A107,Строчный!$A:$A,Строчный!C:C,"ERR",0))</f>
        <v>Шляпы</v>
      </c>
      <c r="D107" s="101" t="str">
        <f ca="1">_xlfn.LET(_xlpm.DATA,(_xlfn.XLOOKUP($A107,Строчный!$A:$A,Строчный!D:D,"ERR",0)),UPPER(MID(_xlpm.DATA,1,1))&amp;LOWER(MID(_xlpm.DATA,2,LEN(_xlpm.DATA)-1)))</f>
        <v>Шляпа ковбойская</v>
      </c>
      <c r="E107" s="101" t="str">
        <f ca="1">PROPER(_xlfn.XLOOKUP($A107,Строчный!$A:$A,Строчный!E:E,"ERR",0))</f>
        <v>The Hollywood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BAILEY</v>
      </c>
      <c r="H107" s="101" t="str">
        <f ca="1">LOWER(_xlfn.XLOOKUP($A107,Строчный!$A:$A,Строчный!H:H,"ERR",0))</f>
        <v>rust</v>
      </c>
      <c r="I107" s="101" t="str">
        <f ca="1">LOWER(_xlfn.XLOOKUP($A107,Строчный!$A:$A,Строчный!I:I,"ERR",0))</f>
        <v>коричневый</v>
      </c>
      <c r="J107" s="101" t="str">
        <f ca="1">SUBSTITUTE(LOWER(_xlfn.XLOOKUP($A107,Строчный!$A:$A,Строчный!J:J,"ERR",0)),"подклад","Подклад")</f>
        <v>90% шерсть - 10% ангора / Подклад: 100% полиэстер</v>
      </c>
      <c r="K107" s="101" t="str">
        <f ca="1">LOWER(_xlfn.XLOOKUP($A107,Строчный!$A:$A,Строчный!K:K,"ERR",0))</f>
        <v>шерстяные</v>
      </c>
      <c r="L107" s="101" t="str">
        <f ca="1">PROPER(_xlfn.XLOOKUP($A107,Строчный!$A:$A,Строчный!L:L,"ERR",0))</f>
        <v>Унисекс</v>
      </c>
      <c r="M107" s="101" t="str">
        <f ca="1">PROPER(_xlfn.XLOOKUP($A107,Строчный!$A:$A,Строчный!M:M,"ERR",0))</f>
        <v>Соединенные Штаты</v>
      </c>
      <c r="N107" s="110">
        <f ca="1">VALUE(_xlfn.XLOOKUP($A107,Строчный!$A:$A,Строчный!N:N,"ERR",0))</f>
        <v>702.00000000000011</v>
      </c>
      <c r="O107" s="109" t="str">
        <f ca="1">_xlfn.XLOOKUP($G107,Фабрика!A:A,Фабрика!B:B,"ERR",0)</f>
        <v>Bollman Headwear Europe Ltd; 2 Merchants drive, Caelisle, Cumbria CA3 0JW, United Kingdom</v>
      </c>
      <c r="P107" s="100">
        <f ca="1">_xlfn.XLOOKUP($A107,Строчный!$A:$A,Строчный!P:P,"ERR",0)</f>
        <v>57</v>
      </c>
      <c r="Q107" s="100">
        <f ca="1">VALUE(_xlfn.XLOOKUP($A107,Строчный!$A:$A,Строчный!Q:Q,"ERR",0))</f>
        <v>1</v>
      </c>
      <c r="R107" s="14" t="s">
        <v>283</v>
      </c>
      <c r="S107" s="122" t="str">
        <f t="shared" ca="1" si="13"/>
        <v>Шляпа BAILEY арт. W0604A LIGHTNING 4X (коричневый)</v>
      </c>
      <c r="T107" s="121" t="str">
        <f t="shared" ca="1" si="14"/>
        <v>Шляпа BAILEY арт. W0604A LIGHTNING 4X (коричневый) {rust}</v>
      </c>
      <c r="U107" s="18" t="str">
        <f t="shared" ca="1" si="15"/>
        <v>коричневый</v>
      </c>
      <c r="V107" s="18" t="str">
        <f t="shared" ca="1" si="16"/>
        <v>коричневый</v>
      </c>
      <c r="W107" s="119" t="str">
        <f ca="1">_xlfn.XLOOKUP(A107,'Цвета артикулов'!A:A,'Цвета артикулов'!B:B,IFERROR(MID(I107,FIND("-",I107)+1,LEN(I107)),IFERROR(MID(I107,1,FIND("/",I107)-2),I107)),0)</f>
        <v>коричневый</v>
      </c>
      <c r="X107" s="93" t="str">
        <f t="shared" ca="1" si="17"/>
        <v>21-726-14</v>
      </c>
      <c r="Y107" s="95" t="str">
        <f ca="1">VLOOKUP(C107,Группа!A:B,2,FALSE)</f>
        <v>Шляпа</v>
      </c>
      <c r="Z107" s="117" t="str">
        <f ca="1">IFERROR(VLOOKUP(P107,Размеры!A:C,3,FALSE),"")</f>
        <v>57 M</v>
      </c>
      <c r="AA107" s="117" t="str">
        <f ca="1">VLOOKUP(I107,ЦветПолный!A:B,2,FALSE)</f>
        <v>14</v>
      </c>
      <c r="AB107" s="117">
        <f ca="1">IFERROR(VLOOKUP(P107,Размеры!A:D,4,FALSE),"")</f>
        <v>57</v>
      </c>
      <c r="AC107" s="117">
        <f ca="1">IF(LEFT(IFERROR(VLOOKUP(LOOKUP(2,1/SEARCH(B107,Товары!A:A),Товары!A:A),Товары!A:B,2,0),""),6)=MID(X107,1,6),1,0)</f>
        <v>1</v>
      </c>
      <c r="AE107" s="117">
        <f ca="1">SUMIF(Группа!A:A,C107,Группа!C:C)</f>
        <v>1</v>
      </c>
      <c r="AF107" s="117">
        <f ca="1">SUMIF(Группа!B:B,Y107,Группа!C:C)</f>
        <v>1</v>
      </c>
      <c r="AG107" s="117">
        <f ca="1">SUMIF(Формы!A:A,D107,Формы!B:B)</f>
        <v>1</v>
      </c>
      <c r="AH107" s="117">
        <f ca="1">SUMIF(Материал!A:A,K107,Материал!B:B)</f>
        <v>1</v>
      </c>
      <c r="AI107" s="117">
        <f ca="1">SUMIF(Размеры!A:A,P107,Размеры!E:E)</f>
        <v>1</v>
      </c>
      <c r="AJ107" s="117">
        <f ca="1">SUMIF(Сезон!A:A,F107,Сезон!B:B)</f>
        <v>1</v>
      </c>
      <c r="AK107" s="117">
        <f ca="1">SUMIF(Состав!A:A,J107,Состав!B:B)</f>
        <v>0</v>
      </c>
      <c r="AL107" s="117">
        <f ca="1">SUMIF(ЦветПолный!A:A,I107,ЦветПолный!C:C)</f>
        <v>14</v>
      </c>
      <c r="AM107" s="117">
        <f ca="1">SUMIF(Цвет!A:A,W107,Цвет!B:B)</f>
        <v>1</v>
      </c>
      <c r="AN107" s="117">
        <f ca="1">SUMIF(Пол!B:B,L107,Пол!C:C)</f>
        <v>1</v>
      </c>
      <c r="AO107" s="117">
        <f ca="1">SUMIF(Марка!A:A,G107,Марка!B:B)</f>
        <v>1</v>
      </c>
      <c r="AP107" s="117">
        <f ca="1">SUMIF(Страна!A:A,M107,Страна!B:B)</f>
        <v>1</v>
      </c>
      <c r="AQ107" s="83" t="e">
        <f ca="1">IF(VLOOKUP(T107,Товары!A:B,2,FALSE)=X107,"Есть в 1С","ERR")</f>
        <v>#N/A</v>
      </c>
      <c r="AR107" s="84" t="e">
        <f ca="1">IF(VLOOKUP(X107,Товары!B:B,1,FALSE)=X107,"Есть в 1С","ERR")</f>
        <v>#N/A</v>
      </c>
      <c r="AS107" s="116" t="e">
        <f ca="1">VLOOKUP(T107,Товары!A:B,2,FALSE)</f>
        <v>#N/A</v>
      </c>
      <c r="AT107" s="114" t="e">
        <f ca="1">VLOOKUP(T107,Товары!A:B,1,FALSE)</f>
        <v>#N/A</v>
      </c>
    </row>
    <row r="108" spans="1:46" x14ac:dyDescent="0.25">
      <c r="A108" s="133" t="str">
        <f ca="1"/>
        <v>21-720-06-59</v>
      </c>
      <c r="B108" s="128" t="str">
        <f ca="1">UPPER(_xlfn.XLOOKUP($A108,Строчный!$A:$A,Строчный!B:B,"ERR",0))</f>
        <v>37189BH GODWIN</v>
      </c>
      <c r="C108" s="101" t="str">
        <f ca="1">PROPER(_xlfn.XLOOKUP($A108,Строчный!$A:$A,Строчный!C:C,"ERR",0))</f>
        <v>Шляпы</v>
      </c>
      <c r="D108" s="101" t="str">
        <f ca="1">_xlfn.LET(_xlpm.DATA,(_xlfn.XLOOKUP($A108,Строчный!$A:$A,Строчный!D:D,"ERR",0)),UPPER(MID(_xlpm.DATA,1,1))&amp;LOWER(MID(_xlpm.DATA,2,LEN(_xlpm.DATA)-1)))</f>
        <v>Шляпа федора</v>
      </c>
      <c r="E108" s="101" t="str">
        <f ca="1">PROPER(_xlfn.XLOOKUP($A108,Строчный!$A:$A,Строчный!E:E,"ERR",0))</f>
        <v>The Hollywood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BAILEY</v>
      </c>
      <c r="H108" s="101" t="str">
        <f ca="1">LOWER(_xlfn.XLOOKUP($A108,Строчный!$A:$A,Строчный!H:H,"ERR",0))</f>
        <v>lazuli blue</v>
      </c>
      <c r="I108" s="101" t="str">
        <f ca="1">LOWER(_xlfn.XLOOKUP($A108,Строчный!$A:$A,Строчный!I:I,"ERR",0))</f>
        <v>синий</v>
      </c>
      <c r="J108" s="101" t="str">
        <f ca="1">SUBSTITUTE(LOWER(_xlfn.XLOOKUP($A108,Строчный!$A:$A,Строчный!J:J,"ERR",0)),"подклад","Подклад")</f>
        <v>100% шерсть</v>
      </c>
      <c r="K108" s="101" t="str">
        <f ca="1">LOWER(_xlfn.XLOOKUP($A108,Строчный!$A:$A,Строчный!K:K,"ERR",0))</f>
        <v>фетровые</v>
      </c>
      <c r="L108" s="101" t="str">
        <f ca="1">PROPER(_xlfn.XLOOKUP($A108,Строчный!$A:$A,Строчный!L:L,"ERR",0))</f>
        <v>Унисекс</v>
      </c>
      <c r="M108" s="101" t="str">
        <f ca="1">PROPER(_xlfn.XLOOKUP($A108,Строчный!$A:$A,Строчный!M:M,"ERR",0))</f>
        <v>Соединенные Штаты</v>
      </c>
      <c r="N108" s="110">
        <f ca="1">VALUE(_xlfn.XLOOKUP($A108,Строчный!$A:$A,Строчный!N:N,"ERR",0))</f>
        <v>702.00000000000011</v>
      </c>
      <c r="O108" s="109" t="str">
        <f ca="1">_xlfn.XLOOKUP($G108,Фабрика!A:A,Фабрика!B:B,"ERR",0)</f>
        <v>Bollman Headwear Europe Ltd; 2 Merchants drive, Caelisle, Cumbria CA3 0JW, United Kingdom</v>
      </c>
      <c r="P108" s="100">
        <f ca="1">_xlfn.XLOOKUP($A108,Строчный!$A:$A,Строчный!P:P,"ERR",0)</f>
        <v>59</v>
      </c>
      <c r="Q108" s="100">
        <f ca="1">VALUE(_xlfn.XLOOKUP($A108,Строчный!$A:$A,Строчный!Q:Q,"ERR",0))</f>
        <v>1</v>
      </c>
      <c r="R108" s="14" t="s">
        <v>283</v>
      </c>
      <c r="S108" s="122" t="str">
        <f t="shared" ca="1" si="13"/>
        <v>Шляпа BAILEY арт. 37189BH GODWIN (синий)</v>
      </c>
      <c r="T108" s="121" t="str">
        <f t="shared" ca="1" si="14"/>
        <v>Шляпа BAILEY арт. 37189BH GODWIN (синий) {lazuli blue}</v>
      </c>
      <c r="U108" s="18" t="str">
        <f t="shared" ca="1" si="15"/>
        <v>синий</v>
      </c>
      <c r="V108" s="18" t="str">
        <f t="shared" ca="1" si="16"/>
        <v>синий</v>
      </c>
      <c r="W108" s="119" t="str">
        <f ca="1">_xlfn.XLOOKUP(A108,'Цвета артикулов'!A:A,'Цвета артикулов'!B:B,IFERROR(MID(I108,FIND("-",I108)+1,LEN(I108)),IFERROR(MID(I108,1,FIND("/",I108)-2),I108)),0)</f>
        <v>синий</v>
      </c>
      <c r="X108" s="93" t="str">
        <f t="shared" ca="1" si="17"/>
        <v>21-720-06</v>
      </c>
      <c r="Y108" s="95" t="str">
        <f ca="1">VLOOKUP(C108,Группа!A:B,2,FALSE)</f>
        <v>Шляпа</v>
      </c>
      <c r="Z108" s="117" t="str">
        <f ca="1">IFERROR(VLOOKUP(P108,Размеры!A:C,3,FALSE),"")</f>
        <v>59 L</v>
      </c>
      <c r="AA108" s="117" t="str">
        <f ca="1">VLOOKUP(I108,ЦветПолный!A:B,2,FALSE)</f>
        <v>06</v>
      </c>
      <c r="AB108" s="117">
        <f ca="1">IFERROR(VLOOKUP(P108,Размеры!A:D,4,FALSE),"")</f>
        <v>59</v>
      </c>
      <c r="AC108" s="117">
        <f ca="1">IF(LEFT(IFERROR(VLOOKUP(LOOKUP(2,1/SEARCH(B108,Товары!A:A),Товары!A:A),Товары!A:B,2,0),""),6)=MID(X108,1,6),1,0)</f>
        <v>1</v>
      </c>
      <c r="AE108" s="117">
        <f ca="1">SUMIF(Группа!A:A,C108,Группа!C:C)</f>
        <v>1</v>
      </c>
      <c r="AF108" s="117">
        <f ca="1">SUMIF(Группа!B:B,Y108,Группа!C:C)</f>
        <v>1</v>
      </c>
      <c r="AG108" s="117">
        <f ca="1">SUMIF(Формы!A:A,D108,Формы!B:B)</f>
        <v>1</v>
      </c>
      <c r="AH108" s="117">
        <f ca="1">SUMIF(Материал!A:A,K108,Материал!B:B)</f>
        <v>1</v>
      </c>
      <c r="AI108" s="117">
        <f ca="1">SUMIF(Размеры!A:A,P108,Размеры!E:E)</f>
        <v>1</v>
      </c>
      <c r="AJ108" s="117">
        <f ca="1">SUMIF(Сезон!A:A,F108,Сезон!B:B)</f>
        <v>1</v>
      </c>
      <c r="AK108" s="117">
        <f ca="1">SUMIF(Состав!A:A,J108,Состав!B:B)</f>
        <v>1</v>
      </c>
      <c r="AL108" s="117">
        <f ca="1">SUMIF(ЦветПолный!A:A,I108,ЦветПолный!C:C)</f>
        <v>8</v>
      </c>
      <c r="AM108" s="117">
        <f ca="1">SUMIF(Цвет!A:A,W108,Цвет!B:B)</f>
        <v>1</v>
      </c>
      <c r="AN108" s="117">
        <f ca="1">SUMIF(Пол!B:B,L108,Пол!C:C)</f>
        <v>1</v>
      </c>
      <c r="AO108" s="117">
        <f ca="1">SUMIF(Марка!A:A,G108,Марка!B:B)</f>
        <v>1</v>
      </c>
      <c r="AP108" s="117">
        <f ca="1">SUMIF(Страна!A:A,M108,Страна!B:B)</f>
        <v>1</v>
      </c>
      <c r="AQ108" s="83" t="e">
        <f ca="1">IF(VLOOKUP(T108,Товары!A:B,2,FALSE)=X108,"Есть в 1С","ERR")</f>
        <v>#N/A</v>
      </c>
      <c r="AR108" s="84" t="e">
        <f ca="1">IF(VLOOKUP(X108,Товары!B:B,1,FALSE)=X108,"Есть в 1С","ERR")</f>
        <v>#N/A</v>
      </c>
      <c r="AS108" s="116" t="e">
        <f ca="1">VLOOKUP(T108,Товары!A:B,2,FALSE)</f>
        <v>#N/A</v>
      </c>
      <c r="AT108" s="114" t="e">
        <f ca="1">VLOOKUP(T108,Товары!A:B,1,FALSE)</f>
        <v>#N/A</v>
      </c>
    </row>
    <row r="109" spans="1:46" x14ac:dyDescent="0.25">
      <c r="A109" s="133" t="str">
        <f ca="1"/>
        <v>21-719-17-57</v>
      </c>
      <c r="B109" s="128" t="str">
        <f ca="1">UPPER(_xlfn.XLOOKUP($A109,Строчный!$A:$A,Строчный!B:B,"ERR",0))</f>
        <v>37188BH COLBY</v>
      </c>
      <c r="C109" s="101" t="str">
        <f ca="1">PROPER(_xlfn.XLOOKUP($A109,Строчный!$A:$A,Строчный!C:C,"ERR",0))</f>
        <v>Шляпы</v>
      </c>
      <c r="D109" s="101" t="str">
        <f ca="1">_xlfn.LET(_xlpm.DATA,(_xlfn.XLOOKUP($A109,Строчный!$A:$A,Строчный!D:D,"ERR",0)),UPPER(MID(_xlpm.DATA,1,1))&amp;LOWER(MID(_xlpm.DATA,2,LEN(_xlpm.DATA)-1)))</f>
        <v>Шляпа федора</v>
      </c>
      <c r="E109" s="101" t="str">
        <f ca="1">PROPER(_xlfn.XLOOKUP($A109,Строчный!$A:$A,Строчный!E:E,"ERR",0))</f>
        <v>The Hollywood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BAILEY</v>
      </c>
      <c r="H109" s="101" t="str">
        <f ca="1">LOWER(_xlfn.XLOOKUP($A109,Строчный!$A:$A,Строчный!H:H,"ERR",0))</f>
        <v>nickel</v>
      </c>
      <c r="I109" s="101" t="str">
        <f ca="1">LOWER(_xlfn.XLOOKUP($A109,Строчный!$A:$A,Строчный!I:I,"ERR",0))</f>
        <v>белый</v>
      </c>
      <c r="J109" s="101" t="str">
        <f ca="1">SUBSTITUTE(LOWER(_xlfn.XLOOKUP($A109,Строчный!$A:$A,Строчный!J:J,"ERR",0)),"подклад","Подклад")</f>
        <v>100% шерсть / Подклад: 100% полиэстер</v>
      </c>
      <c r="K109" s="101" t="str">
        <f ca="1">LOWER(_xlfn.XLOOKUP($A109,Строчный!$A:$A,Строчный!K:K,"ERR",0))</f>
        <v>фетровые</v>
      </c>
      <c r="L109" s="101" t="str">
        <f ca="1">PROPER(_xlfn.XLOOKUP($A109,Строчный!$A:$A,Строчный!L:L,"ERR",0))</f>
        <v>Унисекс</v>
      </c>
      <c r="M109" s="101" t="str">
        <f ca="1">PROPER(_xlfn.XLOOKUP($A109,Строчный!$A:$A,Строчный!M:M,"ERR",0))</f>
        <v>Соединенные Штаты</v>
      </c>
      <c r="N109" s="110">
        <f ca="1">VALUE(_xlfn.XLOOKUP($A109,Строчный!$A:$A,Строчный!N:N,"ERR",0))</f>
        <v>702.00000000000011</v>
      </c>
      <c r="O109" s="109" t="str">
        <f ca="1">_xlfn.XLOOKUP($G109,Фабрика!A:A,Фабрика!B:B,"ERR",0)</f>
        <v>Bollman Headwear Europe Ltd; 2 Merchants drive, Caelisle, Cumbria CA3 0JW, United Kingdom</v>
      </c>
      <c r="P109" s="100">
        <f ca="1">_xlfn.XLOOKUP($A109,Строчный!$A:$A,Строчный!P:P,"ERR",0)</f>
        <v>57</v>
      </c>
      <c r="Q109" s="100">
        <f ca="1">VALUE(_xlfn.XLOOKUP($A109,Строчный!$A:$A,Строчный!Q:Q,"ERR",0))</f>
        <v>1</v>
      </c>
      <c r="R109" s="14" t="s">
        <v>283</v>
      </c>
      <c r="S109" s="122" t="str">
        <f t="shared" ca="1" si="13"/>
        <v>Шляпа BAILEY арт. 37188BH COLBY (белый)</v>
      </c>
      <c r="T109" s="121" t="str">
        <f t="shared" ca="1" si="14"/>
        <v>Шляпа BAILEY арт. 37188BH COLBY (белый) {nickel}</v>
      </c>
      <c r="U109" s="18" t="str">
        <f t="shared" ca="1" si="15"/>
        <v>белый</v>
      </c>
      <c r="V109" s="18" t="str">
        <f t="shared" ca="1" si="16"/>
        <v>белый</v>
      </c>
      <c r="W109" s="119" t="str">
        <f ca="1">_xlfn.XLOOKUP(A109,'Цвета артикулов'!A:A,'Цвета артикулов'!B:B,IFERROR(MID(I109,FIND("-",I109)+1,LEN(I109)),IFERROR(MID(I109,1,FIND("/",I109)-2),I109)),0)</f>
        <v>белый</v>
      </c>
      <c r="X109" s="93" t="str">
        <f t="shared" ca="1" si="17"/>
        <v>21-719-17</v>
      </c>
      <c r="Y109" s="95" t="str">
        <f ca="1">VLOOKUP(C109,Группа!A:B,2,FALSE)</f>
        <v>Шляпа</v>
      </c>
      <c r="Z109" s="117" t="str">
        <f ca="1">IFERROR(VLOOKUP(P109,Размеры!A:C,3,FALSE),"")</f>
        <v>57 M</v>
      </c>
      <c r="AA109" s="117" t="str">
        <f ca="1">VLOOKUP(I109,ЦветПолный!A:B,2,FALSE)</f>
        <v>17</v>
      </c>
      <c r="AB109" s="117">
        <f ca="1">IFERROR(VLOOKUP(P109,Размеры!A:D,4,FALSE),"")</f>
        <v>57</v>
      </c>
      <c r="AC109" s="117">
        <f ca="1">IF(LEFT(IFERROR(VLOOKUP(LOOKUP(2,1/SEARCH(B109,Товары!A:A),Товары!A:A),Товары!A:B,2,0),""),6)=MID(X109,1,6),1,0)</f>
        <v>1</v>
      </c>
      <c r="AE109" s="117">
        <f ca="1">SUMIF(Группа!A:A,C109,Группа!C:C)</f>
        <v>1</v>
      </c>
      <c r="AF109" s="117">
        <f ca="1">SUMIF(Группа!B:B,Y109,Группа!C:C)</f>
        <v>1</v>
      </c>
      <c r="AG109" s="117">
        <f ca="1">SUMIF(Формы!A:A,D109,Формы!B:B)</f>
        <v>1</v>
      </c>
      <c r="AH109" s="117">
        <f ca="1">SUMIF(Материал!A:A,K109,Материал!B:B)</f>
        <v>1</v>
      </c>
      <c r="AI109" s="117">
        <f ca="1">SUMIF(Размеры!A:A,P109,Размеры!E:E)</f>
        <v>1</v>
      </c>
      <c r="AJ109" s="117">
        <f ca="1">SUMIF(Сезон!A:A,F109,Сезон!B:B)</f>
        <v>1</v>
      </c>
      <c r="AK109" s="117">
        <f ca="1">SUMIF(Состав!A:A,J109,Состав!B:B)</f>
        <v>0</v>
      </c>
      <c r="AL109" s="117">
        <f ca="1">SUMIF(ЦветПолный!A:A,I109,ЦветПолный!C:C)</f>
        <v>4</v>
      </c>
      <c r="AM109" s="117">
        <f ca="1">SUMIF(Цвет!A:A,W109,Цвет!B:B)</f>
        <v>1</v>
      </c>
      <c r="AN109" s="117">
        <f ca="1">SUMIF(Пол!B:B,L109,Пол!C:C)</f>
        <v>1</v>
      </c>
      <c r="AO109" s="117">
        <f ca="1">SUMIF(Марка!A:A,G109,Марка!B:B)</f>
        <v>1</v>
      </c>
      <c r="AP109" s="117">
        <f ca="1">SUMIF(Страна!A:A,M109,Страна!B:B)</f>
        <v>1</v>
      </c>
      <c r="AQ109" s="83" t="e">
        <f ca="1">IF(VLOOKUP(T109,Товары!A:B,2,FALSE)=X109,"Есть в 1С","ERR")</f>
        <v>#N/A</v>
      </c>
      <c r="AR109" s="84" t="e">
        <f ca="1">IF(VLOOKUP(X109,Товары!B:B,1,FALSE)=X109,"Есть в 1С","ERR")</f>
        <v>#N/A</v>
      </c>
      <c r="AS109" s="116" t="e">
        <f ca="1">VLOOKUP(T109,Товары!A:B,2,FALSE)</f>
        <v>#N/A</v>
      </c>
      <c r="AT109" s="114" t="e">
        <f ca="1">VLOOKUP(T109,Товары!A:B,1,FALSE)</f>
        <v>#N/A</v>
      </c>
    </row>
    <row r="110" spans="1:46" x14ac:dyDescent="0.25">
      <c r="A110" s="133" t="str">
        <f ca="1"/>
        <v>21-710-36-61</v>
      </c>
      <c r="B110" s="128" t="str">
        <f ca="1">UPPER(_xlfn.XLOOKUP($A110,Строчный!$A:$A,Строчный!B:B,"ERR",0))</f>
        <v>81742BH LARSON</v>
      </c>
      <c r="C110" s="101" t="str">
        <f ca="1">PROPER(_xlfn.XLOOKUP($A110,Строчный!$A:$A,Строчный!C:C,"ERR",0))</f>
        <v>Шляпы</v>
      </c>
      <c r="D110" s="101" t="str">
        <f ca="1">_xlfn.LET(_xlpm.DATA,(_xlfn.XLOOKUP($A110,Строчный!$A:$A,Строчный!D:D,"ERR",0)),UPPER(MID(_xlpm.DATA,1,1))&amp;LOWER(MID(_xlpm.DATA,2,LEN(_xlpm.DATA)-1)))</f>
        <v>Шляпа федора</v>
      </c>
      <c r="E110" s="101" t="str">
        <f ca="1">PROPER(_xlfn.XLOOKUP($A110,Строчный!$A:$A,Строчный!E:E,"ERR",0))</f>
        <v>The Hollywood</v>
      </c>
      <c r="F110" s="101" t="str">
        <f ca="1">LOWER(_xlfn.XLOOKUP($A110,Строчный!$A:$A,Строчный!F:F,"ERR",0))</f>
        <v>летний</v>
      </c>
      <c r="G110" s="101" t="str">
        <f ca="1">UPPER(_xlfn.XLOOKUP($A110,Строчный!$A:$A,Строчный!G:G,"ERR",0))</f>
        <v>BAILEY</v>
      </c>
      <c r="H110" s="101" t="str">
        <f ca="1">LOWER(_xlfn.XLOOKUP($A110,Строчный!$A:$A,Строчный!H:H,"ERR",0))</f>
        <v>linen multi</v>
      </c>
      <c r="I110" s="101" t="str">
        <f ca="1">LOWER(_xlfn.XLOOKUP($A110,Строчный!$A:$A,Строчный!I:I,"ERR",0))</f>
        <v>кремовый</v>
      </c>
      <c r="J110" s="101" t="str">
        <f ca="1">SUBSTITUTE(LOWER(_xlfn.XLOOKUP($A110,Строчный!$A:$A,Строчный!J:J,"ERR",0)),"подклад","Подклад")</f>
        <v>50% бумага - 33% полипропилен - 17% полиэстер</v>
      </c>
      <c r="K110" s="101" t="str">
        <f ca="1">LOWER(_xlfn.XLOOKUP($A110,Строчный!$A:$A,Строчный!K:K,"ERR",0))</f>
        <v>бумажные</v>
      </c>
      <c r="L110" s="101" t="str">
        <f ca="1">PROPER(_xlfn.XLOOKUP($A110,Строчный!$A:$A,Строчный!L:L,"ERR",0))</f>
        <v>Унисекс</v>
      </c>
      <c r="M110" s="101" t="str">
        <f ca="1">PROPER(_xlfn.XLOOKUP($A110,Строчный!$A:$A,Строчный!M:M,"ERR",0))</f>
        <v>Китай</v>
      </c>
      <c r="N110" s="110">
        <f ca="1">VALUE(_xlfn.XLOOKUP($A110,Строчный!$A:$A,Строчный!N:N,"ERR",0))</f>
        <v>2380.9500000000003</v>
      </c>
      <c r="O110" s="109" t="str">
        <f ca="1">_xlfn.XLOOKUP($G110,Фабрика!A:A,Фабрика!B:B,"ERR",0)</f>
        <v>Bollman Headwear Europe Ltd; 2 Merchants drive, Caelisle, Cumbria CA3 0JW, United Kingdom</v>
      </c>
      <c r="P110" s="100">
        <f ca="1">_xlfn.XLOOKUP($A110,Строчный!$A:$A,Строчный!P:P,"ERR",0)</f>
        <v>61</v>
      </c>
      <c r="Q110" s="100">
        <f ca="1">VALUE(_xlfn.XLOOKUP($A110,Строчный!$A:$A,Строчный!Q:Q,"ERR",0))</f>
        <v>3</v>
      </c>
      <c r="R110" s="14" t="s">
        <v>283</v>
      </c>
      <c r="S110" s="122" t="str">
        <f t="shared" ca="1" si="13"/>
        <v>Шляпа BAILEY арт. 81742BH LARSON (кремовый)</v>
      </c>
      <c r="T110" s="121" t="str">
        <f t="shared" ca="1" si="14"/>
        <v>Шляпа BAILEY арт. 81742BH LARSON (кремовый) {linen multi}</v>
      </c>
      <c r="U110" s="18" t="str">
        <f t="shared" ca="1" si="15"/>
        <v>кремовый</v>
      </c>
      <c r="V110" s="18" t="str">
        <f t="shared" ca="1" si="16"/>
        <v>кремовый</v>
      </c>
      <c r="W110" s="119" t="s">
        <v>52</v>
      </c>
      <c r="X110" s="93" t="str">
        <f t="shared" ca="1" si="17"/>
        <v>21-710-36</v>
      </c>
      <c r="Y110" s="95" t="str">
        <f ca="1">VLOOKUP(C110,Группа!A:B,2,FALSE)</f>
        <v>Шляпа</v>
      </c>
      <c r="Z110" s="117" t="str">
        <f ca="1">IFERROR(VLOOKUP(P110,Размеры!A:C,3,FALSE),"")</f>
        <v>61 XL</v>
      </c>
      <c r="AA110" s="117" t="str">
        <f ca="1">VLOOKUP(I110,ЦветПолный!A:B,2,FALSE)</f>
        <v>36</v>
      </c>
      <c r="AB110" s="117">
        <f ca="1">IFERROR(VLOOKUP(P110,Размеры!A:D,4,FALSE),"")</f>
        <v>61</v>
      </c>
      <c r="AC110" s="117">
        <f ca="1">IF(LEFT(IFERROR(VLOOKUP(LOOKUP(2,1/SEARCH(B110,Товары!A:A),Товары!A:A),Товары!A:B,2,0),""),6)=MID(X110,1,6),1,0)</f>
        <v>1</v>
      </c>
      <c r="AE110" s="117">
        <f ca="1">SUMIF(Группа!A:A,C110,Группа!C:C)</f>
        <v>1</v>
      </c>
      <c r="AF110" s="117">
        <f ca="1">SUMIF(Группа!B:B,Y110,Группа!C:C)</f>
        <v>1</v>
      </c>
      <c r="AG110" s="117">
        <f ca="1">SUMIF(Формы!A:A,D110,Формы!B:B)</f>
        <v>1</v>
      </c>
      <c r="AH110" s="117">
        <f ca="1">SUMIF(Материал!A:A,K110,Материал!B:B)</f>
        <v>1</v>
      </c>
      <c r="AI110" s="117">
        <f ca="1">SUMIF(Размеры!A:A,P110,Размеры!E:E)</f>
        <v>1</v>
      </c>
      <c r="AJ110" s="117">
        <f ca="1">SUMIF(Сезон!A:A,F110,Сезон!B:B)</f>
        <v>1</v>
      </c>
      <c r="AK110" s="117">
        <f ca="1">SUMIF(Состав!A:A,J110,Состав!B:B)</f>
        <v>1</v>
      </c>
      <c r="AL110" s="117">
        <f ca="1">SUMIF(ЦветПолный!A:A,I110,ЦветПолный!C:C)</f>
        <v>6</v>
      </c>
      <c r="AM110" s="117">
        <f>SUMIF(Цвет!A:A,W110,Цвет!B:B)</f>
        <v>1</v>
      </c>
      <c r="AN110" s="117">
        <f ca="1">SUMIF(Пол!B:B,L110,Пол!C:C)</f>
        <v>1</v>
      </c>
      <c r="AO110" s="117">
        <f ca="1">SUMIF(Марка!A:A,G110,Марка!B:B)</f>
        <v>1</v>
      </c>
      <c r="AP110" s="117">
        <f ca="1">SUMIF(Страна!A:A,M110,Страна!B:B)</f>
        <v>1</v>
      </c>
      <c r="AQ110" s="83" t="str">
        <f ca="1">IF(VLOOKUP(T110,Товары!A:B,2,FALSE)=X110,"Есть в 1С","ERR")</f>
        <v>Есть в 1С</v>
      </c>
      <c r="AR110" s="84" t="str">
        <f ca="1">IF(VLOOKUP(X110,Товары!B:B,1,FALSE)=X110,"Есть в 1С","ERR")</f>
        <v>Есть в 1С</v>
      </c>
      <c r="AS110" s="116" t="str">
        <f ca="1">VLOOKUP(T110,Товары!A:B,2,FALSE)</f>
        <v>21-710-36</v>
      </c>
      <c r="AT110" s="114" t="str">
        <f ca="1">VLOOKUP(T110,Товары!A:B,1,FALSE)</f>
        <v>Шляпа BAILEY арт. 81742BH LARSON (кремовый) {linen multi}</v>
      </c>
    </row>
    <row r="111" spans="1:46" x14ac:dyDescent="0.25">
      <c r="A111" s="133" t="str">
        <f ca="1"/>
        <v>21-710-36-59</v>
      </c>
      <c r="B111" s="128" t="str">
        <f ca="1">UPPER(_xlfn.XLOOKUP($A111,Строчный!$A:$A,Строчный!B:B,"ERR",0))</f>
        <v>81742BH LARSON</v>
      </c>
      <c r="C111" s="101" t="str">
        <f ca="1">PROPER(_xlfn.XLOOKUP($A111,Строчный!$A:$A,Строчный!C:C,"ERR",0))</f>
        <v>Шляпы</v>
      </c>
      <c r="D111" s="101" t="str">
        <f ca="1">_xlfn.LET(_xlpm.DATA,(_xlfn.XLOOKUP($A111,Строчный!$A:$A,Строчный!D:D,"ERR",0)),UPPER(MID(_xlpm.DATA,1,1))&amp;LOWER(MID(_xlpm.DATA,2,LEN(_xlpm.DATA)-1)))</f>
        <v>Шляпа федора</v>
      </c>
      <c r="E111" s="101" t="str">
        <f ca="1">PROPER(_xlfn.XLOOKUP($A111,Строчный!$A:$A,Строчный!E:E,"ERR",0))</f>
        <v>The Hollywood</v>
      </c>
      <c r="F111" s="101" t="str">
        <f ca="1">LOWER(_xlfn.XLOOKUP($A111,Строчный!$A:$A,Строчный!F:F,"ERR",0))</f>
        <v>летний</v>
      </c>
      <c r="G111" s="101" t="str">
        <f ca="1">UPPER(_xlfn.XLOOKUP($A111,Строчный!$A:$A,Строчный!G:G,"ERR",0))</f>
        <v>BAILEY</v>
      </c>
      <c r="H111" s="101" t="str">
        <f ca="1">LOWER(_xlfn.XLOOKUP($A111,Строчный!$A:$A,Строчный!H:H,"ERR",0))</f>
        <v>linen multi</v>
      </c>
      <c r="I111" s="101" t="str">
        <f ca="1">LOWER(_xlfn.XLOOKUP($A111,Строчный!$A:$A,Строчный!I:I,"ERR",0))</f>
        <v>кремовый</v>
      </c>
      <c r="J111" s="101" t="str">
        <f ca="1">SUBSTITUTE(LOWER(_xlfn.XLOOKUP($A111,Строчный!$A:$A,Строчный!J:J,"ERR",0)),"подклад","Подклад")</f>
        <v>50% бумага - 33% полипропилен - 17% полиэстер</v>
      </c>
      <c r="K111" s="101" t="str">
        <f ca="1">LOWER(_xlfn.XLOOKUP($A111,Строчный!$A:$A,Строчный!K:K,"ERR",0))</f>
        <v>бумажные</v>
      </c>
      <c r="L111" s="101" t="str">
        <f ca="1">PROPER(_xlfn.XLOOKUP($A111,Строчный!$A:$A,Строчный!L:L,"ERR",0))</f>
        <v>Унисекс</v>
      </c>
      <c r="M111" s="101" t="str">
        <f ca="1">PROPER(_xlfn.XLOOKUP($A111,Строчный!$A:$A,Строчный!M:M,"ERR",0))</f>
        <v>Китай</v>
      </c>
      <c r="N111" s="110">
        <f ca="1">VALUE(_xlfn.XLOOKUP($A111,Строчный!$A:$A,Строчный!N:N,"ERR",0))</f>
        <v>2380.9500000000003</v>
      </c>
      <c r="O111" s="109" t="str">
        <f ca="1">_xlfn.XLOOKUP($G111,Фабрика!A:A,Фабрика!B:B,"ERR",0)</f>
        <v>Bollman Headwear Europe Ltd; 2 Merchants drive, Caelisle, Cumbria CA3 0JW, United Kingdom</v>
      </c>
      <c r="P111" s="100">
        <f ca="1">_xlfn.XLOOKUP($A111,Строчный!$A:$A,Строчный!P:P,"ERR",0)</f>
        <v>59</v>
      </c>
      <c r="Q111" s="100">
        <f ca="1">VALUE(_xlfn.XLOOKUP($A111,Строчный!$A:$A,Строчный!Q:Q,"ERR",0))</f>
        <v>4</v>
      </c>
      <c r="R111" s="14" t="s">
        <v>283</v>
      </c>
      <c r="S111" s="122" t="str">
        <f t="shared" ca="1" si="13"/>
        <v>Шляпа BAILEY арт. 81742BH LARSON (кремовый)</v>
      </c>
      <c r="T111" s="121" t="str">
        <f t="shared" ca="1" si="14"/>
        <v>Шляпа BAILEY арт. 81742BH LARSON (кремовый) {linen multi}</v>
      </c>
      <c r="U111" s="18" t="str">
        <f t="shared" ca="1" si="15"/>
        <v>кремовый</v>
      </c>
      <c r="V111" s="18" t="str">
        <f t="shared" ca="1" si="16"/>
        <v>кремовый</v>
      </c>
      <c r="W111" s="119" t="s">
        <v>52</v>
      </c>
      <c r="X111" s="93" t="str">
        <f t="shared" ca="1" si="17"/>
        <v>21-710-36</v>
      </c>
      <c r="Y111" s="95" t="str">
        <f ca="1">VLOOKUP(C111,Группа!A:B,2,FALSE)</f>
        <v>Шляпа</v>
      </c>
      <c r="Z111" s="117" t="str">
        <f ca="1">IFERROR(VLOOKUP(P111,Размеры!A:C,3,FALSE),"")</f>
        <v>59 L</v>
      </c>
      <c r="AA111" s="117" t="str">
        <f ca="1">VLOOKUP(I111,ЦветПолный!A:B,2,FALSE)</f>
        <v>36</v>
      </c>
      <c r="AB111" s="117">
        <f ca="1">IFERROR(VLOOKUP(P111,Размеры!A:D,4,FALSE),"")</f>
        <v>59</v>
      </c>
      <c r="AC111" s="117">
        <f ca="1">IF(LEFT(IFERROR(VLOOKUP(LOOKUP(2,1/SEARCH(B111,Товары!A:A),Товары!A:A),Товары!A:B,2,0),""),6)=MID(X111,1,6),1,0)</f>
        <v>1</v>
      </c>
      <c r="AE111" s="117">
        <f ca="1">SUMIF(Группа!A:A,C111,Группа!C:C)</f>
        <v>1</v>
      </c>
      <c r="AF111" s="117">
        <f ca="1">SUMIF(Группа!B:B,Y111,Группа!C:C)</f>
        <v>1</v>
      </c>
      <c r="AG111" s="117">
        <f ca="1">SUMIF(Формы!A:A,D111,Формы!B:B)</f>
        <v>1</v>
      </c>
      <c r="AH111" s="117">
        <f ca="1">SUMIF(Материал!A:A,K111,Материал!B:B)</f>
        <v>1</v>
      </c>
      <c r="AI111" s="117">
        <f ca="1">SUMIF(Размеры!A:A,P111,Размеры!E:E)</f>
        <v>1</v>
      </c>
      <c r="AJ111" s="117">
        <f ca="1">SUMIF(Сезон!A:A,F111,Сезон!B:B)</f>
        <v>1</v>
      </c>
      <c r="AK111" s="117">
        <f ca="1">SUMIF(Состав!A:A,J111,Состав!B:B)</f>
        <v>1</v>
      </c>
      <c r="AL111" s="117">
        <f ca="1">SUMIF(ЦветПолный!A:A,I111,ЦветПолный!C:C)</f>
        <v>6</v>
      </c>
      <c r="AM111" s="117">
        <f>SUMIF(Цвет!A:A,W111,Цвет!B:B)</f>
        <v>1</v>
      </c>
      <c r="AN111" s="117">
        <f ca="1">SUMIF(Пол!B:B,L111,Пол!C:C)</f>
        <v>1</v>
      </c>
      <c r="AO111" s="117">
        <f ca="1">SUMIF(Марка!A:A,G111,Марка!B:B)</f>
        <v>1</v>
      </c>
      <c r="AP111" s="117">
        <f ca="1">SUMIF(Страна!A:A,M111,Страна!B:B)</f>
        <v>1</v>
      </c>
      <c r="AQ111" s="83" t="str">
        <f ca="1">IF(VLOOKUP(T111,Товары!A:B,2,FALSE)=X111,"Есть в 1С","ERR")</f>
        <v>Есть в 1С</v>
      </c>
      <c r="AR111" s="84" t="str">
        <f ca="1">IF(VLOOKUP(X111,Товары!B:B,1,FALSE)=X111,"Есть в 1С","ERR")</f>
        <v>Есть в 1С</v>
      </c>
      <c r="AS111" s="116" t="str">
        <f ca="1">VLOOKUP(T111,Товары!A:B,2,FALSE)</f>
        <v>21-710-36</v>
      </c>
      <c r="AT111" s="114" t="str">
        <f ca="1">VLOOKUP(T111,Товары!A:B,1,FALSE)</f>
        <v>Шляпа BAILEY арт. 81742BH LARSON (кремовый) {linen multi}</v>
      </c>
    </row>
    <row r="112" spans="1:46" x14ac:dyDescent="0.25">
      <c r="A112" s="133" t="str">
        <f ca="1"/>
        <v>21-710-36-57</v>
      </c>
      <c r="B112" s="128" t="str">
        <f ca="1">UPPER(_xlfn.XLOOKUP($A112,Строчный!$A:$A,Строчный!B:B,"ERR",0))</f>
        <v>81742BH LARSON</v>
      </c>
      <c r="C112" s="101" t="str">
        <f ca="1">PROPER(_xlfn.XLOOKUP($A112,Строчный!$A:$A,Строчный!C:C,"ERR",0))</f>
        <v>Шляпы</v>
      </c>
      <c r="D112" s="101" t="str">
        <f ca="1">_xlfn.LET(_xlpm.DATA,(_xlfn.XLOOKUP($A112,Строчный!$A:$A,Строчный!D:D,"ERR",0)),UPPER(MID(_xlpm.DATA,1,1))&amp;LOWER(MID(_xlpm.DATA,2,LEN(_xlpm.DATA)-1)))</f>
        <v>Шляпа федора</v>
      </c>
      <c r="E112" s="101" t="str">
        <f ca="1">PROPER(_xlfn.XLOOKUP($A112,Строчный!$A:$A,Строчный!E:E,"ERR",0))</f>
        <v>The Hollywood</v>
      </c>
      <c r="F112" s="101" t="str">
        <f ca="1">LOWER(_xlfn.XLOOKUP($A112,Строчный!$A:$A,Строчный!F:F,"ERR",0))</f>
        <v>летний</v>
      </c>
      <c r="G112" s="101" t="str">
        <f ca="1">UPPER(_xlfn.XLOOKUP($A112,Строчный!$A:$A,Строчный!G:G,"ERR",0))</f>
        <v>BAILEY</v>
      </c>
      <c r="H112" s="101" t="str">
        <f ca="1">LOWER(_xlfn.XLOOKUP($A112,Строчный!$A:$A,Строчный!H:H,"ERR",0))</f>
        <v>linen multi</v>
      </c>
      <c r="I112" s="101" t="str">
        <f ca="1">LOWER(_xlfn.XLOOKUP($A112,Строчный!$A:$A,Строчный!I:I,"ERR",0))</f>
        <v>кремовый</v>
      </c>
      <c r="J112" s="101" t="str">
        <f ca="1">SUBSTITUTE(LOWER(_xlfn.XLOOKUP($A112,Строчный!$A:$A,Строчный!J:J,"ERR",0)),"подклад","Подклад")</f>
        <v>50% бумага - 33% полипропилен - 17% полиэстер</v>
      </c>
      <c r="K112" s="101" t="str">
        <f ca="1">LOWER(_xlfn.XLOOKUP($A112,Строчный!$A:$A,Строчный!K:K,"ERR",0))</f>
        <v>бумажные</v>
      </c>
      <c r="L112" s="101" t="str">
        <f ca="1">PROPER(_xlfn.XLOOKUP($A112,Строчный!$A:$A,Строчный!L:L,"ERR",0))</f>
        <v>Унисекс</v>
      </c>
      <c r="M112" s="101" t="str">
        <f ca="1">PROPER(_xlfn.XLOOKUP($A112,Строчный!$A:$A,Строчный!M:M,"ERR",0))</f>
        <v>Китай</v>
      </c>
      <c r="N112" s="110">
        <f ca="1">VALUE(_xlfn.XLOOKUP($A112,Строчный!$A:$A,Строчный!N:N,"ERR",0))</f>
        <v>2380.9500000000003</v>
      </c>
      <c r="O112" s="109" t="str">
        <f ca="1">_xlfn.XLOOKUP($G112,Фабрика!A:A,Фабрика!B:B,"ERR",0)</f>
        <v>Bollman Headwear Europe Ltd; 2 Merchants drive, Caelisle, Cumbria CA3 0JW, United Kingdom</v>
      </c>
      <c r="P112" s="100">
        <f ca="1">_xlfn.XLOOKUP($A112,Строчный!$A:$A,Строчный!P:P,"ERR",0)</f>
        <v>57</v>
      </c>
      <c r="Q112" s="100">
        <f ca="1">VALUE(_xlfn.XLOOKUP($A112,Строчный!$A:$A,Строчный!Q:Q,"ERR",0))</f>
        <v>3</v>
      </c>
      <c r="R112" s="14" t="s">
        <v>283</v>
      </c>
      <c r="S112" s="122" t="str">
        <f t="shared" ca="1" si="13"/>
        <v>Шляпа BAILEY арт. 81742BH LARSON (кремовый)</v>
      </c>
      <c r="T112" s="121" t="str">
        <f t="shared" ca="1" si="14"/>
        <v>Шляпа BAILEY арт. 81742BH LARSON (кремовый) {linen multi}</v>
      </c>
      <c r="U112" s="18" t="str">
        <f t="shared" ca="1" si="15"/>
        <v>кремовый</v>
      </c>
      <c r="V112" s="18" t="str">
        <f t="shared" ca="1" si="16"/>
        <v>кремовый</v>
      </c>
      <c r="W112" s="119" t="s">
        <v>52</v>
      </c>
      <c r="X112" s="93" t="str">
        <f t="shared" ca="1" si="17"/>
        <v>21-710-36</v>
      </c>
      <c r="Y112" s="95" t="str">
        <f ca="1">VLOOKUP(C112,Группа!A:B,2,FALSE)</f>
        <v>Шляпа</v>
      </c>
      <c r="Z112" s="117" t="str">
        <f ca="1">IFERROR(VLOOKUP(P112,Размеры!A:C,3,FALSE),"")</f>
        <v>57 M</v>
      </c>
      <c r="AA112" s="117" t="str">
        <f ca="1">VLOOKUP(I112,ЦветПолный!A:B,2,FALSE)</f>
        <v>36</v>
      </c>
      <c r="AB112" s="117">
        <f ca="1">IFERROR(VLOOKUP(P112,Размеры!A:D,4,FALSE),"")</f>
        <v>57</v>
      </c>
      <c r="AC112" s="117">
        <f ca="1">IF(LEFT(IFERROR(VLOOKUP(LOOKUP(2,1/SEARCH(B112,Товары!A:A),Товары!A:A),Товары!A:B,2,0),""),6)=MID(X112,1,6),1,0)</f>
        <v>1</v>
      </c>
      <c r="AE112" s="117">
        <f ca="1">SUMIF(Группа!A:A,C112,Группа!C:C)</f>
        <v>1</v>
      </c>
      <c r="AF112" s="117">
        <f ca="1">SUMIF(Группа!B:B,Y112,Группа!C:C)</f>
        <v>1</v>
      </c>
      <c r="AG112" s="117">
        <f ca="1">SUMIF(Формы!A:A,D112,Формы!B:B)</f>
        <v>1</v>
      </c>
      <c r="AH112" s="117">
        <f ca="1">SUMIF(Материал!A:A,K112,Материал!B:B)</f>
        <v>1</v>
      </c>
      <c r="AI112" s="117">
        <f ca="1">SUMIF(Размеры!A:A,P112,Размеры!E:E)</f>
        <v>1</v>
      </c>
      <c r="AJ112" s="117">
        <f ca="1">SUMIF(Сезон!A:A,F112,Сезон!B:B)</f>
        <v>1</v>
      </c>
      <c r="AK112" s="117">
        <f ca="1">SUMIF(Состав!A:A,J112,Состав!B:B)</f>
        <v>1</v>
      </c>
      <c r="AL112" s="117">
        <f ca="1">SUMIF(ЦветПолный!A:A,I112,ЦветПолный!C:C)</f>
        <v>6</v>
      </c>
      <c r="AM112" s="117">
        <f>SUMIF(Цвет!A:A,W112,Цвет!B:B)</f>
        <v>1</v>
      </c>
      <c r="AN112" s="117">
        <f ca="1">SUMIF(Пол!B:B,L112,Пол!C:C)</f>
        <v>1</v>
      </c>
      <c r="AO112" s="117">
        <f ca="1">SUMIF(Марка!A:A,G112,Марка!B:B)</f>
        <v>1</v>
      </c>
      <c r="AP112" s="117">
        <f ca="1">SUMIF(Страна!A:A,M112,Страна!B:B)</f>
        <v>1</v>
      </c>
      <c r="AQ112" s="83" t="str">
        <f ca="1">IF(VLOOKUP(T112,Товары!A:B,2,FALSE)=X112,"Есть в 1С","ERR")</f>
        <v>Есть в 1С</v>
      </c>
      <c r="AR112" s="84" t="str">
        <f ca="1">IF(VLOOKUP(X112,Товары!B:B,1,FALSE)=X112,"Есть в 1С","ERR")</f>
        <v>Есть в 1С</v>
      </c>
      <c r="AS112" s="116" t="str">
        <f ca="1">VLOOKUP(T112,Товары!A:B,2,FALSE)</f>
        <v>21-710-36</v>
      </c>
      <c r="AT112" s="114" t="str">
        <f ca="1">VLOOKUP(T112,Товары!A:B,1,FALSE)</f>
        <v>Шляпа BAILEY арт. 81742BH LARSON (кремовый) {linen multi}</v>
      </c>
    </row>
    <row r="113" spans="1:46" x14ac:dyDescent="0.25">
      <c r="A113" s="133" t="str">
        <f ca="1"/>
        <v>21-709-02-61</v>
      </c>
      <c r="B113" s="128" t="str">
        <f ca="1">UPPER(_xlfn.XLOOKUP($A113,Строчный!$A:$A,Строчный!B:B,"ERR",0))</f>
        <v>81741BH WESTFIELD</v>
      </c>
      <c r="C113" s="101" t="str">
        <f ca="1">PROPER(_xlfn.XLOOKUP($A113,Строчный!$A:$A,Строчный!C:C,"ERR",0))</f>
        <v>Шляпы</v>
      </c>
      <c r="D113" s="101" t="str">
        <f ca="1">_xlfn.LET(_xlpm.DATA,(_xlfn.XLOOKUP($A113,Строчный!$A:$A,Строчный!D:D,"ERR",0)),UPPER(MID(_xlpm.DATA,1,1))&amp;LOWER(MID(_xlpm.DATA,2,LEN(_xlpm.DATA)-1)))</f>
        <v>Шляпа федора</v>
      </c>
      <c r="E113" s="101" t="str">
        <f ca="1">PROPER(_xlfn.XLOOKUP($A113,Строчный!$A:$A,Строчный!E:E,"ERR",0))</f>
        <v>The Hollywood</v>
      </c>
      <c r="F113" s="101" t="str">
        <f ca="1">LOWER(_xlfn.XLOOKUP($A113,Строчный!$A:$A,Строчный!F:F,"ERR",0))</f>
        <v>летний</v>
      </c>
      <c r="G113" s="101" t="str">
        <f ca="1">UPPER(_xlfn.XLOOKUP($A113,Строчный!$A:$A,Строчный!G:G,"ERR",0))</f>
        <v>BAILEY</v>
      </c>
      <c r="H113" s="101" t="str">
        <f ca="1">LOWER(_xlfn.XLOOKUP($A113,Строчный!$A:$A,Строчный!H:H,"ERR",0))</f>
        <v>natural</v>
      </c>
      <c r="I113" s="101" t="str">
        <f ca="1">LOWER(_xlfn.XLOOKUP($A113,Строчный!$A:$A,Строчный!I:I,"ERR",0))</f>
        <v>бежевый</v>
      </c>
      <c r="J113" s="101" t="str">
        <f ca="1">SUBSTITUTE(LOWER(_xlfn.XLOOKUP($A113,Строчный!$A:$A,Строчный!J:J,"ERR",0)),"подклад","Подклад")</f>
        <v>50% бумага - 50% полипропилен</v>
      </c>
      <c r="K113" s="101" t="str">
        <f ca="1">LOWER(_xlfn.XLOOKUP($A113,Строчный!$A:$A,Строчный!K:K,"ERR",0))</f>
        <v>бумажные</v>
      </c>
      <c r="L113" s="101" t="str">
        <f ca="1">PROPER(_xlfn.XLOOKUP($A113,Строчный!$A:$A,Строчный!L:L,"ERR",0))</f>
        <v>Унисекс</v>
      </c>
      <c r="M113" s="101" t="str">
        <f ca="1">PROPER(_xlfn.XLOOKUP($A113,Строчный!$A:$A,Строчный!M:M,"ERR",0))</f>
        <v>Китай</v>
      </c>
      <c r="N113" s="110">
        <f ca="1">VALUE(_xlfn.XLOOKUP($A113,Строчный!$A:$A,Строчный!N:N,"ERR",0))</f>
        <v>2263.9500000000003</v>
      </c>
      <c r="O113" s="109" t="str">
        <f ca="1">_xlfn.XLOOKUP($G113,Фабрика!A:A,Фабрика!B:B,"ERR",0)</f>
        <v>Bollman Headwear Europe Ltd; 2 Merchants drive, Caelisle, Cumbria CA3 0JW, United Kingdom</v>
      </c>
      <c r="P113" s="100">
        <f ca="1">_xlfn.XLOOKUP($A113,Строчный!$A:$A,Строчный!P:P,"ERR",0)</f>
        <v>61</v>
      </c>
      <c r="Q113" s="100">
        <f ca="1">VALUE(_xlfn.XLOOKUP($A113,Строчный!$A:$A,Строчный!Q:Q,"ERR",0))</f>
        <v>4</v>
      </c>
      <c r="R113" s="14" t="s">
        <v>283</v>
      </c>
      <c r="S113" s="122" t="str">
        <f t="shared" ca="1" si="13"/>
        <v>Шляпа BAILEY арт. 81741BH WESTFIELD (бежевый)</v>
      </c>
      <c r="T113" s="121" t="str">
        <f t="shared" ca="1" si="14"/>
        <v>Шляпа BAILEY арт. 81741BH WESTFIELD (бежевый) {natural}</v>
      </c>
      <c r="U113" s="18" t="str">
        <f t="shared" ca="1" si="15"/>
        <v>бежевый</v>
      </c>
      <c r="V113" s="18" t="str">
        <f t="shared" ca="1" si="16"/>
        <v>бежевый</v>
      </c>
      <c r="W113" s="119" t="str">
        <f ca="1">_xlfn.XLOOKUP(A113,'Цвета артикулов'!A:A,'Цвета артикулов'!B:B,IFERROR(MID(I113,FIND("-",I113)+1,LEN(I113)),IFERROR(MID(I113,1,FIND("/",I113)-2),I113)),0)</f>
        <v>бежевый</v>
      </c>
      <c r="X113" s="93" t="str">
        <f t="shared" ca="1" si="17"/>
        <v>21-709-02</v>
      </c>
      <c r="Y113" s="95" t="str">
        <f ca="1">VLOOKUP(C113,Группа!A:B,2,FALSE)</f>
        <v>Шляпа</v>
      </c>
      <c r="Z113" s="117" t="str">
        <f ca="1">IFERROR(VLOOKUP(P113,Размеры!A:C,3,FALSE),"")</f>
        <v>61 XL</v>
      </c>
      <c r="AA113" s="117" t="str">
        <f ca="1">VLOOKUP(I113,ЦветПолный!A:B,2,FALSE)</f>
        <v>02</v>
      </c>
      <c r="AB113" s="117">
        <f ca="1">IFERROR(VLOOKUP(P113,Размеры!A:D,4,FALSE),"")</f>
        <v>61</v>
      </c>
      <c r="AC113" s="117">
        <f ca="1">IF(LEFT(IFERROR(VLOOKUP(LOOKUP(2,1/SEARCH(B113,Товары!A:A),Товары!A:A),Товары!A:B,2,0),""),6)=MID(X113,1,6),1,0)</f>
        <v>1</v>
      </c>
      <c r="AE113" s="117">
        <f ca="1">SUMIF(Группа!A:A,C113,Группа!C:C)</f>
        <v>1</v>
      </c>
      <c r="AF113" s="117">
        <f ca="1">SUMIF(Группа!B:B,Y113,Группа!C:C)</f>
        <v>1</v>
      </c>
      <c r="AG113" s="117">
        <f ca="1">SUMIF(Формы!A:A,D113,Формы!B:B)</f>
        <v>1</v>
      </c>
      <c r="AH113" s="117">
        <f ca="1">SUMIF(Материал!A:A,K113,Материал!B:B)</f>
        <v>1</v>
      </c>
      <c r="AI113" s="117">
        <f ca="1">SUMIF(Размеры!A:A,P113,Размеры!E:E)</f>
        <v>1</v>
      </c>
      <c r="AJ113" s="117">
        <f ca="1">SUMIF(Сезон!A:A,F113,Сезон!B:B)</f>
        <v>1</v>
      </c>
      <c r="AK113" s="117">
        <f ca="1">SUMIF(Состав!A:A,J113,Состав!B:B)</f>
        <v>1</v>
      </c>
      <c r="AL113" s="117">
        <f ca="1">SUMIF(ЦветПолный!A:A,I113,ЦветПолный!C:C)</f>
        <v>12</v>
      </c>
      <c r="AM113" s="117">
        <f ca="1">SUMIF(Цвет!A:A,W113,Цвет!B:B)</f>
        <v>1</v>
      </c>
      <c r="AN113" s="117">
        <f ca="1">SUMIF(Пол!B:B,L113,Пол!C:C)</f>
        <v>1</v>
      </c>
      <c r="AO113" s="117">
        <f ca="1">SUMIF(Марка!A:A,G113,Марка!B:B)</f>
        <v>1</v>
      </c>
      <c r="AP113" s="117">
        <f ca="1">SUMIF(Страна!A:A,M113,Страна!B:B)</f>
        <v>1</v>
      </c>
      <c r="AQ113" s="83" t="e">
        <f ca="1">IF(VLOOKUP(T113,Товары!A:B,2,FALSE)=X113,"Есть в 1С","ERR")</f>
        <v>#N/A</v>
      </c>
      <c r="AR113" s="84" t="e">
        <f ca="1">IF(VLOOKUP(X113,Товары!B:B,1,FALSE)=X113,"Есть в 1С","ERR")</f>
        <v>#N/A</v>
      </c>
      <c r="AS113" s="116" t="e">
        <f ca="1">VLOOKUP(T113,Товары!A:B,2,FALSE)</f>
        <v>#N/A</v>
      </c>
      <c r="AT113" s="114" t="e">
        <f ca="1">VLOOKUP(T113,Товары!A:B,1,FALSE)</f>
        <v>#N/A</v>
      </c>
    </row>
    <row r="114" spans="1:46" x14ac:dyDescent="0.25">
      <c r="A114" s="133" t="str">
        <f ca="1"/>
        <v>21-709-02-59</v>
      </c>
      <c r="B114" s="128" t="str">
        <f ca="1">UPPER(_xlfn.XLOOKUP($A114,Строчный!$A:$A,Строчный!B:B,"ERR",0))</f>
        <v>81741BH WESTFIELD</v>
      </c>
      <c r="C114" s="101" t="str">
        <f ca="1">PROPER(_xlfn.XLOOKUP($A114,Строчный!$A:$A,Строчный!C:C,"ERR",0))</f>
        <v>Шляпы</v>
      </c>
      <c r="D114" s="101" t="str">
        <f ca="1">_xlfn.LET(_xlpm.DATA,(_xlfn.XLOOKUP($A114,Строчный!$A:$A,Строчный!D:D,"ERR",0)),UPPER(MID(_xlpm.DATA,1,1))&amp;LOWER(MID(_xlpm.DATA,2,LEN(_xlpm.DATA)-1)))</f>
        <v>Шляпа федора</v>
      </c>
      <c r="E114" s="101" t="str">
        <f ca="1">PROPER(_xlfn.XLOOKUP($A114,Строчный!$A:$A,Строчный!E:E,"ERR",0))</f>
        <v>The Hollywood</v>
      </c>
      <c r="F114" s="101" t="str">
        <f ca="1">LOWER(_xlfn.XLOOKUP($A114,Строчный!$A:$A,Строчный!F:F,"ERR",0))</f>
        <v>летний</v>
      </c>
      <c r="G114" s="101" t="str">
        <f ca="1">UPPER(_xlfn.XLOOKUP($A114,Строчный!$A:$A,Строчный!G:G,"ERR",0))</f>
        <v>BAILEY</v>
      </c>
      <c r="H114" s="101" t="str">
        <f ca="1">LOWER(_xlfn.XLOOKUP($A114,Строчный!$A:$A,Строчный!H:H,"ERR",0))</f>
        <v>natural</v>
      </c>
      <c r="I114" s="101" t="str">
        <f ca="1">LOWER(_xlfn.XLOOKUP($A114,Строчный!$A:$A,Строчный!I:I,"ERR",0))</f>
        <v>бежевый</v>
      </c>
      <c r="J114" s="101" t="str">
        <f ca="1">SUBSTITUTE(LOWER(_xlfn.XLOOKUP($A114,Строчный!$A:$A,Строчный!J:J,"ERR",0)),"подклад","Подклад")</f>
        <v>50% бумага - 50% полипропилен</v>
      </c>
      <c r="K114" s="101" t="str">
        <f ca="1">LOWER(_xlfn.XLOOKUP($A114,Строчный!$A:$A,Строчный!K:K,"ERR",0))</f>
        <v>бумажные</v>
      </c>
      <c r="L114" s="101" t="str">
        <f ca="1">PROPER(_xlfn.XLOOKUP($A114,Строчный!$A:$A,Строчный!L:L,"ERR",0))</f>
        <v>Унисекс</v>
      </c>
      <c r="M114" s="101" t="str">
        <f ca="1">PROPER(_xlfn.XLOOKUP($A114,Строчный!$A:$A,Строчный!M:M,"ERR",0))</f>
        <v>Китай</v>
      </c>
      <c r="N114" s="110">
        <f ca="1">VALUE(_xlfn.XLOOKUP($A114,Строчный!$A:$A,Строчный!N:N,"ERR",0))</f>
        <v>2263.9500000000003</v>
      </c>
      <c r="O114" s="109" t="str">
        <f ca="1">_xlfn.XLOOKUP($G114,Фабрика!A:A,Фабрика!B:B,"ERR",0)</f>
        <v>Bollman Headwear Europe Ltd; 2 Merchants drive, Caelisle, Cumbria CA3 0JW, United Kingdom</v>
      </c>
      <c r="P114" s="100">
        <f ca="1">_xlfn.XLOOKUP($A114,Строчный!$A:$A,Строчный!P:P,"ERR",0)</f>
        <v>59</v>
      </c>
      <c r="Q114" s="100">
        <f ca="1">VALUE(_xlfn.XLOOKUP($A114,Строчный!$A:$A,Строчный!Q:Q,"ERR",0))</f>
        <v>7</v>
      </c>
      <c r="R114" s="14" t="s">
        <v>283</v>
      </c>
      <c r="S114" s="122" t="str">
        <f t="shared" ca="1" si="13"/>
        <v>Шляпа BAILEY арт. 81741BH WESTFIELD (бежевый)</v>
      </c>
      <c r="T114" s="121" t="str">
        <f t="shared" ca="1" si="14"/>
        <v>Шляпа BAILEY арт. 81741BH WESTFIELD (бежевый) {natural}</v>
      </c>
      <c r="U114" s="18" t="str">
        <f t="shared" ca="1" si="15"/>
        <v>бежевый</v>
      </c>
      <c r="V114" s="18" t="str">
        <f t="shared" ca="1" si="16"/>
        <v>бежевый</v>
      </c>
      <c r="W114" s="119" t="str">
        <f ca="1">_xlfn.XLOOKUP(A114,'Цвета артикулов'!A:A,'Цвета артикулов'!B:B,IFERROR(MID(I114,FIND("-",I114)+1,LEN(I114)),IFERROR(MID(I114,1,FIND("/",I114)-2),I114)),0)</f>
        <v>бежевый</v>
      </c>
      <c r="X114" s="93" t="str">
        <f t="shared" ca="1" si="17"/>
        <v>21-709-02</v>
      </c>
      <c r="Y114" s="95" t="str">
        <f ca="1">VLOOKUP(C114,Группа!A:B,2,FALSE)</f>
        <v>Шляпа</v>
      </c>
      <c r="Z114" s="117" t="str">
        <f ca="1">IFERROR(VLOOKUP(P114,Размеры!A:C,3,FALSE),"")</f>
        <v>59 L</v>
      </c>
      <c r="AA114" s="117" t="str">
        <f ca="1">VLOOKUP(I114,ЦветПолный!A:B,2,FALSE)</f>
        <v>02</v>
      </c>
      <c r="AB114" s="117">
        <f ca="1">IFERROR(VLOOKUP(P114,Размеры!A:D,4,FALSE),"")</f>
        <v>59</v>
      </c>
      <c r="AC114" s="117">
        <f ca="1">IF(LEFT(IFERROR(VLOOKUP(LOOKUP(2,1/SEARCH(B114,Товары!A:A),Товары!A:A),Товары!A:B,2,0),""),6)=MID(X114,1,6),1,0)</f>
        <v>1</v>
      </c>
      <c r="AE114" s="117">
        <f ca="1">SUMIF(Группа!A:A,C114,Группа!C:C)</f>
        <v>1</v>
      </c>
      <c r="AF114" s="117">
        <f ca="1">SUMIF(Группа!B:B,Y114,Группа!C:C)</f>
        <v>1</v>
      </c>
      <c r="AG114" s="117">
        <f ca="1">SUMIF(Формы!A:A,D114,Формы!B:B)</f>
        <v>1</v>
      </c>
      <c r="AH114" s="117">
        <f ca="1">SUMIF(Материал!A:A,K114,Материал!B:B)</f>
        <v>1</v>
      </c>
      <c r="AI114" s="117">
        <f ca="1">SUMIF(Размеры!A:A,P114,Размеры!E:E)</f>
        <v>1</v>
      </c>
      <c r="AJ114" s="117">
        <f ca="1">SUMIF(Сезон!A:A,F114,Сезон!B:B)</f>
        <v>1</v>
      </c>
      <c r="AK114" s="117">
        <f ca="1">SUMIF(Состав!A:A,J114,Состав!B:B)</f>
        <v>1</v>
      </c>
      <c r="AL114" s="117">
        <f ca="1">SUMIF(ЦветПолный!A:A,I114,ЦветПолный!C:C)</f>
        <v>12</v>
      </c>
      <c r="AM114" s="117">
        <f ca="1">SUMIF(Цвет!A:A,W114,Цвет!B:B)</f>
        <v>1</v>
      </c>
      <c r="AN114" s="117">
        <f ca="1">SUMIF(Пол!B:B,L114,Пол!C:C)</f>
        <v>1</v>
      </c>
      <c r="AO114" s="117">
        <f ca="1">SUMIF(Марка!A:A,G114,Марка!B:B)</f>
        <v>1</v>
      </c>
      <c r="AP114" s="117">
        <f ca="1">SUMIF(Страна!A:A,M114,Страна!B:B)</f>
        <v>1</v>
      </c>
      <c r="AQ114" s="83" t="e">
        <f ca="1">IF(VLOOKUP(T114,Товары!A:B,2,FALSE)=X114,"Есть в 1С","ERR")</f>
        <v>#N/A</v>
      </c>
      <c r="AR114" s="84" t="e">
        <f ca="1">IF(VLOOKUP(X114,Товары!B:B,1,FALSE)=X114,"Есть в 1С","ERR")</f>
        <v>#N/A</v>
      </c>
      <c r="AS114" s="116" t="e">
        <f ca="1">VLOOKUP(T114,Товары!A:B,2,FALSE)</f>
        <v>#N/A</v>
      </c>
      <c r="AT114" s="114" t="e">
        <f ca="1">VLOOKUP(T114,Товары!A:B,1,FALSE)</f>
        <v>#N/A</v>
      </c>
    </row>
    <row r="115" spans="1:46" x14ac:dyDescent="0.25">
      <c r="A115" s="133" t="str">
        <f ca="1"/>
        <v>21-709-02-57</v>
      </c>
      <c r="B115" s="128" t="str">
        <f ca="1">UPPER(_xlfn.XLOOKUP($A115,Строчный!$A:$A,Строчный!B:B,"ERR",0))</f>
        <v>81741BH WESTFIELD</v>
      </c>
      <c r="C115" s="101" t="str">
        <f ca="1">PROPER(_xlfn.XLOOKUP($A115,Строчный!$A:$A,Строчный!C:C,"ERR",0))</f>
        <v>Шляпы</v>
      </c>
      <c r="D115" s="101" t="str">
        <f ca="1">_xlfn.LET(_xlpm.DATA,(_xlfn.XLOOKUP($A115,Строчный!$A:$A,Строчный!D:D,"ERR",0)),UPPER(MID(_xlpm.DATA,1,1))&amp;LOWER(MID(_xlpm.DATA,2,LEN(_xlpm.DATA)-1)))</f>
        <v>Шляпа федора</v>
      </c>
      <c r="E115" s="101" t="str">
        <f ca="1">PROPER(_xlfn.XLOOKUP($A115,Строчный!$A:$A,Строчный!E:E,"ERR",0))</f>
        <v>The Hollywood</v>
      </c>
      <c r="F115" s="101" t="str">
        <f ca="1">LOWER(_xlfn.XLOOKUP($A115,Строчный!$A:$A,Строчный!F:F,"ERR",0))</f>
        <v>летний</v>
      </c>
      <c r="G115" s="101" t="str">
        <f ca="1">UPPER(_xlfn.XLOOKUP($A115,Строчный!$A:$A,Строчный!G:G,"ERR",0))</f>
        <v>BAILEY</v>
      </c>
      <c r="H115" s="101" t="str">
        <f ca="1">LOWER(_xlfn.XLOOKUP($A115,Строчный!$A:$A,Строчный!H:H,"ERR",0))</f>
        <v>natural</v>
      </c>
      <c r="I115" s="101" t="str">
        <f ca="1">LOWER(_xlfn.XLOOKUP($A115,Строчный!$A:$A,Строчный!I:I,"ERR",0))</f>
        <v>бежевый</v>
      </c>
      <c r="J115" s="101" t="str">
        <f ca="1">SUBSTITUTE(LOWER(_xlfn.XLOOKUP($A115,Строчный!$A:$A,Строчный!J:J,"ERR",0)),"подклад","Подклад")</f>
        <v>50% бумага - 50% полипропилен</v>
      </c>
      <c r="K115" s="101" t="str">
        <f ca="1">LOWER(_xlfn.XLOOKUP($A115,Строчный!$A:$A,Строчный!K:K,"ERR",0))</f>
        <v>бумажные</v>
      </c>
      <c r="L115" s="101" t="str">
        <f ca="1">PROPER(_xlfn.XLOOKUP($A115,Строчный!$A:$A,Строчный!L:L,"ERR",0))</f>
        <v>Унисекс</v>
      </c>
      <c r="M115" s="101" t="str">
        <f ca="1">PROPER(_xlfn.XLOOKUP($A115,Строчный!$A:$A,Строчный!M:M,"ERR",0))</f>
        <v>Китай</v>
      </c>
      <c r="N115" s="110">
        <f ca="1">VALUE(_xlfn.XLOOKUP($A115,Строчный!$A:$A,Строчный!N:N,"ERR",0))</f>
        <v>2263.9500000000003</v>
      </c>
      <c r="O115" s="109" t="str">
        <f ca="1">_xlfn.XLOOKUP($G115,Фабрика!A:A,Фабрика!B:B,"ERR",0)</f>
        <v>Bollman Headwear Europe Ltd; 2 Merchants drive, Caelisle, Cumbria CA3 0JW, United Kingdom</v>
      </c>
      <c r="P115" s="100">
        <f ca="1">_xlfn.XLOOKUP($A115,Строчный!$A:$A,Строчный!P:P,"ERR",0)</f>
        <v>57</v>
      </c>
      <c r="Q115" s="100">
        <f ca="1">VALUE(_xlfn.XLOOKUP($A115,Строчный!$A:$A,Строчный!Q:Q,"ERR",0))</f>
        <v>5</v>
      </c>
      <c r="R115" s="14" t="s">
        <v>283</v>
      </c>
      <c r="S115" s="122" t="str">
        <f t="shared" ca="1" si="13"/>
        <v>Шляпа BAILEY арт. 81741BH WESTFIELD (бежевый)</v>
      </c>
      <c r="T115" s="121" t="str">
        <f t="shared" ca="1" si="14"/>
        <v>Шляпа BAILEY арт. 81741BH WESTFIELD (бежевый) {natural}</v>
      </c>
      <c r="U115" s="18" t="str">
        <f t="shared" ca="1" si="15"/>
        <v>бежевый</v>
      </c>
      <c r="V115" s="18" t="str">
        <f t="shared" ca="1" si="16"/>
        <v>бежевый</v>
      </c>
      <c r="W115" s="119" t="str">
        <f ca="1">_xlfn.XLOOKUP(A115,'Цвета артикулов'!A:A,'Цвета артикулов'!B:B,IFERROR(MID(I115,FIND("-",I115)+1,LEN(I115)),IFERROR(MID(I115,1,FIND("/",I115)-2),I115)),0)</f>
        <v>бежевый</v>
      </c>
      <c r="X115" s="93" t="str">
        <f t="shared" ca="1" si="17"/>
        <v>21-709-02</v>
      </c>
      <c r="Y115" s="95" t="str">
        <f ca="1">VLOOKUP(C115,Группа!A:B,2,FALSE)</f>
        <v>Шляпа</v>
      </c>
      <c r="Z115" s="117" t="str">
        <f ca="1">IFERROR(VLOOKUP(P115,Размеры!A:C,3,FALSE),"")</f>
        <v>57 M</v>
      </c>
      <c r="AA115" s="117" t="str">
        <f ca="1">VLOOKUP(I115,ЦветПолный!A:B,2,FALSE)</f>
        <v>02</v>
      </c>
      <c r="AB115" s="117">
        <f ca="1">IFERROR(VLOOKUP(P115,Размеры!A:D,4,FALSE),"")</f>
        <v>57</v>
      </c>
      <c r="AC115" s="117">
        <f ca="1">IF(LEFT(IFERROR(VLOOKUP(LOOKUP(2,1/SEARCH(B115,Товары!A:A),Товары!A:A),Товары!A:B,2,0),""),6)=MID(X115,1,6),1,0)</f>
        <v>1</v>
      </c>
      <c r="AE115" s="117">
        <f ca="1">SUMIF(Группа!A:A,C115,Группа!C:C)</f>
        <v>1</v>
      </c>
      <c r="AF115" s="117">
        <f ca="1">SUMIF(Группа!B:B,Y115,Группа!C:C)</f>
        <v>1</v>
      </c>
      <c r="AG115" s="117">
        <f ca="1">SUMIF(Формы!A:A,D115,Формы!B:B)</f>
        <v>1</v>
      </c>
      <c r="AH115" s="117">
        <f ca="1">SUMIF(Материал!A:A,K115,Материал!B:B)</f>
        <v>1</v>
      </c>
      <c r="AI115" s="117">
        <f ca="1">SUMIF(Размеры!A:A,P115,Размеры!E:E)</f>
        <v>1</v>
      </c>
      <c r="AJ115" s="117">
        <f ca="1">SUMIF(Сезон!A:A,F115,Сезон!B:B)</f>
        <v>1</v>
      </c>
      <c r="AK115" s="117">
        <f ca="1">SUMIF(Состав!A:A,J115,Состав!B:B)</f>
        <v>1</v>
      </c>
      <c r="AL115" s="117">
        <f ca="1">SUMIF(ЦветПолный!A:A,I115,ЦветПолный!C:C)</f>
        <v>12</v>
      </c>
      <c r="AM115" s="117">
        <f ca="1">SUMIF(Цвет!A:A,W115,Цвет!B:B)</f>
        <v>1</v>
      </c>
      <c r="AN115" s="117">
        <f ca="1">SUMIF(Пол!B:B,L115,Пол!C:C)</f>
        <v>1</v>
      </c>
      <c r="AO115" s="117">
        <f ca="1">SUMIF(Марка!A:A,G115,Марка!B:B)</f>
        <v>1</v>
      </c>
      <c r="AP115" s="117">
        <f ca="1">SUMIF(Страна!A:A,M115,Страна!B:B)</f>
        <v>1</v>
      </c>
      <c r="AQ115" s="83" t="e">
        <f ca="1">IF(VLOOKUP(T115,Товары!A:B,2,FALSE)=X115,"Есть в 1С","ERR")</f>
        <v>#N/A</v>
      </c>
      <c r="AR115" s="84" t="e">
        <f ca="1">IF(VLOOKUP(X115,Товары!B:B,1,FALSE)=X115,"Есть в 1С","ERR")</f>
        <v>#N/A</v>
      </c>
      <c r="AS115" s="116" t="e">
        <f ca="1">VLOOKUP(T115,Товары!A:B,2,FALSE)</f>
        <v>#N/A</v>
      </c>
      <c r="AT115" s="114" t="e">
        <f ca="1">VLOOKUP(T115,Товары!A:B,1,FALSE)</f>
        <v>#N/A</v>
      </c>
    </row>
    <row r="116" spans="1:46" x14ac:dyDescent="0.25">
      <c r="A116" s="133" t="str">
        <f ca="1"/>
        <v>21-708-02-61</v>
      </c>
      <c r="B116" s="128" t="str">
        <f ca="1">UPPER(_xlfn.XLOOKUP($A116,Строчный!$A:$A,Строчный!B:B,"ERR",0))</f>
        <v>81739BH CARVER</v>
      </c>
      <c r="C116" s="101" t="str">
        <f ca="1">PROPER(_xlfn.XLOOKUP($A116,Строчный!$A:$A,Строчный!C:C,"ERR",0))</f>
        <v>Шляпы</v>
      </c>
      <c r="D116" s="101" t="str">
        <f ca="1">_xlfn.LET(_xlpm.DATA,(_xlfn.XLOOKUP($A116,Строчный!$A:$A,Строчный!D:D,"ERR",0)),UPPER(MID(_xlpm.DATA,1,1))&amp;LOWER(MID(_xlpm.DATA,2,LEN(_xlpm.DATA)-1)))</f>
        <v>Шляпа поркпай</v>
      </c>
      <c r="E116" s="101" t="str">
        <f ca="1">PROPER(_xlfn.XLOOKUP($A116,Строчный!$A:$A,Строчный!E:E,"ERR",0))</f>
        <v>The Hollywood</v>
      </c>
      <c r="F116" s="101" t="str">
        <f ca="1">LOWER(_xlfn.XLOOKUP($A116,Строчный!$A:$A,Строчный!F:F,"ERR",0))</f>
        <v>летний</v>
      </c>
      <c r="G116" s="101" t="str">
        <f ca="1">UPPER(_xlfn.XLOOKUP($A116,Строчный!$A:$A,Строчный!G:G,"ERR",0))</f>
        <v>BAILEY</v>
      </c>
      <c r="H116" s="101" t="str">
        <f ca="1">LOWER(_xlfn.XLOOKUP($A116,Строчный!$A:$A,Строчный!H:H,"ERR",0))</f>
        <v>natural</v>
      </c>
      <c r="I116" s="101" t="str">
        <f ca="1">LOWER(_xlfn.XLOOKUP($A116,Строчный!$A:$A,Строчный!I:I,"ERR",0))</f>
        <v>бежевый</v>
      </c>
      <c r="J116" s="101" t="str">
        <f ca="1">SUBSTITUTE(LOWER(_xlfn.XLOOKUP($A116,Строчный!$A:$A,Строчный!J:J,"ERR",0)),"подклад","Подклад")</f>
        <v>50% бумага - 50% полипропилен</v>
      </c>
      <c r="K116" s="101" t="str">
        <f ca="1">LOWER(_xlfn.XLOOKUP($A116,Строчный!$A:$A,Строчный!K:K,"ERR",0))</f>
        <v>бумажные</v>
      </c>
      <c r="L116" s="101" t="str">
        <f ca="1">PROPER(_xlfn.XLOOKUP($A116,Строчный!$A:$A,Строчный!L:L,"ERR",0))</f>
        <v>Унисекс</v>
      </c>
      <c r="M116" s="101" t="str">
        <f ca="1">PROPER(_xlfn.XLOOKUP($A116,Строчный!$A:$A,Строчный!M:M,"ERR",0))</f>
        <v>Китай</v>
      </c>
      <c r="N116" s="110">
        <f ca="1">VALUE(_xlfn.XLOOKUP($A116,Строчный!$A:$A,Строчный!N:N,"ERR",0))</f>
        <v>2380.9500000000003</v>
      </c>
      <c r="O116" s="109" t="str">
        <f ca="1">_xlfn.XLOOKUP($G116,Фабрика!A:A,Фабрика!B:B,"ERR",0)</f>
        <v>Bollman Headwear Europe Ltd; 2 Merchants drive, Caelisle, Cumbria CA3 0JW, United Kingdom</v>
      </c>
      <c r="P116" s="100">
        <f ca="1">_xlfn.XLOOKUP($A116,Строчный!$A:$A,Строчный!P:P,"ERR",0)</f>
        <v>61</v>
      </c>
      <c r="Q116" s="100">
        <f ca="1">VALUE(_xlfn.XLOOKUP($A116,Строчный!$A:$A,Строчный!Q:Q,"ERR",0))</f>
        <v>3</v>
      </c>
      <c r="R116" s="14" t="s">
        <v>283</v>
      </c>
      <c r="S116" s="122" t="str">
        <f t="shared" ca="1" si="13"/>
        <v>Шляпа BAILEY арт. 81739BH CARVER (бежевый)</v>
      </c>
      <c r="T116" s="121" t="str">
        <f t="shared" ca="1" si="14"/>
        <v>Шляпа BAILEY арт. 81739BH CARVER (бежевый) {natural}</v>
      </c>
      <c r="U116" s="18" t="str">
        <f t="shared" ca="1" si="15"/>
        <v>бежевый</v>
      </c>
      <c r="V116" s="18" t="str">
        <f t="shared" ca="1" si="16"/>
        <v>бежевый</v>
      </c>
      <c r="W116" s="119" t="str">
        <f ca="1">_xlfn.XLOOKUP(A116,'Цвета артикулов'!A:A,'Цвета артикулов'!B:B,IFERROR(MID(I116,FIND("-",I116)+1,LEN(I116)),IFERROR(MID(I116,1,FIND("/",I116)-2),I116)),0)</f>
        <v>бежевый</v>
      </c>
      <c r="X116" s="93" t="str">
        <f t="shared" ca="1" si="17"/>
        <v>21-708-02</v>
      </c>
      <c r="Y116" s="95" t="str">
        <f ca="1">VLOOKUP(C116,Группа!A:B,2,FALSE)</f>
        <v>Шляпа</v>
      </c>
      <c r="Z116" s="117" t="str">
        <f ca="1">IFERROR(VLOOKUP(P116,Размеры!A:C,3,FALSE),"")</f>
        <v>61 XL</v>
      </c>
      <c r="AA116" s="117" t="str">
        <f ca="1">VLOOKUP(I116,ЦветПолный!A:B,2,FALSE)</f>
        <v>02</v>
      </c>
      <c r="AB116" s="117">
        <f ca="1">IFERROR(VLOOKUP(P116,Размеры!A:D,4,FALSE),"")</f>
        <v>61</v>
      </c>
      <c r="AC116" s="117">
        <f ca="1">IF(LEFT(IFERROR(VLOOKUP(LOOKUP(2,1/SEARCH(B116,Товары!A:A),Товары!A:A),Товары!A:B,2,0),""),6)=MID(X116,1,6),1,0)</f>
        <v>1</v>
      </c>
      <c r="AE116" s="117">
        <f ca="1">SUMIF(Группа!A:A,C116,Группа!C:C)</f>
        <v>1</v>
      </c>
      <c r="AF116" s="117">
        <f ca="1">SUMIF(Группа!B:B,Y116,Группа!C:C)</f>
        <v>1</v>
      </c>
      <c r="AG116" s="117">
        <f ca="1">SUMIF(Формы!A:A,D116,Формы!B:B)</f>
        <v>1</v>
      </c>
      <c r="AH116" s="117">
        <f ca="1">SUMIF(Материал!A:A,K116,Материал!B:B)</f>
        <v>1</v>
      </c>
      <c r="AI116" s="117">
        <f ca="1">SUMIF(Размеры!A:A,P116,Размеры!E:E)</f>
        <v>1</v>
      </c>
      <c r="AJ116" s="117">
        <f ca="1">SUMIF(Сезон!A:A,F116,Сезон!B:B)</f>
        <v>1</v>
      </c>
      <c r="AK116" s="117">
        <f ca="1">SUMIF(Состав!A:A,J116,Состав!B:B)</f>
        <v>1</v>
      </c>
      <c r="AL116" s="117">
        <f ca="1">SUMIF(ЦветПолный!A:A,I116,ЦветПолный!C:C)</f>
        <v>12</v>
      </c>
      <c r="AM116" s="117">
        <f ca="1">SUMIF(Цвет!A:A,W116,Цвет!B:B)</f>
        <v>1</v>
      </c>
      <c r="AN116" s="117">
        <f ca="1">SUMIF(Пол!B:B,L116,Пол!C:C)</f>
        <v>1</v>
      </c>
      <c r="AO116" s="117">
        <f ca="1">SUMIF(Марка!A:A,G116,Марка!B:B)</f>
        <v>1</v>
      </c>
      <c r="AP116" s="117">
        <f ca="1">SUMIF(Страна!A:A,M116,Страна!B:B)</f>
        <v>1</v>
      </c>
      <c r="AQ116" s="83" t="e">
        <f ca="1">IF(VLOOKUP(T116,Товары!A:B,2,FALSE)=X116,"Есть в 1С","ERR")</f>
        <v>#N/A</v>
      </c>
      <c r="AR116" s="84" t="e">
        <f ca="1">IF(VLOOKUP(X116,Товары!B:B,1,FALSE)=X116,"Есть в 1С","ERR")</f>
        <v>#N/A</v>
      </c>
      <c r="AS116" s="116" t="e">
        <f ca="1">VLOOKUP(T116,Товары!A:B,2,FALSE)</f>
        <v>#N/A</v>
      </c>
      <c r="AT116" s="114" t="e">
        <f ca="1">VLOOKUP(T116,Товары!A:B,1,FALSE)</f>
        <v>#N/A</v>
      </c>
    </row>
    <row r="117" spans="1:46" x14ac:dyDescent="0.25">
      <c r="A117" s="133" t="str">
        <f ca="1"/>
        <v>21-708-02-59</v>
      </c>
      <c r="B117" s="128" t="str">
        <f ca="1">UPPER(_xlfn.XLOOKUP($A117,Строчный!$A:$A,Строчный!B:B,"ERR",0))</f>
        <v>81739BH CARVER</v>
      </c>
      <c r="C117" s="101" t="str">
        <f ca="1">PROPER(_xlfn.XLOOKUP($A117,Строчный!$A:$A,Строчный!C:C,"ERR",0))</f>
        <v>Шляпы</v>
      </c>
      <c r="D117" s="101" t="str">
        <f ca="1">_xlfn.LET(_xlpm.DATA,(_xlfn.XLOOKUP($A117,Строчный!$A:$A,Строчный!D:D,"ERR",0)),UPPER(MID(_xlpm.DATA,1,1))&amp;LOWER(MID(_xlpm.DATA,2,LEN(_xlpm.DATA)-1)))</f>
        <v>Шляпа поркпай</v>
      </c>
      <c r="E117" s="101" t="str">
        <f ca="1">PROPER(_xlfn.XLOOKUP($A117,Строчный!$A:$A,Строчный!E:E,"ERR",0))</f>
        <v>The Hollywood</v>
      </c>
      <c r="F117" s="101" t="str">
        <f ca="1">LOWER(_xlfn.XLOOKUP($A117,Строчный!$A:$A,Строчный!F:F,"ERR",0))</f>
        <v>летний</v>
      </c>
      <c r="G117" s="101" t="str">
        <f ca="1">UPPER(_xlfn.XLOOKUP($A117,Строчный!$A:$A,Строчный!G:G,"ERR",0))</f>
        <v>BAILEY</v>
      </c>
      <c r="H117" s="101" t="str">
        <f ca="1">LOWER(_xlfn.XLOOKUP($A117,Строчный!$A:$A,Строчный!H:H,"ERR",0))</f>
        <v>natural</v>
      </c>
      <c r="I117" s="101" t="str">
        <f ca="1">LOWER(_xlfn.XLOOKUP($A117,Строчный!$A:$A,Строчный!I:I,"ERR",0))</f>
        <v>бежевый</v>
      </c>
      <c r="J117" s="101" t="str">
        <f ca="1">SUBSTITUTE(LOWER(_xlfn.XLOOKUP($A117,Строчный!$A:$A,Строчный!J:J,"ERR",0)),"подклад","Подклад")</f>
        <v>50% бумага - 50% полипропилен</v>
      </c>
      <c r="K117" s="101" t="str">
        <f ca="1">LOWER(_xlfn.XLOOKUP($A117,Строчный!$A:$A,Строчный!K:K,"ERR",0))</f>
        <v>бумажные</v>
      </c>
      <c r="L117" s="101" t="str">
        <f ca="1">PROPER(_xlfn.XLOOKUP($A117,Строчный!$A:$A,Строчный!L:L,"ERR",0))</f>
        <v>Унисекс</v>
      </c>
      <c r="M117" s="101" t="str">
        <f ca="1">PROPER(_xlfn.XLOOKUP($A117,Строчный!$A:$A,Строчный!M:M,"ERR",0))</f>
        <v>Китай</v>
      </c>
      <c r="N117" s="110">
        <f ca="1">VALUE(_xlfn.XLOOKUP($A117,Строчный!$A:$A,Строчный!N:N,"ERR",0))</f>
        <v>2380.9500000000003</v>
      </c>
      <c r="O117" s="109" t="str">
        <f ca="1">_xlfn.XLOOKUP($G117,Фабрика!A:A,Фабрика!B:B,"ERR",0)</f>
        <v>Bollman Headwear Europe Ltd; 2 Merchants drive, Caelisle, Cumbria CA3 0JW, United Kingdom</v>
      </c>
      <c r="P117" s="100">
        <f ca="1">_xlfn.XLOOKUP($A117,Строчный!$A:$A,Строчный!P:P,"ERR",0)</f>
        <v>59</v>
      </c>
      <c r="Q117" s="100">
        <f ca="1">VALUE(_xlfn.XLOOKUP($A117,Строчный!$A:$A,Строчный!Q:Q,"ERR",0))</f>
        <v>6</v>
      </c>
      <c r="R117" s="14" t="s">
        <v>283</v>
      </c>
      <c r="S117" s="122" t="str">
        <f t="shared" ca="1" si="13"/>
        <v>Шляпа BAILEY арт. 81739BH CARVER (бежевый)</v>
      </c>
      <c r="T117" s="121" t="str">
        <f t="shared" ca="1" si="14"/>
        <v>Шляпа BAILEY арт. 81739BH CARVER (бежевый) {natural}</v>
      </c>
      <c r="U117" s="18" t="str">
        <f t="shared" ca="1" si="15"/>
        <v>бежевый</v>
      </c>
      <c r="V117" s="18" t="str">
        <f t="shared" ca="1" si="16"/>
        <v>бежевый</v>
      </c>
      <c r="W117" s="119" t="str">
        <f ca="1">_xlfn.XLOOKUP(A117,'Цвета артикулов'!A:A,'Цвета артикулов'!B:B,IFERROR(MID(I117,FIND("-",I117)+1,LEN(I117)),IFERROR(MID(I117,1,FIND("/",I117)-2),I117)),0)</f>
        <v>бежевый</v>
      </c>
      <c r="X117" s="93" t="str">
        <f t="shared" ca="1" si="17"/>
        <v>21-708-02</v>
      </c>
      <c r="Y117" s="95" t="str">
        <f ca="1">VLOOKUP(C117,Группа!A:B,2,FALSE)</f>
        <v>Шляпа</v>
      </c>
      <c r="Z117" s="117" t="str">
        <f ca="1">IFERROR(VLOOKUP(P117,Размеры!A:C,3,FALSE),"")</f>
        <v>59 L</v>
      </c>
      <c r="AA117" s="117" t="str">
        <f ca="1">VLOOKUP(I117,ЦветПолный!A:B,2,FALSE)</f>
        <v>02</v>
      </c>
      <c r="AB117" s="117">
        <f ca="1">IFERROR(VLOOKUP(P117,Размеры!A:D,4,FALSE),"")</f>
        <v>59</v>
      </c>
      <c r="AC117" s="117">
        <f ca="1">IF(LEFT(IFERROR(VLOOKUP(LOOKUP(2,1/SEARCH(B117,Товары!A:A),Товары!A:A),Товары!A:B,2,0),""),6)=MID(X117,1,6),1,0)</f>
        <v>1</v>
      </c>
      <c r="AE117" s="117">
        <f ca="1">SUMIF(Группа!A:A,C117,Группа!C:C)</f>
        <v>1</v>
      </c>
      <c r="AF117" s="117">
        <f ca="1">SUMIF(Группа!B:B,Y117,Группа!C:C)</f>
        <v>1</v>
      </c>
      <c r="AG117" s="117">
        <f ca="1">SUMIF(Формы!A:A,D117,Формы!B:B)</f>
        <v>1</v>
      </c>
      <c r="AH117" s="117">
        <f ca="1">SUMIF(Материал!A:A,K117,Материал!B:B)</f>
        <v>1</v>
      </c>
      <c r="AI117" s="117">
        <f ca="1">SUMIF(Размеры!A:A,P117,Размеры!E:E)</f>
        <v>1</v>
      </c>
      <c r="AJ117" s="117">
        <f ca="1">SUMIF(Сезон!A:A,F117,Сезон!B:B)</f>
        <v>1</v>
      </c>
      <c r="AK117" s="117">
        <f ca="1">SUMIF(Состав!A:A,J117,Состав!B:B)</f>
        <v>1</v>
      </c>
      <c r="AL117" s="117">
        <f ca="1">SUMIF(ЦветПолный!A:A,I117,ЦветПолный!C:C)</f>
        <v>12</v>
      </c>
      <c r="AM117" s="117">
        <f ca="1">SUMIF(Цвет!A:A,W117,Цвет!B:B)</f>
        <v>1</v>
      </c>
      <c r="AN117" s="117">
        <f ca="1">SUMIF(Пол!B:B,L117,Пол!C:C)</f>
        <v>1</v>
      </c>
      <c r="AO117" s="117">
        <f ca="1">SUMIF(Марка!A:A,G117,Марка!B:B)</f>
        <v>1</v>
      </c>
      <c r="AP117" s="117">
        <f ca="1">SUMIF(Страна!A:A,M117,Страна!B:B)</f>
        <v>1</v>
      </c>
      <c r="AQ117" s="83" t="e">
        <f ca="1">IF(VLOOKUP(T117,Товары!A:B,2,FALSE)=X117,"Есть в 1С","ERR")</f>
        <v>#N/A</v>
      </c>
      <c r="AR117" s="84" t="e">
        <f ca="1">IF(VLOOKUP(X117,Товары!B:B,1,FALSE)=X117,"Есть в 1С","ERR")</f>
        <v>#N/A</v>
      </c>
      <c r="AS117" s="116" t="e">
        <f ca="1">VLOOKUP(T117,Товары!A:B,2,FALSE)</f>
        <v>#N/A</v>
      </c>
      <c r="AT117" s="114" t="e">
        <f ca="1">VLOOKUP(T117,Товары!A:B,1,FALSE)</f>
        <v>#N/A</v>
      </c>
    </row>
    <row r="118" spans="1:46" x14ac:dyDescent="0.25">
      <c r="A118" s="133" t="str">
        <f ca="1"/>
        <v>21-708-02-57</v>
      </c>
      <c r="B118" s="128" t="str">
        <f ca="1">UPPER(_xlfn.XLOOKUP($A118,Строчный!$A:$A,Строчный!B:B,"ERR",0))</f>
        <v>81739BH CARVER</v>
      </c>
      <c r="C118" s="101" t="str">
        <f ca="1">PROPER(_xlfn.XLOOKUP($A118,Строчный!$A:$A,Строчный!C:C,"ERR",0))</f>
        <v>Шляпы</v>
      </c>
      <c r="D118" s="101" t="str">
        <f ca="1">_xlfn.LET(_xlpm.DATA,(_xlfn.XLOOKUP($A118,Строчный!$A:$A,Строчный!D:D,"ERR",0)),UPPER(MID(_xlpm.DATA,1,1))&amp;LOWER(MID(_xlpm.DATA,2,LEN(_xlpm.DATA)-1)))</f>
        <v>Шляпа поркпай</v>
      </c>
      <c r="E118" s="101" t="str">
        <f ca="1">PROPER(_xlfn.XLOOKUP($A118,Строчный!$A:$A,Строчный!E:E,"ERR",0))</f>
        <v>The Hollywood</v>
      </c>
      <c r="F118" s="101" t="str">
        <f ca="1">LOWER(_xlfn.XLOOKUP($A118,Строчный!$A:$A,Строчный!F:F,"ERR",0))</f>
        <v>летний</v>
      </c>
      <c r="G118" s="101" t="str">
        <f ca="1">UPPER(_xlfn.XLOOKUP($A118,Строчный!$A:$A,Строчный!G:G,"ERR",0))</f>
        <v>BAILEY</v>
      </c>
      <c r="H118" s="101" t="str">
        <f ca="1">LOWER(_xlfn.XLOOKUP($A118,Строчный!$A:$A,Строчный!H:H,"ERR",0))</f>
        <v>natural</v>
      </c>
      <c r="I118" s="101" t="str">
        <f ca="1">LOWER(_xlfn.XLOOKUP($A118,Строчный!$A:$A,Строчный!I:I,"ERR",0))</f>
        <v>бежевый</v>
      </c>
      <c r="J118" s="101" t="str">
        <f ca="1">SUBSTITUTE(LOWER(_xlfn.XLOOKUP($A118,Строчный!$A:$A,Строчный!J:J,"ERR",0)),"подклад","Подклад")</f>
        <v>50% бумага - 50% полипропилен</v>
      </c>
      <c r="K118" s="101" t="str">
        <f ca="1">LOWER(_xlfn.XLOOKUP($A118,Строчный!$A:$A,Строчный!K:K,"ERR",0))</f>
        <v>бумажные</v>
      </c>
      <c r="L118" s="101" t="str">
        <f ca="1">PROPER(_xlfn.XLOOKUP($A118,Строчный!$A:$A,Строчный!L:L,"ERR",0))</f>
        <v>Унисекс</v>
      </c>
      <c r="M118" s="101" t="str">
        <f ca="1">PROPER(_xlfn.XLOOKUP($A118,Строчный!$A:$A,Строчный!M:M,"ERR",0))</f>
        <v>Китай</v>
      </c>
      <c r="N118" s="110">
        <f ca="1">VALUE(_xlfn.XLOOKUP($A118,Строчный!$A:$A,Строчный!N:N,"ERR",0))</f>
        <v>2380.9500000000003</v>
      </c>
      <c r="O118" s="109" t="str">
        <f ca="1">_xlfn.XLOOKUP($G118,Фабрика!A:A,Фабрика!B:B,"ERR",0)</f>
        <v>Bollman Headwear Europe Ltd; 2 Merchants drive, Caelisle, Cumbria CA3 0JW, United Kingdom</v>
      </c>
      <c r="P118" s="100">
        <f ca="1">_xlfn.XLOOKUP($A118,Строчный!$A:$A,Строчный!P:P,"ERR",0)</f>
        <v>57</v>
      </c>
      <c r="Q118" s="100">
        <f ca="1">VALUE(_xlfn.XLOOKUP($A118,Строчный!$A:$A,Строчный!Q:Q,"ERR",0))</f>
        <v>4</v>
      </c>
      <c r="R118" s="14" t="s">
        <v>283</v>
      </c>
      <c r="S118" s="122" t="str">
        <f t="shared" ref="S118:S181" ca="1" si="18">CONCATENATE(Y118," ",G118," арт. ",B118," (",I118,")")</f>
        <v>Шляпа BAILEY арт. 81739BH CARVER (бежевый)</v>
      </c>
      <c r="T118" s="121" t="str">
        <f t="shared" ref="T118:T181" ca="1" si="19">CONCATENATE(Y118," ",G118," арт. ",B118," (",I118,") {",H118,"}")</f>
        <v>Шляпа BAILEY арт. 81739BH CARVER (бежевый) {natural}</v>
      </c>
      <c r="U118" s="18" t="str">
        <f t="shared" ref="U118:U181" ca="1" si="20">IFERROR(MID(I118,FIND("-",I118)+1,LEN(I118)),IFERROR(MID(I118,1,FIND("/",I118)-2),I118))</f>
        <v>бежевый</v>
      </c>
      <c r="V118" s="18" t="str">
        <f t="shared" ref="V118:V181" ca="1" si="21">IFERROR(MID(I118,FIND("-",I118)+1,LEN(I118)),IFERROR(MID(I118,FIND("/",I118)+2,LEN(I118)),I118))</f>
        <v>бежевый</v>
      </c>
      <c r="W118" s="119" t="str">
        <f ca="1">_xlfn.XLOOKUP(A118,'Цвета артикулов'!A:A,'Цвета артикулов'!B:B,IFERROR(MID(I118,FIND("-",I118)+1,LEN(I118)),IFERROR(MID(I118,1,FIND("/",I118)-2),I118)),0)</f>
        <v>бежевый</v>
      </c>
      <c r="X118" s="93" t="str">
        <f t="shared" ca="1" si="17"/>
        <v>21-708-02</v>
      </c>
      <c r="Y118" s="95" t="str">
        <f ca="1">VLOOKUP(C118,Группа!A:B,2,FALSE)</f>
        <v>Шляпа</v>
      </c>
      <c r="Z118" s="117" t="str">
        <f ca="1">IFERROR(VLOOKUP(P118,Размеры!A:C,3,FALSE),"")</f>
        <v>57 M</v>
      </c>
      <c r="AA118" s="117" t="str">
        <f ca="1">VLOOKUP(I118,ЦветПолный!A:B,2,FALSE)</f>
        <v>02</v>
      </c>
      <c r="AB118" s="117">
        <f ca="1">IFERROR(VLOOKUP(P118,Размеры!A:D,4,FALSE),"")</f>
        <v>57</v>
      </c>
      <c r="AC118" s="117">
        <f ca="1">IF(LEFT(IFERROR(VLOOKUP(LOOKUP(2,1/SEARCH(B118,Товары!A:A),Товары!A:A),Товары!A:B,2,0),""),6)=MID(X118,1,6),1,0)</f>
        <v>1</v>
      </c>
      <c r="AE118" s="117">
        <f ca="1">SUMIF(Группа!A:A,C118,Группа!C:C)</f>
        <v>1</v>
      </c>
      <c r="AF118" s="117">
        <f ca="1">SUMIF(Группа!B:B,Y118,Группа!C:C)</f>
        <v>1</v>
      </c>
      <c r="AG118" s="117">
        <f ca="1">SUMIF(Формы!A:A,D118,Формы!B:B)</f>
        <v>1</v>
      </c>
      <c r="AH118" s="117">
        <f ca="1">SUMIF(Материал!A:A,K118,Материал!B:B)</f>
        <v>1</v>
      </c>
      <c r="AI118" s="117">
        <f ca="1">SUMIF(Размеры!A:A,P118,Размеры!E:E)</f>
        <v>1</v>
      </c>
      <c r="AJ118" s="117">
        <f ca="1">SUMIF(Сезон!A:A,F118,Сезон!B:B)</f>
        <v>1</v>
      </c>
      <c r="AK118" s="117">
        <f ca="1">SUMIF(Состав!A:A,J118,Состав!B:B)</f>
        <v>1</v>
      </c>
      <c r="AL118" s="117">
        <f ca="1">SUMIF(ЦветПолный!A:A,I118,ЦветПолный!C:C)</f>
        <v>12</v>
      </c>
      <c r="AM118" s="117">
        <f ca="1">SUMIF(Цвет!A:A,W118,Цвет!B:B)</f>
        <v>1</v>
      </c>
      <c r="AN118" s="117">
        <f ca="1">SUMIF(Пол!B:B,L118,Пол!C:C)</f>
        <v>1</v>
      </c>
      <c r="AO118" s="117">
        <f ca="1">SUMIF(Марка!A:A,G118,Марка!B:B)</f>
        <v>1</v>
      </c>
      <c r="AP118" s="117">
        <f ca="1">SUMIF(Страна!A:A,M118,Страна!B:B)</f>
        <v>1</v>
      </c>
      <c r="AQ118" s="83" t="e">
        <f ca="1">IF(VLOOKUP(T118,Товары!A:B,2,FALSE)=X118,"Есть в 1С","ERR")</f>
        <v>#N/A</v>
      </c>
      <c r="AR118" s="84" t="e">
        <f ca="1">IF(VLOOKUP(X118,Товары!B:B,1,FALSE)=X118,"Есть в 1С","ERR")</f>
        <v>#N/A</v>
      </c>
      <c r="AS118" s="116" t="e">
        <f ca="1">VLOOKUP(T118,Товары!A:B,2,FALSE)</f>
        <v>#N/A</v>
      </c>
      <c r="AT118" s="114" t="e">
        <f ca="1">VLOOKUP(T118,Товары!A:B,1,FALSE)</f>
        <v>#N/A</v>
      </c>
    </row>
    <row r="119" spans="1:46" x14ac:dyDescent="0.25">
      <c r="A119" s="133" t="str">
        <f ca="1"/>
        <v>21-708-02-55</v>
      </c>
      <c r="B119" s="128" t="str">
        <f ca="1">UPPER(_xlfn.XLOOKUP($A119,Строчный!$A:$A,Строчный!B:B,"ERR",0))</f>
        <v>81739BH CARVER</v>
      </c>
      <c r="C119" s="101" t="str">
        <f ca="1">PROPER(_xlfn.XLOOKUP($A119,Строчный!$A:$A,Строчный!C:C,"ERR",0))</f>
        <v>Шляпы</v>
      </c>
      <c r="D119" s="101" t="str">
        <f ca="1">_xlfn.LET(_xlpm.DATA,(_xlfn.XLOOKUP($A119,Строчный!$A:$A,Строчный!D:D,"ERR",0)),UPPER(MID(_xlpm.DATA,1,1))&amp;LOWER(MID(_xlpm.DATA,2,LEN(_xlpm.DATA)-1)))</f>
        <v>Шляпа поркпай</v>
      </c>
      <c r="E119" s="101" t="str">
        <f ca="1">PROPER(_xlfn.XLOOKUP($A119,Строчный!$A:$A,Строчный!E:E,"ERR",0))</f>
        <v>The Hollywood</v>
      </c>
      <c r="F119" s="101" t="str">
        <f ca="1">LOWER(_xlfn.XLOOKUP($A119,Строчный!$A:$A,Строчный!F:F,"ERR",0))</f>
        <v>летний</v>
      </c>
      <c r="G119" s="101" t="str">
        <f ca="1">UPPER(_xlfn.XLOOKUP($A119,Строчный!$A:$A,Строчный!G:G,"ERR",0))</f>
        <v>BAILEY</v>
      </c>
      <c r="H119" s="101" t="str">
        <f ca="1">LOWER(_xlfn.XLOOKUP($A119,Строчный!$A:$A,Строчный!H:H,"ERR",0))</f>
        <v>natural</v>
      </c>
      <c r="I119" s="101" t="str">
        <f ca="1">LOWER(_xlfn.XLOOKUP($A119,Строчный!$A:$A,Строчный!I:I,"ERR",0))</f>
        <v>бежевый</v>
      </c>
      <c r="J119" s="101" t="str">
        <f ca="1">SUBSTITUTE(LOWER(_xlfn.XLOOKUP($A119,Строчный!$A:$A,Строчный!J:J,"ERR",0)),"подклад","Подклад")</f>
        <v>50% бумага - 50% полипропилен</v>
      </c>
      <c r="K119" s="101" t="str">
        <f ca="1">LOWER(_xlfn.XLOOKUP($A119,Строчный!$A:$A,Строчный!K:K,"ERR",0))</f>
        <v>бумажные</v>
      </c>
      <c r="L119" s="101" t="str">
        <f ca="1">PROPER(_xlfn.XLOOKUP($A119,Строчный!$A:$A,Строчный!L:L,"ERR",0))</f>
        <v>Унисекс</v>
      </c>
      <c r="M119" s="101" t="str">
        <f ca="1">PROPER(_xlfn.XLOOKUP($A119,Строчный!$A:$A,Строчный!M:M,"ERR",0))</f>
        <v>Китай</v>
      </c>
      <c r="N119" s="110">
        <f ca="1">VALUE(_xlfn.XLOOKUP($A119,Строчный!$A:$A,Строчный!N:N,"ERR",0))</f>
        <v>2380.9500000000003</v>
      </c>
      <c r="O119" s="109" t="str">
        <f ca="1">_xlfn.XLOOKUP($G119,Фабрика!A:A,Фабрика!B:B,"ERR",0)</f>
        <v>Bollman Headwear Europe Ltd; 2 Merchants drive, Caelisle, Cumbria CA3 0JW, United Kingdom</v>
      </c>
      <c r="P119" s="100">
        <f ca="1">_xlfn.XLOOKUP($A119,Строчный!$A:$A,Строчный!P:P,"ERR",0)</f>
        <v>55</v>
      </c>
      <c r="Q119" s="100">
        <f ca="1">VALUE(_xlfn.XLOOKUP($A119,Строчный!$A:$A,Строчный!Q:Q,"ERR",0))</f>
        <v>1</v>
      </c>
      <c r="R119" s="14" t="s">
        <v>283</v>
      </c>
      <c r="S119" s="122" t="str">
        <f t="shared" ca="1" si="18"/>
        <v>Шляпа BAILEY арт. 81739BH CARVER (бежевый)</v>
      </c>
      <c r="T119" s="121" t="str">
        <f t="shared" ca="1" si="19"/>
        <v>Шляпа BAILEY арт. 81739BH CARVER (бежевый) {natural}</v>
      </c>
      <c r="U119" s="18" t="str">
        <f t="shared" ca="1" si="20"/>
        <v>бежевый</v>
      </c>
      <c r="V119" s="18" t="str">
        <f t="shared" ca="1" si="21"/>
        <v>бежевый</v>
      </c>
      <c r="W119" s="119" t="str">
        <f ca="1">_xlfn.XLOOKUP(A119,'Цвета артикулов'!A:A,'Цвета артикулов'!B:B,IFERROR(MID(I119,FIND("-",I119)+1,LEN(I119)),IFERROR(MID(I119,1,FIND("/",I119)-2),I119)),0)</f>
        <v>бежевый</v>
      </c>
      <c r="X119" s="93" t="str">
        <f t="shared" ca="1" si="17"/>
        <v>21-708-02</v>
      </c>
      <c r="Y119" s="95" t="str">
        <f ca="1">VLOOKUP(C119,Группа!A:B,2,FALSE)</f>
        <v>Шляпа</v>
      </c>
      <c r="Z119" s="117" t="str">
        <f ca="1">IFERROR(VLOOKUP(P119,Размеры!A:C,3,FALSE),"")</f>
        <v>55 S</v>
      </c>
      <c r="AA119" s="117" t="str">
        <f ca="1">VLOOKUP(I119,ЦветПолный!A:B,2,FALSE)</f>
        <v>02</v>
      </c>
      <c r="AB119" s="117">
        <f ca="1">IFERROR(VLOOKUP(P119,Размеры!A:D,4,FALSE),"")</f>
        <v>55</v>
      </c>
      <c r="AC119" s="117">
        <f ca="1">IF(LEFT(IFERROR(VLOOKUP(LOOKUP(2,1/SEARCH(B119,Товары!A:A),Товары!A:A),Товары!A:B,2,0),""),6)=MID(X119,1,6),1,0)</f>
        <v>1</v>
      </c>
      <c r="AE119" s="117">
        <f ca="1">SUMIF(Группа!A:A,C119,Группа!C:C)</f>
        <v>1</v>
      </c>
      <c r="AF119" s="117">
        <f ca="1">SUMIF(Группа!B:B,Y119,Группа!C:C)</f>
        <v>1</v>
      </c>
      <c r="AG119" s="117">
        <f ca="1">SUMIF(Формы!A:A,D119,Формы!B:B)</f>
        <v>1</v>
      </c>
      <c r="AH119" s="117">
        <f ca="1">SUMIF(Материал!A:A,K119,Материал!B:B)</f>
        <v>1</v>
      </c>
      <c r="AI119" s="117">
        <f ca="1">SUMIF(Размеры!A:A,P119,Размеры!E:E)</f>
        <v>1</v>
      </c>
      <c r="AJ119" s="117">
        <f ca="1">SUMIF(Сезон!A:A,F119,Сезон!B:B)</f>
        <v>1</v>
      </c>
      <c r="AK119" s="117">
        <f ca="1">SUMIF(Состав!A:A,J119,Состав!B:B)</f>
        <v>1</v>
      </c>
      <c r="AL119" s="117">
        <f ca="1">SUMIF(ЦветПолный!A:A,I119,ЦветПолный!C:C)</f>
        <v>12</v>
      </c>
      <c r="AM119" s="117">
        <f ca="1">SUMIF(Цвет!A:A,W119,Цвет!B:B)</f>
        <v>1</v>
      </c>
      <c r="AN119" s="117">
        <f ca="1">SUMIF(Пол!B:B,L119,Пол!C:C)</f>
        <v>1</v>
      </c>
      <c r="AO119" s="117">
        <f ca="1">SUMIF(Марка!A:A,G119,Марка!B:B)</f>
        <v>1</v>
      </c>
      <c r="AP119" s="117">
        <f ca="1">SUMIF(Страна!A:A,M119,Страна!B:B)</f>
        <v>1</v>
      </c>
      <c r="AQ119" s="83" t="e">
        <f ca="1">IF(VLOOKUP(T119,Товары!A:B,2,FALSE)=X119,"Есть в 1С","ERR")</f>
        <v>#N/A</v>
      </c>
      <c r="AR119" s="84" t="e">
        <f ca="1">IF(VLOOKUP(X119,Товары!B:B,1,FALSE)=X119,"Есть в 1С","ERR")</f>
        <v>#N/A</v>
      </c>
      <c r="AS119" s="116" t="e">
        <f ca="1">VLOOKUP(T119,Товары!A:B,2,FALSE)</f>
        <v>#N/A</v>
      </c>
      <c r="AT119" s="114" t="e">
        <f ca="1">VLOOKUP(T119,Товары!A:B,1,FALSE)</f>
        <v>#N/A</v>
      </c>
    </row>
    <row r="120" spans="1:46" x14ac:dyDescent="0.25">
      <c r="A120" s="133" t="str">
        <f ca="1"/>
        <v>21-676-08-57</v>
      </c>
      <c r="B120" s="128" t="str">
        <f ca="1">UPPER(_xlfn.XLOOKUP($A120,Строчный!$A:$A,Строчный!B:B,"ERR",0))</f>
        <v>37185BH ELLETT</v>
      </c>
      <c r="C120" s="101" t="str">
        <f ca="1">PROPER(_xlfn.XLOOKUP($A120,Строчный!$A:$A,Строчный!C:C,"ERR",0))</f>
        <v>Шляпы</v>
      </c>
      <c r="D120" s="101" t="str">
        <f ca="1">_xlfn.LET(_xlpm.DATA,(_xlfn.XLOOKUP($A120,Строчный!$A:$A,Строчный!D:D,"ERR",0)),UPPER(MID(_xlpm.DATA,1,1))&amp;LOWER(MID(_xlpm.DATA,2,LEN(_xlpm.DATA)-1)))</f>
        <v>Шляпа федора</v>
      </c>
      <c r="E120" s="101" t="str">
        <f ca="1">PROPER(_xlfn.XLOOKUP($A120,Строчный!$A:$A,Строчный!E:E,"ERR",0))</f>
        <v>The Hollywood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BAILEY</v>
      </c>
      <c r="H120" s="101" t="str">
        <f ca="1">LOWER(_xlfn.XLOOKUP($A120,Строчный!$A:$A,Строчный!H:H,"ERR",0))</f>
        <v>avion</v>
      </c>
      <c r="I120" s="101" t="str">
        <f ca="1">LOWER(_xlfn.XLOOKUP($A120,Строчный!$A:$A,Строчный!I:I,"ERR",0))</f>
        <v>серый</v>
      </c>
      <c r="J120" s="101" t="str">
        <f ca="1">SUBSTITUTE(LOWER(_xlfn.XLOOKUP($A120,Строчный!$A:$A,Строчный!J:J,"ERR",0)),"подклад","Подклад")</f>
        <v>100% шерсть</v>
      </c>
      <c r="K120" s="101" t="str">
        <f ca="1">LOWER(_xlfn.XLOOKUP($A120,Строчный!$A:$A,Строчный!K:K,"ERR",0))</f>
        <v>фетровые</v>
      </c>
      <c r="L120" s="101" t="str">
        <f ca="1">PROPER(_xlfn.XLOOKUP($A120,Строчный!$A:$A,Строчный!L:L,"ERR",0))</f>
        <v>Унисекс</v>
      </c>
      <c r="M120" s="101" t="str">
        <f ca="1">PROPER(_xlfn.XLOOKUP($A120,Строчный!$A:$A,Строчный!M:M,"ERR",0))</f>
        <v>Соединенные Штаты</v>
      </c>
      <c r="N120" s="110">
        <f ca="1">VALUE(_xlfn.XLOOKUP($A120,Строчный!$A:$A,Строчный!N:N,"ERR",0))</f>
        <v>702.00000000000011</v>
      </c>
      <c r="O120" s="109" t="str">
        <f ca="1">_xlfn.XLOOKUP($G120,Фабрика!A:A,Фабрика!B:B,"ERR",0)</f>
        <v>Bollman Headwear Europe Ltd; 2 Merchants drive, Caelisle, Cumbria CA3 0JW, United Kingdom</v>
      </c>
      <c r="P120" s="100">
        <f ca="1">_xlfn.XLOOKUP($A120,Строчный!$A:$A,Строчный!P:P,"ERR",0)</f>
        <v>57</v>
      </c>
      <c r="Q120" s="100">
        <f ca="1">VALUE(_xlfn.XLOOKUP($A120,Строчный!$A:$A,Строчный!Q:Q,"ERR",0))</f>
        <v>1</v>
      </c>
      <c r="R120" s="14" t="s">
        <v>283</v>
      </c>
      <c r="S120" s="122" t="str">
        <f t="shared" ca="1" si="18"/>
        <v>Шляпа BAILEY арт. 37185BH ELLETT (серый)</v>
      </c>
      <c r="T120" s="121" t="str">
        <f t="shared" ca="1" si="19"/>
        <v>Шляпа BAILEY арт. 37185BH ELLETT (серый) {avion}</v>
      </c>
      <c r="U120" s="18" t="str">
        <f t="shared" ca="1" si="20"/>
        <v>серый</v>
      </c>
      <c r="V120" s="18" t="str">
        <f t="shared" ca="1" si="21"/>
        <v>серый</v>
      </c>
      <c r="W120" s="119" t="str">
        <f ca="1">_xlfn.XLOOKUP(A120,'Цвета артикулов'!A:A,'Цвета артикулов'!B:B,IFERROR(MID(I120,FIND("-",I120)+1,LEN(I120)),IFERROR(MID(I120,1,FIND("/",I120)-2),I120)),0)</f>
        <v>серый</v>
      </c>
      <c r="X120" s="93" t="str">
        <f t="shared" ca="1" si="17"/>
        <v>21-676-08</v>
      </c>
      <c r="Y120" s="95" t="str">
        <f ca="1">VLOOKUP(C120,Группа!A:B,2,FALSE)</f>
        <v>Шляпа</v>
      </c>
      <c r="Z120" s="117" t="str">
        <f ca="1">IFERROR(VLOOKUP(P120,Размеры!A:C,3,FALSE),"")</f>
        <v>57 M</v>
      </c>
      <c r="AA120" s="117" t="str">
        <f ca="1">VLOOKUP(I120,ЦветПолный!A:B,2,FALSE)</f>
        <v>08</v>
      </c>
      <c r="AB120" s="117">
        <f ca="1">IFERROR(VLOOKUP(P120,Размеры!A:D,4,FALSE),"")</f>
        <v>57</v>
      </c>
      <c r="AC120" s="117">
        <f ca="1">IF(LEFT(IFERROR(VLOOKUP(LOOKUP(2,1/SEARCH(B120,Товары!A:A),Товары!A:A),Товары!A:B,2,0),""),6)=MID(X120,1,6),1,0)</f>
        <v>1</v>
      </c>
      <c r="AE120" s="117">
        <f ca="1">SUMIF(Группа!A:A,C120,Группа!C:C)</f>
        <v>1</v>
      </c>
      <c r="AF120" s="117">
        <f ca="1">SUMIF(Группа!B:B,Y120,Группа!C:C)</f>
        <v>1</v>
      </c>
      <c r="AG120" s="117">
        <f ca="1">SUMIF(Формы!A:A,D120,Формы!B:B)</f>
        <v>1</v>
      </c>
      <c r="AH120" s="117">
        <f ca="1">SUMIF(Материал!A:A,K120,Материал!B:B)</f>
        <v>1</v>
      </c>
      <c r="AI120" s="117">
        <f ca="1">SUMIF(Размеры!A:A,P120,Размеры!E:E)</f>
        <v>1</v>
      </c>
      <c r="AJ120" s="117">
        <f ca="1">SUMIF(Сезон!A:A,F120,Сезон!B:B)</f>
        <v>1</v>
      </c>
      <c r="AK120" s="117">
        <f ca="1">SUMIF(Состав!A:A,J120,Состав!B:B)</f>
        <v>1</v>
      </c>
      <c r="AL120" s="117">
        <f ca="1">SUMIF(ЦветПолный!A:A,I120,ЦветПолный!C:C)</f>
        <v>11</v>
      </c>
      <c r="AM120" s="117">
        <f ca="1">SUMIF(Цвет!A:A,W120,Цвет!B:B)</f>
        <v>1</v>
      </c>
      <c r="AN120" s="117">
        <f ca="1">SUMIF(Пол!B:B,L120,Пол!C:C)</f>
        <v>1</v>
      </c>
      <c r="AO120" s="117">
        <f ca="1">SUMIF(Марка!A:A,G120,Марка!B:B)</f>
        <v>1</v>
      </c>
      <c r="AP120" s="117">
        <f ca="1">SUMIF(Страна!A:A,M120,Страна!B:B)</f>
        <v>1</v>
      </c>
      <c r="AQ120" s="83" t="e">
        <f ca="1">IF(VLOOKUP(T120,Товары!A:B,2,FALSE)=X120,"Есть в 1С","ERR")</f>
        <v>#N/A</v>
      </c>
      <c r="AR120" s="84" t="e">
        <f ca="1">IF(VLOOKUP(X120,Товары!B:B,1,FALSE)=X120,"Есть в 1С","ERR")</f>
        <v>#N/A</v>
      </c>
      <c r="AS120" s="116" t="e">
        <f ca="1">VLOOKUP(T120,Товары!A:B,2,FALSE)</f>
        <v>#N/A</v>
      </c>
      <c r="AT120" s="114" t="e">
        <f ca="1">VLOOKUP(T120,Товары!A:B,1,FALSE)</f>
        <v>#N/A</v>
      </c>
    </row>
    <row r="121" spans="1:46" x14ac:dyDescent="0.25">
      <c r="A121" s="133" t="str">
        <f ca="1"/>
        <v>21-632-36-59</v>
      </c>
      <c r="B121" s="128" t="str">
        <f ca="1">UPPER(_xlfn.XLOOKUP($A121,Строчный!$A:$A,Строчный!B:B,"ERR",0))</f>
        <v>22794BH JANSEN</v>
      </c>
      <c r="C121" s="101" t="str">
        <f ca="1">PROPER(_xlfn.XLOOKUP($A121,Строчный!$A:$A,Строчный!C:C,"ERR",0))</f>
        <v>Шляпы</v>
      </c>
      <c r="D121" s="101" t="str">
        <f ca="1">_xlfn.LET(_xlpm.DATA,(_xlfn.XLOOKUP($A121,Строчный!$A:$A,Строчный!D:D,"ERR",0)),UPPER(MID(_xlpm.DATA,1,1))&amp;LOWER(MID(_xlpm.DATA,2,LEN(_xlpm.DATA)-1)))</f>
        <v>Шляпа федора</v>
      </c>
      <c r="E121" s="101" t="str">
        <f ca="1">PROPER(_xlfn.XLOOKUP($A121,Строчный!$A:$A,Строчный!E:E,"ERR",0))</f>
        <v>The Hollywood</v>
      </c>
      <c r="F121" s="101" t="str">
        <f ca="1">LOWER(_xlfn.XLOOKUP($A121,Строчный!$A:$A,Строчный!F:F,"ERR",0))</f>
        <v>летний</v>
      </c>
      <c r="G121" s="101" t="str">
        <f ca="1">UPPER(_xlfn.XLOOKUP($A121,Строчный!$A:$A,Строчный!G:G,"ERR",0))</f>
        <v>BAILEY</v>
      </c>
      <c r="H121" s="101" t="str">
        <f ca="1">LOWER(_xlfn.XLOOKUP($A121,Строчный!$A:$A,Строчный!H:H,"ERR",0))</f>
        <v>natural/black</v>
      </c>
      <c r="I121" s="101" t="str">
        <f ca="1">LOWER(_xlfn.XLOOKUP($A121,Строчный!$A:$A,Строчный!I:I,"ERR",0))</f>
        <v>кремовый</v>
      </c>
      <c r="J121" s="101" t="str">
        <f ca="1">SUBSTITUTE(LOWER(_xlfn.XLOOKUP($A121,Строчный!$A:$A,Строчный!J:J,"ERR",0)),"подклад","Подклад")</f>
        <v>100% солома</v>
      </c>
      <c r="K121" s="101" t="str">
        <f ca="1">LOWER(_xlfn.XLOOKUP($A121,Строчный!$A:$A,Строчный!K:K,"ERR",0))</f>
        <v>соломенные</v>
      </c>
      <c r="L121" s="101" t="str">
        <f ca="1">PROPER(_xlfn.XLOOKUP($A121,Строчный!$A:$A,Строчный!L:L,"ERR",0))</f>
        <v>Унисекс</v>
      </c>
      <c r="M121" s="101" t="str">
        <f ca="1">PROPER(_xlfn.XLOOKUP($A121,Строчный!$A:$A,Строчный!M:M,"ERR",0))</f>
        <v>Соединенные Штаты</v>
      </c>
      <c r="N121" s="110">
        <f ca="1">VALUE(_xlfn.XLOOKUP($A121,Строчный!$A:$A,Строчный!N:N,"ERR",0))</f>
        <v>6259.5</v>
      </c>
      <c r="O121" s="109" t="str">
        <f ca="1">_xlfn.XLOOKUP($G121,Фабрика!A:A,Фабрика!B:B,"ERR",0)</f>
        <v>Bollman Headwear Europe Ltd; 2 Merchants drive, Caelisle, Cumbria CA3 0JW, United Kingdom</v>
      </c>
      <c r="P121" s="100">
        <f ca="1">_xlfn.XLOOKUP($A121,Строчный!$A:$A,Строчный!P:P,"ERR",0)</f>
        <v>59</v>
      </c>
      <c r="Q121" s="100">
        <f ca="1">VALUE(_xlfn.XLOOKUP($A121,Строчный!$A:$A,Строчный!Q:Q,"ERR",0))</f>
        <v>1</v>
      </c>
      <c r="R121" s="14" t="s">
        <v>283</v>
      </c>
      <c r="S121" s="122" t="str">
        <f t="shared" ca="1" si="18"/>
        <v>Шляпа BAILEY арт. 22794BH JANSEN (кремовый)</v>
      </c>
      <c r="T121" s="121" t="str">
        <f t="shared" ca="1" si="19"/>
        <v>Шляпа BAILEY арт. 22794BH JANSEN (кремовый) {natural/black}</v>
      </c>
      <c r="U121" s="18" t="str">
        <f t="shared" ca="1" si="20"/>
        <v>кремовый</v>
      </c>
      <c r="V121" s="18" t="str">
        <f t="shared" ca="1" si="21"/>
        <v>кремовый</v>
      </c>
      <c r="W121" s="119" t="s">
        <v>52</v>
      </c>
      <c r="X121" s="93" t="str">
        <f t="shared" ca="1" si="17"/>
        <v>21-632-36</v>
      </c>
      <c r="Y121" s="95" t="str">
        <f ca="1">VLOOKUP(C121,Группа!A:B,2,FALSE)</f>
        <v>Шляпа</v>
      </c>
      <c r="Z121" s="117" t="str">
        <f ca="1">IFERROR(VLOOKUP(P121,Размеры!A:C,3,FALSE),"")</f>
        <v>59 L</v>
      </c>
      <c r="AA121" s="117" t="str">
        <f ca="1">VLOOKUP(I121,ЦветПолный!A:B,2,FALSE)</f>
        <v>36</v>
      </c>
      <c r="AB121" s="117">
        <f ca="1">IFERROR(VLOOKUP(P121,Размеры!A:D,4,FALSE),"")</f>
        <v>59</v>
      </c>
      <c r="AC121" s="117">
        <f ca="1">IF(LEFT(IFERROR(VLOOKUP(LOOKUP(2,1/SEARCH(B121,Товары!A:A),Товары!A:A),Товары!A:B,2,0),""),6)=MID(X121,1,6),1,0)</f>
        <v>1</v>
      </c>
      <c r="AE121" s="117">
        <f ca="1">SUMIF(Группа!A:A,C121,Группа!C:C)</f>
        <v>1</v>
      </c>
      <c r="AF121" s="117">
        <f ca="1">SUMIF(Группа!B:B,Y121,Группа!C:C)</f>
        <v>1</v>
      </c>
      <c r="AG121" s="117">
        <f ca="1">SUMIF(Формы!A:A,D121,Формы!B:B)</f>
        <v>1</v>
      </c>
      <c r="AH121" s="117">
        <f ca="1">SUMIF(Материал!A:A,K121,Материал!B:B)</f>
        <v>1</v>
      </c>
      <c r="AI121" s="117">
        <f ca="1">SUMIF(Размеры!A:A,P121,Размеры!E:E)</f>
        <v>1</v>
      </c>
      <c r="AJ121" s="117">
        <f ca="1">SUMIF(Сезон!A:A,F121,Сезон!B:B)</f>
        <v>1</v>
      </c>
      <c r="AK121" s="117">
        <f ca="1">SUMIF(Состав!A:A,J121,Состав!B:B)</f>
        <v>1</v>
      </c>
      <c r="AL121" s="117">
        <f ca="1">SUMIF(ЦветПолный!A:A,I121,ЦветПолный!C:C)</f>
        <v>6</v>
      </c>
      <c r="AM121" s="117">
        <f>SUMIF(Цвет!A:A,W121,Цвет!B:B)</f>
        <v>1</v>
      </c>
      <c r="AN121" s="117">
        <f ca="1">SUMIF(Пол!B:B,L121,Пол!C:C)</f>
        <v>1</v>
      </c>
      <c r="AO121" s="117">
        <f ca="1">SUMIF(Марка!A:A,G121,Марка!B:B)</f>
        <v>1</v>
      </c>
      <c r="AP121" s="117">
        <f ca="1">SUMIF(Страна!A:A,M121,Страна!B:B)</f>
        <v>1</v>
      </c>
      <c r="AQ121" s="83" t="str">
        <f ca="1">IF(VLOOKUP(T121,Товары!A:B,2,FALSE)=X121,"Есть в 1С","ERR")</f>
        <v>Есть в 1С</v>
      </c>
      <c r="AR121" s="84" t="str">
        <f ca="1">IF(VLOOKUP(X121,Товары!B:B,1,FALSE)=X121,"Есть в 1С","ERR")</f>
        <v>Есть в 1С</v>
      </c>
      <c r="AS121" s="116" t="str">
        <f ca="1">VLOOKUP(T121,Товары!A:B,2,FALSE)</f>
        <v>21-632-36</v>
      </c>
      <c r="AT121" s="114" t="str">
        <f ca="1">VLOOKUP(T121,Товары!A:B,1,FALSE)</f>
        <v>Шляпа BAILEY арт. 22794BH JANSEN (кремовый) {natural/black}</v>
      </c>
    </row>
    <row r="122" spans="1:46" x14ac:dyDescent="0.25">
      <c r="A122" s="133" t="str">
        <f ca="1"/>
        <v>21-602-19-61</v>
      </c>
      <c r="B122" s="128" t="str">
        <f ca="1">UPPER(_xlfn.XLOOKUP($A122,Строчный!$A:$A,Строчный!B:B,"ERR",0))</f>
        <v>90119BH GANEY</v>
      </c>
      <c r="C122" s="101" t="str">
        <f ca="1">PROPER(_xlfn.XLOOKUP($A122,Строчный!$A:$A,Строчный!C:C,"ERR",0))</f>
        <v>Кепки</v>
      </c>
      <c r="D122" s="101" t="str">
        <f ca="1">_xlfn.LET(_xlpm.DATA,(_xlfn.XLOOKUP($A122,Строчный!$A:$A,Строчный!D:D,"ERR",0)),UPPER(MID(_xlpm.DATA,1,1))&amp;LOWER(MID(_xlpm.DATA,2,LEN(_xlpm.DATA)-1)))</f>
        <v>Кепка плоская</v>
      </c>
      <c r="E122" s="101" t="str">
        <f ca="1">PROPER(_xlfn.XLOOKUP($A122,Строчный!$A:$A,Строчный!E:E,"ERR",0))</f>
        <v>The Hollywood</v>
      </c>
      <c r="F122" s="101" t="str">
        <f ca="1">LOWER(_xlfn.XLOOKUP($A122,Строчный!$A:$A,Строчный!F:F,"ERR",0))</f>
        <v>летний</v>
      </c>
      <c r="G122" s="101" t="str">
        <f ca="1">UPPER(_xlfn.XLOOKUP($A122,Строчный!$A:$A,Строчный!G:G,"ERR",0))</f>
        <v>BAILEY</v>
      </c>
      <c r="H122" s="101" t="str">
        <f ca="1">LOWER(_xlfn.XLOOKUP($A122,Строчный!$A:$A,Строчный!H:H,"ERR",0))</f>
        <v>sky</v>
      </c>
      <c r="I122" s="101" t="str">
        <f ca="1">LOWER(_xlfn.XLOOKUP($A122,Строчный!$A:$A,Строчный!I:I,"ERR",0))</f>
        <v>голубой</v>
      </c>
      <c r="J122" s="101" t="str">
        <f ca="1">SUBSTITUTE(LOWER(_xlfn.XLOOKUP($A122,Строчный!$A:$A,Строчный!J:J,"ERR",0)),"подклад","Подклад")</f>
        <v>100% хлопок / Подклад: 100% полиэстер</v>
      </c>
      <c r="K122" s="101" t="str">
        <f ca="1">LOWER(_xlfn.XLOOKUP($A122,Строчный!$A:$A,Строчный!K:K,"ERR",0))</f>
        <v>хлопковые</v>
      </c>
      <c r="L122" s="101" t="str">
        <f ca="1">PROPER(_xlfn.XLOOKUP($A122,Строчный!$A:$A,Строчный!L:L,"ERR",0))</f>
        <v>Унисекс</v>
      </c>
      <c r="M122" s="101" t="str">
        <f ca="1">PROPER(_xlfn.XLOOKUP($A122,Строчный!$A:$A,Строчный!M:M,"ERR",0))</f>
        <v>Китай</v>
      </c>
      <c r="N122" s="110">
        <f ca="1">VALUE(_xlfn.XLOOKUP($A122,Строчный!$A:$A,Строчный!N:N,"ERR",0))</f>
        <v>1749.1499999999999</v>
      </c>
      <c r="O122" s="109" t="str">
        <f ca="1">_xlfn.XLOOKUP($G122,Фабрика!A:A,Фабрика!B:B,"ERR",0)</f>
        <v>Bollman Headwear Europe Ltd; 2 Merchants drive, Caelisle, Cumbria CA3 0JW, United Kingdom</v>
      </c>
      <c r="P122" s="100">
        <f ca="1">_xlfn.XLOOKUP($A122,Строчный!$A:$A,Строчный!P:P,"ERR",0)</f>
        <v>61</v>
      </c>
      <c r="Q122" s="100">
        <f ca="1">VALUE(_xlfn.XLOOKUP($A122,Строчный!$A:$A,Строчный!Q:Q,"ERR",0))</f>
        <v>4</v>
      </c>
      <c r="R122" s="14" t="s">
        <v>283</v>
      </c>
      <c r="S122" s="122" t="str">
        <f t="shared" ca="1" si="18"/>
        <v>Кепка BAILEY арт. 90119BH GANEY (голубой)</v>
      </c>
      <c r="T122" s="121" t="str">
        <f t="shared" ca="1" si="19"/>
        <v>Кепка BAILEY арт. 90119BH GANEY (голубой) {sky}</v>
      </c>
      <c r="U122" s="18" t="str">
        <f t="shared" ca="1" si="20"/>
        <v>голубой</v>
      </c>
      <c r="V122" s="18" t="str">
        <f t="shared" ca="1" si="21"/>
        <v>голубой</v>
      </c>
      <c r="W122" s="119" t="str">
        <f ca="1">_xlfn.XLOOKUP(A122,'Цвета артикулов'!A:A,'Цвета артикулов'!B:B,IFERROR(MID(I122,FIND("-",I122)+1,LEN(I122)),IFERROR(MID(I122,1,FIND("/",I122)-2),I122)),0)</f>
        <v>голубой</v>
      </c>
      <c r="X122" s="93" t="str">
        <f t="shared" ca="1" si="17"/>
        <v>21-602-19</v>
      </c>
      <c r="Y122" s="95" t="str">
        <f ca="1">VLOOKUP(C122,Группа!A:B,2,FALSE)</f>
        <v>Кепка</v>
      </c>
      <c r="Z122" s="117" t="str">
        <f ca="1">IFERROR(VLOOKUP(P122,Размеры!A:C,3,FALSE),"")</f>
        <v>61 XL</v>
      </c>
      <c r="AA122" s="117" t="str">
        <f ca="1">VLOOKUP(I122,ЦветПолный!A:B,2,FALSE)</f>
        <v>19</v>
      </c>
      <c r="AB122" s="117">
        <f ca="1">IFERROR(VLOOKUP(P122,Размеры!A:D,4,FALSE),"")</f>
        <v>61</v>
      </c>
      <c r="AC122" s="117">
        <f ca="1">IF(LEFT(IFERROR(VLOOKUP(LOOKUP(2,1/SEARCH(B122,Товары!A:A),Товары!A:A),Товары!A:B,2,0),""),6)=MID(X122,1,6),1,0)</f>
        <v>1</v>
      </c>
      <c r="AE122" s="117">
        <f ca="1">SUMIF(Группа!A:A,C122,Группа!C:C)</f>
        <v>1</v>
      </c>
      <c r="AF122" s="117">
        <f ca="1">SUMIF(Группа!B:B,Y122,Группа!C:C)</f>
        <v>1</v>
      </c>
      <c r="AG122" s="117">
        <f ca="1">SUMIF(Формы!A:A,D122,Формы!B:B)</f>
        <v>1</v>
      </c>
      <c r="AH122" s="117">
        <f ca="1">SUMIF(Материал!A:A,K122,Материал!B:B)</f>
        <v>1</v>
      </c>
      <c r="AI122" s="117">
        <f ca="1">SUMIF(Размеры!A:A,P122,Размеры!E:E)</f>
        <v>1</v>
      </c>
      <c r="AJ122" s="117">
        <f ca="1">SUMIF(Сезон!A:A,F122,Сезон!B:B)</f>
        <v>1</v>
      </c>
      <c r="AK122" s="117">
        <f ca="1">SUMIF(Состав!A:A,J122,Состав!B:B)</f>
        <v>0</v>
      </c>
      <c r="AL122" s="117">
        <f ca="1">SUMIF(ЦветПолный!A:A,I122,ЦветПолный!C:C)</f>
        <v>5</v>
      </c>
      <c r="AM122" s="117">
        <f ca="1">SUMIF(Цвет!A:A,W122,Цвет!B:B)</f>
        <v>1</v>
      </c>
      <c r="AN122" s="117">
        <f ca="1">SUMIF(Пол!B:B,L122,Пол!C:C)</f>
        <v>1</v>
      </c>
      <c r="AO122" s="117">
        <f ca="1">SUMIF(Марка!A:A,G122,Марка!B:B)</f>
        <v>1</v>
      </c>
      <c r="AP122" s="117">
        <f ca="1">SUMIF(Страна!A:A,M122,Страна!B:B)</f>
        <v>1</v>
      </c>
      <c r="AQ122" s="83" t="str">
        <f ca="1">IF(VLOOKUP(T122,Товары!A:B,2,FALSE)=X122,"Есть в 1С","ERR")</f>
        <v>Есть в 1С</v>
      </c>
      <c r="AR122" s="84" t="str">
        <f ca="1">IF(VLOOKUP(X122,Товары!B:B,1,FALSE)=X122,"Есть в 1С","ERR")</f>
        <v>Есть в 1С</v>
      </c>
      <c r="AS122" s="116" t="str">
        <f ca="1">VLOOKUP(T122,Товары!A:B,2,FALSE)</f>
        <v>21-602-19</v>
      </c>
      <c r="AT122" s="114" t="str">
        <f ca="1">VLOOKUP(T122,Товары!A:B,1,FALSE)</f>
        <v>Кепка BAILEY арт. 90119BH GANEY (голубой) {sky}</v>
      </c>
    </row>
    <row r="123" spans="1:46" x14ac:dyDescent="0.25">
      <c r="A123" s="133" t="str">
        <f ca="1"/>
        <v>21-602-19-59</v>
      </c>
      <c r="B123" s="128" t="str">
        <f ca="1">UPPER(_xlfn.XLOOKUP($A123,Строчный!$A:$A,Строчный!B:B,"ERR",0))</f>
        <v>90119BH GANEY</v>
      </c>
      <c r="C123" s="101" t="str">
        <f ca="1">PROPER(_xlfn.XLOOKUP($A123,Строчный!$A:$A,Строчный!C:C,"ERR",0))</f>
        <v>Кепки</v>
      </c>
      <c r="D123" s="101" t="str">
        <f ca="1">_xlfn.LET(_xlpm.DATA,(_xlfn.XLOOKUP($A123,Строчный!$A:$A,Строчный!D:D,"ERR",0)),UPPER(MID(_xlpm.DATA,1,1))&amp;LOWER(MID(_xlpm.DATA,2,LEN(_xlpm.DATA)-1)))</f>
        <v>Кепка плоская</v>
      </c>
      <c r="E123" s="101" t="str">
        <f ca="1">PROPER(_xlfn.XLOOKUP($A123,Строчный!$A:$A,Строчный!E:E,"ERR",0))</f>
        <v>The Hollywood</v>
      </c>
      <c r="F123" s="101" t="str">
        <f ca="1">LOWER(_xlfn.XLOOKUP($A123,Строчный!$A:$A,Строчный!F:F,"ERR",0))</f>
        <v>летний</v>
      </c>
      <c r="G123" s="101" t="str">
        <f ca="1">UPPER(_xlfn.XLOOKUP($A123,Строчный!$A:$A,Строчный!G:G,"ERR",0))</f>
        <v>BAILEY</v>
      </c>
      <c r="H123" s="101" t="str">
        <f ca="1">LOWER(_xlfn.XLOOKUP($A123,Строчный!$A:$A,Строчный!H:H,"ERR",0))</f>
        <v>sky</v>
      </c>
      <c r="I123" s="101" t="str">
        <f ca="1">LOWER(_xlfn.XLOOKUP($A123,Строчный!$A:$A,Строчный!I:I,"ERR",0))</f>
        <v>голубой</v>
      </c>
      <c r="J123" s="101" t="str">
        <f ca="1">SUBSTITUTE(LOWER(_xlfn.XLOOKUP($A123,Строчный!$A:$A,Строчный!J:J,"ERR",0)),"подклад","Подклад")</f>
        <v>100% хлопок / Подклад: 100% полиэстер</v>
      </c>
      <c r="K123" s="101" t="str">
        <f ca="1">LOWER(_xlfn.XLOOKUP($A123,Строчный!$A:$A,Строчный!K:K,"ERR",0))</f>
        <v>хлопковые</v>
      </c>
      <c r="L123" s="101" t="str">
        <f ca="1">PROPER(_xlfn.XLOOKUP($A123,Строчный!$A:$A,Строчный!L:L,"ERR",0))</f>
        <v>Унисекс</v>
      </c>
      <c r="M123" s="101" t="str">
        <f ca="1">PROPER(_xlfn.XLOOKUP($A123,Строчный!$A:$A,Строчный!M:M,"ERR",0))</f>
        <v>Китай</v>
      </c>
      <c r="N123" s="110">
        <f ca="1">VALUE(_xlfn.XLOOKUP($A123,Строчный!$A:$A,Строчный!N:N,"ERR",0))</f>
        <v>1749.1499999999999</v>
      </c>
      <c r="O123" s="109" t="str">
        <f ca="1">_xlfn.XLOOKUP($G123,Фабрика!A:A,Фабрика!B:B,"ERR",0)</f>
        <v>Bollman Headwear Europe Ltd; 2 Merchants drive, Caelisle, Cumbria CA3 0JW, United Kingdom</v>
      </c>
      <c r="P123" s="100">
        <f ca="1">_xlfn.XLOOKUP($A123,Строчный!$A:$A,Строчный!P:P,"ERR",0)</f>
        <v>59</v>
      </c>
      <c r="Q123" s="100">
        <f ca="1">VALUE(_xlfn.XLOOKUP($A123,Строчный!$A:$A,Строчный!Q:Q,"ERR",0))</f>
        <v>5</v>
      </c>
      <c r="R123" s="14" t="s">
        <v>283</v>
      </c>
      <c r="S123" s="122" t="str">
        <f t="shared" ca="1" si="18"/>
        <v>Кепка BAILEY арт. 90119BH GANEY (голубой)</v>
      </c>
      <c r="T123" s="121" t="str">
        <f t="shared" ca="1" si="19"/>
        <v>Кепка BAILEY арт. 90119BH GANEY (голубой) {sky}</v>
      </c>
      <c r="U123" s="18" t="str">
        <f t="shared" ca="1" si="20"/>
        <v>голубой</v>
      </c>
      <c r="V123" s="18" t="str">
        <f t="shared" ca="1" si="21"/>
        <v>голубой</v>
      </c>
      <c r="W123" s="119" t="str">
        <f ca="1">_xlfn.XLOOKUP(A123,'Цвета артикулов'!A:A,'Цвета артикулов'!B:B,IFERROR(MID(I123,FIND("-",I123)+1,LEN(I123)),IFERROR(MID(I123,1,FIND("/",I123)-2),I123)),0)</f>
        <v>голубой</v>
      </c>
      <c r="X123" s="93" t="str">
        <f t="shared" ca="1" si="17"/>
        <v>21-602-19</v>
      </c>
      <c r="Y123" s="95" t="str">
        <f ca="1">VLOOKUP(C123,Группа!A:B,2,FALSE)</f>
        <v>Кепка</v>
      </c>
      <c r="Z123" s="117" t="str">
        <f ca="1">IFERROR(VLOOKUP(P123,Размеры!A:C,3,FALSE),"")</f>
        <v>59 L</v>
      </c>
      <c r="AA123" s="117" t="str">
        <f ca="1">VLOOKUP(I123,ЦветПолный!A:B,2,FALSE)</f>
        <v>19</v>
      </c>
      <c r="AB123" s="117">
        <f ca="1">IFERROR(VLOOKUP(P123,Размеры!A:D,4,FALSE),"")</f>
        <v>59</v>
      </c>
      <c r="AC123" s="117">
        <f ca="1">IF(LEFT(IFERROR(VLOOKUP(LOOKUP(2,1/SEARCH(B123,Товары!A:A),Товары!A:A),Товары!A:B,2,0),""),6)=MID(X123,1,6),1,0)</f>
        <v>1</v>
      </c>
      <c r="AE123" s="117">
        <f ca="1">SUMIF(Группа!A:A,C123,Группа!C:C)</f>
        <v>1</v>
      </c>
      <c r="AF123" s="117">
        <f ca="1">SUMIF(Группа!B:B,Y123,Группа!C:C)</f>
        <v>1</v>
      </c>
      <c r="AG123" s="117">
        <f ca="1">SUMIF(Формы!A:A,D123,Формы!B:B)</f>
        <v>1</v>
      </c>
      <c r="AH123" s="117">
        <f ca="1">SUMIF(Материал!A:A,K123,Материал!B:B)</f>
        <v>1</v>
      </c>
      <c r="AI123" s="117">
        <f ca="1">SUMIF(Размеры!A:A,P123,Размеры!E:E)</f>
        <v>1</v>
      </c>
      <c r="AJ123" s="117">
        <f ca="1">SUMIF(Сезон!A:A,F123,Сезон!B:B)</f>
        <v>1</v>
      </c>
      <c r="AK123" s="117">
        <f ca="1">SUMIF(Состав!A:A,J123,Состав!B:B)</f>
        <v>0</v>
      </c>
      <c r="AL123" s="117">
        <f ca="1">SUMIF(ЦветПолный!A:A,I123,ЦветПолный!C:C)</f>
        <v>5</v>
      </c>
      <c r="AM123" s="117">
        <f ca="1">SUMIF(Цвет!A:A,W123,Цвет!B:B)</f>
        <v>1</v>
      </c>
      <c r="AN123" s="117">
        <f ca="1">SUMIF(Пол!B:B,L123,Пол!C:C)</f>
        <v>1</v>
      </c>
      <c r="AO123" s="117">
        <f ca="1">SUMIF(Марка!A:A,G123,Марка!B:B)</f>
        <v>1</v>
      </c>
      <c r="AP123" s="117">
        <f ca="1">SUMIF(Страна!A:A,M123,Страна!B:B)</f>
        <v>1</v>
      </c>
      <c r="AQ123" s="83" t="str">
        <f ca="1">IF(VLOOKUP(T123,Товары!A:B,2,FALSE)=X123,"Есть в 1С","ERR")</f>
        <v>Есть в 1С</v>
      </c>
      <c r="AR123" s="84" t="str">
        <f ca="1">IF(VLOOKUP(X123,Товары!B:B,1,FALSE)=X123,"Есть в 1С","ERR")</f>
        <v>Есть в 1С</v>
      </c>
      <c r="AS123" s="116" t="str">
        <f ca="1">VLOOKUP(T123,Товары!A:B,2,FALSE)</f>
        <v>21-602-19</v>
      </c>
      <c r="AT123" s="114" t="str">
        <f ca="1">VLOOKUP(T123,Товары!A:B,1,FALSE)</f>
        <v>Кепка BAILEY арт. 90119BH GANEY (голубой) {sky}</v>
      </c>
    </row>
    <row r="124" spans="1:46" x14ac:dyDescent="0.25">
      <c r="A124" s="133" t="str">
        <f ca="1"/>
        <v>21-602-19-57</v>
      </c>
      <c r="B124" s="128" t="str">
        <f ca="1">UPPER(_xlfn.XLOOKUP($A124,Строчный!$A:$A,Строчный!B:B,"ERR",0))</f>
        <v>90119BH GANEY</v>
      </c>
      <c r="C124" s="101" t="str">
        <f ca="1">PROPER(_xlfn.XLOOKUP($A124,Строчный!$A:$A,Строчный!C:C,"ERR",0))</f>
        <v>Кепки</v>
      </c>
      <c r="D124" s="101" t="str">
        <f ca="1">_xlfn.LET(_xlpm.DATA,(_xlfn.XLOOKUP($A124,Строчный!$A:$A,Строчный!D:D,"ERR",0)),UPPER(MID(_xlpm.DATA,1,1))&amp;LOWER(MID(_xlpm.DATA,2,LEN(_xlpm.DATA)-1)))</f>
        <v>Кепка плоская</v>
      </c>
      <c r="E124" s="101" t="str">
        <f ca="1">PROPER(_xlfn.XLOOKUP($A124,Строчный!$A:$A,Строчный!E:E,"ERR",0))</f>
        <v>The Hollywood</v>
      </c>
      <c r="F124" s="101" t="str">
        <f ca="1">LOWER(_xlfn.XLOOKUP($A124,Строчный!$A:$A,Строчный!F:F,"ERR",0))</f>
        <v>летний</v>
      </c>
      <c r="G124" s="101" t="str">
        <f ca="1">UPPER(_xlfn.XLOOKUP($A124,Строчный!$A:$A,Строчный!G:G,"ERR",0))</f>
        <v>BAILEY</v>
      </c>
      <c r="H124" s="101" t="str">
        <f ca="1">LOWER(_xlfn.XLOOKUP($A124,Строчный!$A:$A,Строчный!H:H,"ERR",0))</f>
        <v>sky</v>
      </c>
      <c r="I124" s="101" t="str">
        <f ca="1">LOWER(_xlfn.XLOOKUP($A124,Строчный!$A:$A,Строчный!I:I,"ERR",0))</f>
        <v>голубой</v>
      </c>
      <c r="J124" s="101" t="str">
        <f ca="1">SUBSTITUTE(LOWER(_xlfn.XLOOKUP($A124,Строчный!$A:$A,Строчный!J:J,"ERR",0)),"подклад","Подклад")</f>
        <v>100% хлопок / Подклад: 100% полиэстер</v>
      </c>
      <c r="K124" s="101" t="str">
        <f ca="1">LOWER(_xlfn.XLOOKUP($A124,Строчный!$A:$A,Строчный!K:K,"ERR",0))</f>
        <v>хлопковые</v>
      </c>
      <c r="L124" s="101" t="str">
        <f ca="1">PROPER(_xlfn.XLOOKUP($A124,Строчный!$A:$A,Строчный!L:L,"ERR",0))</f>
        <v>Унисекс</v>
      </c>
      <c r="M124" s="101" t="str">
        <f ca="1">PROPER(_xlfn.XLOOKUP($A124,Строчный!$A:$A,Строчный!M:M,"ERR",0))</f>
        <v>Китай</v>
      </c>
      <c r="N124" s="110">
        <f ca="1">VALUE(_xlfn.XLOOKUP($A124,Строчный!$A:$A,Строчный!N:N,"ERR",0))</f>
        <v>1749.1499999999999</v>
      </c>
      <c r="O124" s="109" t="str">
        <f ca="1">_xlfn.XLOOKUP($G124,Фабрика!A:A,Фабрика!B:B,"ERR",0)</f>
        <v>Bollman Headwear Europe Ltd; 2 Merchants drive, Caelisle, Cumbria CA3 0JW, United Kingdom</v>
      </c>
      <c r="P124" s="100">
        <f ca="1">_xlfn.XLOOKUP($A124,Строчный!$A:$A,Строчный!P:P,"ERR",0)</f>
        <v>57</v>
      </c>
      <c r="Q124" s="100">
        <f ca="1">VALUE(_xlfn.XLOOKUP($A124,Строчный!$A:$A,Строчный!Q:Q,"ERR",0))</f>
        <v>3</v>
      </c>
      <c r="R124" s="14" t="s">
        <v>283</v>
      </c>
      <c r="S124" s="122" t="str">
        <f t="shared" ca="1" si="18"/>
        <v>Кепка BAILEY арт. 90119BH GANEY (голубой)</v>
      </c>
      <c r="T124" s="121" t="str">
        <f t="shared" ca="1" si="19"/>
        <v>Кепка BAILEY арт. 90119BH GANEY (голубой) {sky}</v>
      </c>
      <c r="U124" s="18" t="str">
        <f t="shared" ca="1" si="20"/>
        <v>голубой</v>
      </c>
      <c r="V124" s="18" t="str">
        <f t="shared" ca="1" si="21"/>
        <v>голубой</v>
      </c>
      <c r="W124" s="119" t="str">
        <f ca="1">_xlfn.XLOOKUP(A124,'Цвета артикулов'!A:A,'Цвета артикулов'!B:B,IFERROR(MID(I124,FIND("-",I124)+1,LEN(I124)),IFERROR(MID(I124,1,FIND("/",I124)-2),I124)),0)</f>
        <v>голубой</v>
      </c>
      <c r="X124" s="93" t="str">
        <f t="shared" ca="1" si="17"/>
        <v>21-602-19</v>
      </c>
      <c r="Y124" s="95" t="str">
        <f ca="1">VLOOKUP(C124,Группа!A:B,2,FALSE)</f>
        <v>Кепка</v>
      </c>
      <c r="Z124" s="117" t="str">
        <f ca="1">IFERROR(VLOOKUP(P124,Размеры!A:C,3,FALSE),"")</f>
        <v>57 M</v>
      </c>
      <c r="AA124" s="117" t="str">
        <f ca="1">VLOOKUP(I124,ЦветПолный!A:B,2,FALSE)</f>
        <v>19</v>
      </c>
      <c r="AB124" s="117">
        <f ca="1">IFERROR(VLOOKUP(P124,Размеры!A:D,4,FALSE),"")</f>
        <v>57</v>
      </c>
      <c r="AC124" s="117">
        <f ca="1">IF(LEFT(IFERROR(VLOOKUP(LOOKUP(2,1/SEARCH(B124,Товары!A:A),Товары!A:A),Товары!A:B,2,0),""),6)=MID(X124,1,6),1,0)</f>
        <v>1</v>
      </c>
      <c r="AE124" s="117">
        <f ca="1">SUMIF(Группа!A:A,C124,Группа!C:C)</f>
        <v>1</v>
      </c>
      <c r="AF124" s="117">
        <f ca="1">SUMIF(Группа!B:B,Y124,Группа!C:C)</f>
        <v>1</v>
      </c>
      <c r="AG124" s="117">
        <f ca="1">SUMIF(Формы!A:A,D124,Формы!B:B)</f>
        <v>1</v>
      </c>
      <c r="AH124" s="117">
        <f ca="1">SUMIF(Материал!A:A,K124,Материал!B:B)</f>
        <v>1</v>
      </c>
      <c r="AI124" s="117">
        <f ca="1">SUMIF(Размеры!A:A,P124,Размеры!E:E)</f>
        <v>1</v>
      </c>
      <c r="AJ124" s="117">
        <f ca="1">SUMIF(Сезон!A:A,F124,Сезон!B:B)</f>
        <v>1</v>
      </c>
      <c r="AK124" s="117">
        <f ca="1">SUMIF(Состав!A:A,J124,Состав!B:B)</f>
        <v>0</v>
      </c>
      <c r="AL124" s="117">
        <f ca="1">SUMIF(ЦветПолный!A:A,I124,ЦветПолный!C:C)</f>
        <v>5</v>
      </c>
      <c r="AM124" s="117">
        <f ca="1">SUMIF(Цвет!A:A,W124,Цвет!B:B)</f>
        <v>1</v>
      </c>
      <c r="AN124" s="117">
        <f ca="1">SUMIF(Пол!B:B,L124,Пол!C:C)</f>
        <v>1</v>
      </c>
      <c r="AO124" s="117">
        <f ca="1">SUMIF(Марка!A:A,G124,Марка!B:B)</f>
        <v>1</v>
      </c>
      <c r="AP124" s="117">
        <f ca="1">SUMIF(Страна!A:A,M124,Страна!B:B)</f>
        <v>1</v>
      </c>
      <c r="AQ124" s="83" t="str">
        <f ca="1">IF(VLOOKUP(T124,Товары!A:B,2,FALSE)=X124,"Есть в 1С","ERR")</f>
        <v>Есть в 1С</v>
      </c>
      <c r="AR124" s="84" t="str">
        <f ca="1">IF(VLOOKUP(X124,Товары!B:B,1,FALSE)=X124,"Есть в 1С","ERR")</f>
        <v>Есть в 1С</v>
      </c>
      <c r="AS124" s="116" t="str">
        <f ca="1">VLOOKUP(T124,Товары!A:B,2,FALSE)</f>
        <v>21-602-19</v>
      </c>
      <c r="AT124" s="114" t="str">
        <f ca="1">VLOOKUP(T124,Товары!A:B,1,FALSE)</f>
        <v>Кепка BAILEY арт. 90119BH GANEY (голубой) {sky}</v>
      </c>
    </row>
    <row r="125" spans="1:46" x14ac:dyDescent="0.25">
      <c r="A125" s="133" t="str">
        <f ca="1"/>
        <v>21-602-19-55</v>
      </c>
      <c r="B125" s="128" t="str">
        <f ca="1">UPPER(_xlfn.XLOOKUP($A125,Строчный!$A:$A,Строчный!B:B,"ERR",0))</f>
        <v>90119BH GANEY</v>
      </c>
      <c r="C125" s="101" t="str">
        <f ca="1">PROPER(_xlfn.XLOOKUP($A125,Строчный!$A:$A,Строчный!C:C,"ERR",0))</f>
        <v>Кепки</v>
      </c>
      <c r="D125" s="101" t="str">
        <f ca="1">_xlfn.LET(_xlpm.DATA,(_xlfn.XLOOKUP($A125,Строчный!$A:$A,Строчный!D:D,"ERR",0)),UPPER(MID(_xlpm.DATA,1,1))&amp;LOWER(MID(_xlpm.DATA,2,LEN(_xlpm.DATA)-1)))</f>
        <v>Кепка плоская</v>
      </c>
      <c r="E125" s="101" t="str">
        <f ca="1">PROPER(_xlfn.XLOOKUP($A125,Строчный!$A:$A,Строчный!E:E,"ERR",0))</f>
        <v>The Hollywood</v>
      </c>
      <c r="F125" s="101" t="str">
        <f ca="1">LOWER(_xlfn.XLOOKUP($A125,Строчный!$A:$A,Строчный!F:F,"ERR",0))</f>
        <v>летний</v>
      </c>
      <c r="G125" s="101" t="str">
        <f ca="1">UPPER(_xlfn.XLOOKUP($A125,Строчный!$A:$A,Строчный!G:G,"ERR",0))</f>
        <v>BAILEY</v>
      </c>
      <c r="H125" s="101" t="str">
        <f ca="1">LOWER(_xlfn.XLOOKUP($A125,Строчный!$A:$A,Строчный!H:H,"ERR",0))</f>
        <v>sky</v>
      </c>
      <c r="I125" s="101" t="str">
        <f ca="1">LOWER(_xlfn.XLOOKUP($A125,Строчный!$A:$A,Строчный!I:I,"ERR",0))</f>
        <v>голубой</v>
      </c>
      <c r="J125" s="101" t="str">
        <f ca="1">SUBSTITUTE(LOWER(_xlfn.XLOOKUP($A125,Строчный!$A:$A,Строчный!J:J,"ERR",0)),"подклад","Подклад")</f>
        <v>100% хлопок / Подклад: 100% полиэстер</v>
      </c>
      <c r="K125" s="101" t="str">
        <f ca="1">LOWER(_xlfn.XLOOKUP($A125,Строчный!$A:$A,Строчный!K:K,"ERR",0))</f>
        <v>хлопковые</v>
      </c>
      <c r="L125" s="101" t="str">
        <f ca="1">PROPER(_xlfn.XLOOKUP($A125,Строчный!$A:$A,Строчный!L:L,"ERR",0))</f>
        <v>Унисекс</v>
      </c>
      <c r="M125" s="101" t="str">
        <f ca="1">PROPER(_xlfn.XLOOKUP($A125,Строчный!$A:$A,Строчный!M:M,"ERR",0))</f>
        <v>Китай</v>
      </c>
      <c r="N125" s="110">
        <f ca="1">VALUE(_xlfn.XLOOKUP($A125,Строчный!$A:$A,Строчный!N:N,"ERR",0))</f>
        <v>1749.1499999999999</v>
      </c>
      <c r="O125" s="109" t="str">
        <f ca="1">_xlfn.XLOOKUP($G125,Фабрика!A:A,Фабрика!B:B,"ERR",0)</f>
        <v>Bollman Headwear Europe Ltd; 2 Merchants drive, Caelisle, Cumbria CA3 0JW, United Kingdom</v>
      </c>
      <c r="P125" s="100">
        <f ca="1">_xlfn.XLOOKUP($A125,Строчный!$A:$A,Строчный!P:P,"ERR",0)</f>
        <v>55</v>
      </c>
      <c r="Q125" s="100">
        <f ca="1">VALUE(_xlfn.XLOOKUP($A125,Строчный!$A:$A,Строчный!Q:Q,"ERR",0))</f>
        <v>1</v>
      </c>
      <c r="R125" s="14" t="s">
        <v>283</v>
      </c>
      <c r="S125" s="122" t="str">
        <f t="shared" ca="1" si="18"/>
        <v>Кепка BAILEY арт. 90119BH GANEY (голубой)</v>
      </c>
      <c r="T125" s="121" t="str">
        <f t="shared" ca="1" si="19"/>
        <v>Кепка BAILEY арт. 90119BH GANEY (голубой) {sky}</v>
      </c>
      <c r="U125" s="18" t="str">
        <f t="shared" ca="1" si="20"/>
        <v>голубой</v>
      </c>
      <c r="V125" s="18" t="str">
        <f t="shared" ca="1" si="21"/>
        <v>голубой</v>
      </c>
      <c r="W125" s="119" t="str">
        <f ca="1">_xlfn.XLOOKUP(A125,'Цвета артикулов'!A:A,'Цвета артикулов'!B:B,IFERROR(MID(I125,FIND("-",I125)+1,LEN(I125)),IFERROR(MID(I125,1,FIND("/",I125)-2),I125)),0)</f>
        <v>голубой</v>
      </c>
      <c r="X125" s="93" t="str">
        <f t="shared" ca="1" si="17"/>
        <v>21-602-19</v>
      </c>
      <c r="Y125" s="95" t="str">
        <f ca="1">VLOOKUP(C125,Группа!A:B,2,FALSE)</f>
        <v>Кепка</v>
      </c>
      <c r="Z125" s="117" t="str">
        <f ca="1">IFERROR(VLOOKUP(P125,Размеры!A:C,3,FALSE),"")</f>
        <v>55 S</v>
      </c>
      <c r="AA125" s="117" t="str">
        <f ca="1">VLOOKUP(I125,ЦветПолный!A:B,2,FALSE)</f>
        <v>19</v>
      </c>
      <c r="AB125" s="117">
        <f ca="1">IFERROR(VLOOKUP(P125,Размеры!A:D,4,FALSE),"")</f>
        <v>55</v>
      </c>
      <c r="AC125" s="117">
        <f ca="1">IF(LEFT(IFERROR(VLOOKUP(LOOKUP(2,1/SEARCH(B125,Товары!A:A),Товары!A:A),Товары!A:B,2,0),""),6)=MID(X125,1,6),1,0)</f>
        <v>1</v>
      </c>
      <c r="AE125" s="117">
        <f ca="1">SUMIF(Группа!A:A,C125,Группа!C:C)</f>
        <v>1</v>
      </c>
      <c r="AF125" s="117">
        <f ca="1">SUMIF(Группа!B:B,Y125,Группа!C:C)</f>
        <v>1</v>
      </c>
      <c r="AG125" s="117">
        <f ca="1">SUMIF(Формы!A:A,D125,Формы!B:B)</f>
        <v>1</v>
      </c>
      <c r="AH125" s="117">
        <f ca="1">SUMIF(Материал!A:A,K125,Материал!B:B)</f>
        <v>1</v>
      </c>
      <c r="AI125" s="117">
        <f ca="1">SUMIF(Размеры!A:A,P125,Размеры!E:E)</f>
        <v>1</v>
      </c>
      <c r="AJ125" s="117">
        <f ca="1">SUMIF(Сезон!A:A,F125,Сезон!B:B)</f>
        <v>1</v>
      </c>
      <c r="AK125" s="117">
        <f ca="1">SUMIF(Состав!A:A,J125,Состав!B:B)</f>
        <v>0</v>
      </c>
      <c r="AL125" s="117">
        <f ca="1">SUMIF(ЦветПолный!A:A,I125,ЦветПолный!C:C)</f>
        <v>5</v>
      </c>
      <c r="AM125" s="117">
        <f ca="1">SUMIF(Цвет!A:A,W125,Цвет!B:B)</f>
        <v>1</v>
      </c>
      <c r="AN125" s="117">
        <f ca="1">SUMIF(Пол!B:B,L125,Пол!C:C)</f>
        <v>1</v>
      </c>
      <c r="AO125" s="117">
        <f ca="1">SUMIF(Марка!A:A,G125,Марка!B:B)</f>
        <v>1</v>
      </c>
      <c r="AP125" s="117">
        <f ca="1">SUMIF(Страна!A:A,M125,Страна!B:B)</f>
        <v>1</v>
      </c>
      <c r="AQ125" s="83" t="str">
        <f ca="1">IF(VLOOKUP(T125,Товары!A:B,2,FALSE)=X125,"Есть в 1С","ERR")</f>
        <v>Есть в 1С</v>
      </c>
      <c r="AR125" s="84" t="str">
        <f ca="1">IF(VLOOKUP(X125,Товары!B:B,1,FALSE)=X125,"Есть в 1С","ERR")</f>
        <v>Есть в 1С</v>
      </c>
      <c r="AS125" s="116" t="str">
        <f ca="1">VLOOKUP(T125,Товары!A:B,2,FALSE)</f>
        <v>21-602-19</v>
      </c>
      <c r="AT125" s="114" t="str">
        <f ca="1">VLOOKUP(T125,Товары!A:B,1,FALSE)</f>
        <v>Кепка BAILEY арт. 90119BH GANEY (голубой) {sky}</v>
      </c>
    </row>
    <row r="126" spans="1:46" x14ac:dyDescent="0.25">
      <c r="A126" s="133" t="str">
        <f ca="1"/>
        <v>21-602-02-61</v>
      </c>
      <c r="B126" s="128" t="str">
        <f ca="1">UPPER(_xlfn.XLOOKUP($A126,Строчный!$A:$A,Строчный!B:B,"ERR",0))</f>
        <v>90119BH GANEY</v>
      </c>
      <c r="C126" s="101" t="str">
        <f ca="1">PROPER(_xlfn.XLOOKUP($A126,Строчный!$A:$A,Строчный!C:C,"ERR",0))</f>
        <v>Кепки</v>
      </c>
      <c r="D126" s="101" t="str">
        <f ca="1">_xlfn.LET(_xlpm.DATA,(_xlfn.XLOOKUP($A126,Строчный!$A:$A,Строчный!D:D,"ERR",0)),UPPER(MID(_xlpm.DATA,1,1))&amp;LOWER(MID(_xlpm.DATA,2,LEN(_xlpm.DATA)-1)))</f>
        <v>Кепка плоская</v>
      </c>
      <c r="E126" s="101" t="str">
        <f ca="1">PROPER(_xlfn.XLOOKUP($A126,Строчный!$A:$A,Строчный!E:E,"ERR",0))</f>
        <v>The Hollywood</v>
      </c>
      <c r="F126" s="101" t="str">
        <f ca="1">LOWER(_xlfn.XLOOKUP($A126,Строчный!$A:$A,Строчный!F:F,"ERR",0))</f>
        <v>летний</v>
      </c>
      <c r="G126" s="101" t="str">
        <f ca="1">UPPER(_xlfn.XLOOKUP($A126,Строчный!$A:$A,Строчный!G:G,"ERR",0))</f>
        <v>BAILEY</v>
      </c>
      <c r="H126" s="101" t="str">
        <f ca="1">LOWER(_xlfn.XLOOKUP($A126,Строчный!$A:$A,Строчный!H:H,"ERR",0))</f>
        <v>sand</v>
      </c>
      <c r="I126" s="101" t="str">
        <f ca="1">LOWER(_xlfn.XLOOKUP($A126,Строчный!$A:$A,Строчный!I:I,"ERR",0))</f>
        <v>бежевый</v>
      </c>
      <c r="J126" s="101" t="str">
        <f ca="1">SUBSTITUTE(LOWER(_xlfn.XLOOKUP($A126,Строчный!$A:$A,Строчный!J:J,"ERR",0)),"подклад","Подклад")</f>
        <v>100% хлопок / Подклад: 100% полиэстер</v>
      </c>
      <c r="K126" s="101" t="str">
        <f ca="1">LOWER(_xlfn.XLOOKUP($A126,Строчный!$A:$A,Строчный!K:K,"ERR",0))</f>
        <v>хлопковые</v>
      </c>
      <c r="L126" s="101" t="str">
        <f ca="1">PROPER(_xlfn.XLOOKUP($A126,Строчный!$A:$A,Строчный!L:L,"ERR",0))</f>
        <v>Унисекс</v>
      </c>
      <c r="M126" s="101" t="str">
        <f ca="1">PROPER(_xlfn.XLOOKUP($A126,Строчный!$A:$A,Строчный!M:M,"ERR",0))</f>
        <v>Китай</v>
      </c>
      <c r="N126" s="110">
        <f ca="1">VALUE(_xlfn.XLOOKUP($A126,Строчный!$A:$A,Строчный!N:N,"ERR",0))</f>
        <v>1749.1499999999999</v>
      </c>
      <c r="O126" s="109" t="str">
        <f ca="1">_xlfn.XLOOKUP($G126,Фабрика!A:A,Фабрика!B:B,"ERR",0)</f>
        <v>Bollman Headwear Europe Ltd; 2 Merchants drive, Caelisle, Cumbria CA3 0JW, United Kingdom</v>
      </c>
      <c r="P126" s="100">
        <f ca="1">_xlfn.XLOOKUP($A126,Строчный!$A:$A,Строчный!P:P,"ERR",0)</f>
        <v>61</v>
      </c>
      <c r="Q126" s="100">
        <f ca="1">VALUE(_xlfn.XLOOKUP($A126,Строчный!$A:$A,Строчный!Q:Q,"ERR",0))</f>
        <v>3</v>
      </c>
      <c r="R126" s="14" t="s">
        <v>283</v>
      </c>
      <c r="S126" s="122" t="str">
        <f t="shared" ca="1" si="18"/>
        <v>Кепка BAILEY арт. 90119BH GANEY (бежевый)</v>
      </c>
      <c r="T126" s="121" t="str">
        <f t="shared" ca="1" si="19"/>
        <v>Кепка BAILEY арт. 90119BH GANEY (бежевый) {sand}</v>
      </c>
      <c r="U126" s="18" t="str">
        <f t="shared" ca="1" si="20"/>
        <v>бежевый</v>
      </c>
      <c r="V126" s="18" t="str">
        <f t="shared" ca="1" si="21"/>
        <v>бежевый</v>
      </c>
      <c r="W126" s="119" t="str">
        <f ca="1">_xlfn.XLOOKUP(A126,'Цвета артикулов'!A:A,'Цвета артикулов'!B:B,IFERROR(MID(I126,FIND("-",I126)+1,LEN(I126)),IFERROR(MID(I126,1,FIND("/",I126)-2),I126)),0)</f>
        <v>бежевый</v>
      </c>
      <c r="X126" s="93" t="str">
        <f t="shared" ca="1" si="17"/>
        <v>21-602-02</v>
      </c>
      <c r="Y126" s="95" t="str">
        <f ca="1">VLOOKUP(C126,Группа!A:B,2,FALSE)</f>
        <v>Кепка</v>
      </c>
      <c r="Z126" s="117" t="str">
        <f ca="1">IFERROR(VLOOKUP(P126,Размеры!A:C,3,FALSE),"")</f>
        <v>61 XL</v>
      </c>
      <c r="AA126" s="117" t="str">
        <f ca="1">VLOOKUP(I126,ЦветПолный!A:B,2,FALSE)</f>
        <v>02</v>
      </c>
      <c r="AB126" s="117">
        <f ca="1">IFERROR(VLOOKUP(P126,Размеры!A:D,4,FALSE),"")</f>
        <v>61</v>
      </c>
      <c r="AC126" s="117">
        <f ca="1">IF(LEFT(IFERROR(VLOOKUP(LOOKUP(2,1/SEARCH(B126,Товары!A:A),Товары!A:A),Товары!A:B,2,0),""),6)=MID(X126,1,6),1,0)</f>
        <v>1</v>
      </c>
      <c r="AE126" s="117">
        <f ca="1">SUMIF(Группа!A:A,C126,Группа!C:C)</f>
        <v>1</v>
      </c>
      <c r="AF126" s="117">
        <f ca="1">SUMIF(Группа!B:B,Y126,Группа!C:C)</f>
        <v>1</v>
      </c>
      <c r="AG126" s="117">
        <f ca="1">SUMIF(Формы!A:A,D126,Формы!B:B)</f>
        <v>1</v>
      </c>
      <c r="AH126" s="117">
        <f ca="1">SUMIF(Материал!A:A,K126,Материал!B:B)</f>
        <v>1</v>
      </c>
      <c r="AI126" s="117">
        <f ca="1">SUMIF(Размеры!A:A,P126,Размеры!E:E)</f>
        <v>1</v>
      </c>
      <c r="AJ126" s="117">
        <f ca="1">SUMIF(Сезон!A:A,F126,Сезон!B:B)</f>
        <v>1</v>
      </c>
      <c r="AK126" s="117">
        <f ca="1">SUMIF(Состав!A:A,J126,Состав!B:B)</f>
        <v>0</v>
      </c>
      <c r="AL126" s="117">
        <f ca="1">SUMIF(ЦветПолный!A:A,I126,ЦветПолный!C:C)</f>
        <v>12</v>
      </c>
      <c r="AM126" s="117">
        <f ca="1">SUMIF(Цвет!A:A,W126,Цвет!B:B)</f>
        <v>1</v>
      </c>
      <c r="AN126" s="117">
        <f ca="1">SUMIF(Пол!B:B,L126,Пол!C:C)</f>
        <v>1</v>
      </c>
      <c r="AO126" s="117">
        <f ca="1">SUMIF(Марка!A:A,G126,Марка!B:B)</f>
        <v>1</v>
      </c>
      <c r="AP126" s="117">
        <f ca="1">SUMIF(Страна!A:A,M126,Страна!B:B)</f>
        <v>1</v>
      </c>
      <c r="AQ126" s="83" t="str">
        <f ca="1">IF(VLOOKUP(T126,Товары!A:B,2,FALSE)=X126,"Есть в 1С","ERR")</f>
        <v>Есть в 1С</v>
      </c>
      <c r="AR126" s="84" t="str">
        <f ca="1">IF(VLOOKUP(X126,Товары!B:B,1,FALSE)=X126,"Есть в 1С","ERR")</f>
        <v>Есть в 1С</v>
      </c>
      <c r="AS126" s="116" t="str">
        <f ca="1">VLOOKUP(T126,Товары!A:B,2,FALSE)</f>
        <v>21-602-02</v>
      </c>
      <c r="AT126" s="114" t="str">
        <f ca="1">VLOOKUP(T126,Товары!A:B,1,FALSE)</f>
        <v>Кепка BAILEY арт. 90119BH GANEY (бежевый) {sand}</v>
      </c>
    </row>
    <row r="127" spans="1:46" x14ac:dyDescent="0.25">
      <c r="A127" s="133" t="str">
        <f ca="1"/>
        <v>21-602-02-59</v>
      </c>
      <c r="B127" s="128" t="str">
        <f ca="1">UPPER(_xlfn.XLOOKUP($A127,Строчный!$A:$A,Строчный!B:B,"ERR",0))</f>
        <v>90119BH GANEY</v>
      </c>
      <c r="C127" s="101" t="str">
        <f ca="1">PROPER(_xlfn.XLOOKUP($A127,Строчный!$A:$A,Строчный!C:C,"ERR",0))</f>
        <v>Кепки</v>
      </c>
      <c r="D127" s="101" t="str">
        <f ca="1">_xlfn.LET(_xlpm.DATA,(_xlfn.XLOOKUP($A127,Строчный!$A:$A,Строчный!D:D,"ERR",0)),UPPER(MID(_xlpm.DATA,1,1))&amp;LOWER(MID(_xlpm.DATA,2,LEN(_xlpm.DATA)-1)))</f>
        <v>Кепка плоская</v>
      </c>
      <c r="E127" s="101" t="str">
        <f ca="1">PROPER(_xlfn.XLOOKUP($A127,Строчный!$A:$A,Строчный!E:E,"ERR",0))</f>
        <v>The Hollywood</v>
      </c>
      <c r="F127" s="101" t="str">
        <f ca="1">LOWER(_xlfn.XLOOKUP($A127,Строчный!$A:$A,Строчный!F:F,"ERR",0))</f>
        <v>летний</v>
      </c>
      <c r="G127" s="101" t="str">
        <f ca="1">UPPER(_xlfn.XLOOKUP($A127,Строчный!$A:$A,Строчный!G:G,"ERR",0))</f>
        <v>BAILEY</v>
      </c>
      <c r="H127" s="101" t="str">
        <f ca="1">LOWER(_xlfn.XLOOKUP($A127,Строчный!$A:$A,Строчный!H:H,"ERR",0))</f>
        <v>sand</v>
      </c>
      <c r="I127" s="101" t="str">
        <f ca="1">LOWER(_xlfn.XLOOKUP($A127,Строчный!$A:$A,Строчный!I:I,"ERR",0))</f>
        <v>бежевый</v>
      </c>
      <c r="J127" s="101" t="str">
        <f ca="1">SUBSTITUTE(LOWER(_xlfn.XLOOKUP($A127,Строчный!$A:$A,Строчный!J:J,"ERR",0)),"подклад","Подклад")</f>
        <v>100% хлопок / Подклад: 100% полиэстер</v>
      </c>
      <c r="K127" s="101" t="str">
        <f ca="1">LOWER(_xlfn.XLOOKUP($A127,Строчный!$A:$A,Строчный!K:K,"ERR",0))</f>
        <v>хлопковые</v>
      </c>
      <c r="L127" s="101" t="str">
        <f ca="1">PROPER(_xlfn.XLOOKUP($A127,Строчный!$A:$A,Строчный!L:L,"ERR",0))</f>
        <v>Унисекс</v>
      </c>
      <c r="M127" s="101" t="str">
        <f ca="1">PROPER(_xlfn.XLOOKUP($A127,Строчный!$A:$A,Строчный!M:M,"ERR",0))</f>
        <v>Китай</v>
      </c>
      <c r="N127" s="110">
        <f ca="1">VALUE(_xlfn.XLOOKUP($A127,Строчный!$A:$A,Строчный!N:N,"ERR",0))</f>
        <v>1749.1499999999999</v>
      </c>
      <c r="O127" s="109" t="str">
        <f ca="1">_xlfn.XLOOKUP($G127,Фабрика!A:A,Фабрика!B:B,"ERR",0)</f>
        <v>Bollman Headwear Europe Ltd; 2 Merchants drive, Caelisle, Cumbria CA3 0JW, United Kingdom</v>
      </c>
      <c r="P127" s="100">
        <f ca="1">_xlfn.XLOOKUP($A127,Строчный!$A:$A,Строчный!P:P,"ERR",0)</f>
        <v>59</v>
      </c>
      <c r="Q127" s="100">
        <f ca="1">VALUE(_xlfn.XLOOKUP($A127,Строчный!$A:$A,Строчный!Q:Q,"ERR",0))</f>
        <v>5</v>
      </c>
      <c r="R127" s="14" t="s">
        <v>283</v>
      </c>
      <c r="S127" s="122" t="str">
        <f t="shared" ca="1" si="18"/>
        <v>Кепка BAILEY арт. 90119BH GANEY (бежевый)</v>
      </c>
      <c r="T127" s="121" t="str">
        <f t="shared" ca="1" si="19"/>
        <v>Кепка BAILEY арт. 90119BH GANEY (бежевый) {sand}</v>
      </c>
      <c r="U127" s="18" t="str">
        <f t="shared" ca="1" si="20"/>
        <v>бежевый</v>
      </c>
      <c r="V127" s="18" t="str">
        <f t="shared" ca="1" si="21"/>
        <v>бежевый</v>
      </c>
      <c r="W127" s="119" t="str">
        <f ca="1">_xlfn.XLOOKUP(A127,'Цвета артикулов'!A:A,'Цвета артикулов'!B:B,IFERROR(MID(I127,FIND("-",I127)+1,LEN(I127)),IFERROR(MID(I127,1,FIND("/",I127)-2),I127)),0)</f>
        <v>бежевый</v>
      </c>
      <c r="X127" s="93" t="str">
        <f t="shared" ca="1" si="17"/>
        <v>21-602-02</v>
      </c>
      <c r="Y127" s="95" t="str">
        <f ca="1">VLOOKUP(C127,Группа!A:B,2,FALSE)</f>
        <v>Кепка</v>
      </c>
      <c r="Z127" s="117" t="str">
        <f ca="1">IFERROR(VLOOKUP(P127,Размеры!A:C,3,FALSE),"")</f>
        <v>59 L</v>
      </c>
      <c r="AA127" s="117" t="str">
        <f ca="1">VLOOKUP(I127,ЦветПолный!A:B,2,FALSE)</f>
        <v>02</v>
      </c>
      <c r="AB127" s="117">
        <f ca="1">IFERROR(VLOOKUP(P127,Размеры!A:D,4,FALSE),"")</f>
        <v>59</v>
      </c>
      <c r="AC127" s="117">
        <f ca="1">IF(LEFT(IFERROR(VLOOKUP(LOOKUP(2,1/SEARCH(B127,Товары!A:A),Товары!A:A),Товары!A:B,2,0),""),6)=MID(X127,1,6),1,0)</f>
        <v>1</v>
      </c>
      <c r="AE127" s="117">
        <f ca="1">SUMIF(Группа!A:A,C127,Группа!C:C)</f>
        <v>1</v>
      </c>
      <c r="AF127" s="117">
        <f ca="1">SUMIF(Группа!B:B,Y127,Группа!C:C)</f>
        <v>1</v>
      </c>
      <c r="AG127" s="117">
        <f ca="1">SUMIF(Формы!A:A,D127,Формы!B:B)</f>
        <v>1</v>
      </c>
      <c r="AH127" s="117">
        <f ca="1">SUMIF(Материал!A:A,K127,Материал!B:B)</f>
        <v>1</v>
      </c>
      <c r="AI127" s="117">
        <f ca="1">SUMIF(Размеры!A:A,P127,Размеры!E:E)</f>
        <v>1</v>
      </c>
      <c r="AJ127" s="117">
        <f ca="1">SUMIF(Сезон!A:A,F127,Сезон!B:B)</f>
        <v>1</v>
      </c>
      <c r="AK127" s="117">
        <f ca="1">SUMIF(Состав!A:A,J127,Состав!B:B)</f>
        <v>0</v>
      </c>
      <c r="AL127" s="117">
        <f ca="1">SUMIF(ЦветПолный!A:A,I127,ЦветПолный!C:C)</f>
        <v>12</v>
      </c>
      <c r="AM127" s="117">
        <f ca="1">SUMIF(Цвет!A:A,W127,Цвет!B:B)</f>
        <v>1</v>
      </c>
      <c r="AN127" s="117">
        <f ca="1">SUMIF(Пол!B:B,L127,Пол!C:C)</f>
        <v>1</v>
      </c>
      <c r="AO127" s="117">
        <f ca="1">SUMIF(Марка!A:A,G127,Марка!B:B)</f>
        <v>1</v>
      </c>
      <c r="AP127" s="117">
        <f ca="1">SUMIF(Страна!A:A,M127,Страна!B:B)</f>
        <v>1</v>
      </c>
      <c r="AQ127" s="83" t="str">
        <f ca="1">IF(VLOOKUP(T127,Товары!A:B,2,FALSE)=X127,"Есть в 1С","ERR")</f>
        <v>Есть в 1С</v>
      </c>
      <c r="AR127" s="84" t="str">
        <f ca="1">IF(VLOOKUP(X127,Товары!B:B,1,FALSE)=X127,"Есть в 1С","ERR")</f>
        <v>Есть в 1С</v>
      </c>
      <c r="AS127" s="116" t="str">
        <f ca="1">VLOOKUP(T127,Товары!A:B,2,FALSE)</f>
        <v>21-602-02</v>
      </c>
      <c r="AT127" s="114" t="str">
        <f ca="1">VLOOKUP(T127,Товары!A:B,1,FALSE)</f>
        <v>Кепка BAILEY арт. 90119BH GANEY (бежевый) {sand}</v>
      </c>
    </row>
    <row r="128" spans="1:46" x14ac:dyDescent="0.25">
      <c r="A128" s="133" t="str">
        <f ca="1"/>
        <v>21-602-02-57</v>
      </c>
      <c r="B128" s="128" t="str">
        <f ca="1">UPPER(_xlfn.XLOOKUP($A128,Строчный!$A:$A,Строчный!B:B,"ERR",0))</f>
        <v>90119BH GANEY</v>
      </c>
      <c r="C128" s="101" t="str">
        <f ca="1">PROPER(_xlfn.XLOOKUP($A128,Строчный!$A:$A,Строчный!C:C,"ERR",0))</f>
        <v>Кепки</v>
      </c>
      <c r="D128" s="101" t="str">
        <f ca="1">_xlfn.LET(_xlpm.DATA,(_xlfn.XLOOKUP($A128,Строчный!$A:$A,Строчный!D:D,"ERR",0)),UPPER(MID(_xlpm.DATA,1,1))&amp;LOWER(MID(_xlpm.DATA,2,LEN(_xlpm.DATA)-1)))</f>
        <v>Кепка плоская</v>
      </c>
      <c r="E128" s="101" t="str">
        <f ca="1">PROPER(_xlfn.XLOOKUP($A128,Строчный!$A:$A,Строчный!E:E,"ERR",0))</f>
        <v>The Hollywood</v>
      </c>
      <c r="F128" s="101" t="str">
        <f ca="1">LOWER(_xlfn.XLOOKUP($A128,Строчный!$A:$A,Строчный!F:F,"ERR",0))</f>
        <v>летний</v>
      </c>
      <c r="G128" s="101" t="str">
        <f ca="1">UPPER(_xlfn.XLOOKUP($A128,Строчный!$A:$A,Строчный!G:G,"ERR",0))</f>
        <v>BAILEY</v>
      </c>
      <c r="H128" s="101" t="str">
        <f ca="1">LOWER(_xlfn.XLOOKUP($A128,Строчный!$A:$A,Строчный!H:H,"ERR",0))</f>
        <v>sand</v>
      </c>
      <c r="I128" s="101" t="str">
        <f ca="1">LOWER(_xlfn.XLOOKUP($A128,Строчный!$A:$A,Строчный!I:I,"ERR",0))</f>
        <v>бежевый</v>
      </c>
      <c r="J128" s="101" t="str">
        <f ca="1">SUBSTITUTE(LOWER(_xlfn.XLOOKUP($A128,Строчный!$A:$A,Строчный!J:J,"ERR",0)),"подклад","Подклад")</f>
        <v>100% хлопок / Подклад: 100% полиэстер</v>
      </c>
      <c r="K128" s="101" t="str">
        <f ca="1">LOWER(_xlfn.XLOOKUP($A128,Строчный!$A:$A,Строчный!K:K,"ERR",0))</f>
        <v>хлопковые</v>
      </c>
      <c r="L128" s="101" t="str">
        <f ca="1">PROPER(_xlfn.XLOOKUP($A128,Строчный!$A:$A,Строчный!L:L,"ERR",0))</f>
        <v>Унисекс</v>
      </c>
      <c r="M128" s="101" t="str">
        <f ca="1">PROPER(_xlfn.XLOOKUP($A128,Строчный!$A:$A,Строчный!M:M,"ERR",0))</f>
        <v>Китай</v>
      </c>
      <c r="N128" s="110">
        <f ca="1">VALUE(_xlfn.XLOOKUP($A128,Строчный!$A:$A,Строчный!N:N,"ERR",0))</f>
        <v>1749.1499999999999</v>
      </c>
      <c r="O128" s="109" t="str">
        <f ca="1">_xlfn.XLOOKUP($G128,Фабрика!A:A,Фабрика!B:B,"ERR",0)</f>
        <v>Bollman Headwear Europe Ltd; 2 Merchants drive, Caelisle, Cumbria CA3 0JW, United Kingdom</v>
      </c>
      <c r="P128" s="100">
        <f ca="1">_xlfn.XLOOKUP($A128,Строчный!$A:$A,Строчный!P:P,"ERR",0)</f>
        <v>57</v>
      </c>
      <c r="Q128" s="100">
        <f ca="1">VALUE(_xlfn.XLOOKUP($A128,Строчный!$A:$A,Строчный!Q:Q,"ERR",0))</f>
        <v>3</v>
      </c>
      <c r="R128" s="14" t="s">
        <v>283</v>
      </c>
      <c r="S128" s="122" t="str">
        <f t="shared" ca="1" si="18"/>
        <v>Кепка BAILEY арт. 90119BH GANEY (бежевый)</v>
      </c>
      <c r="T128" s="121" t="str">
        <f t="shared" ca="1" si="19"/>
        <v>Кепка BAILEY арт. 90119BH GANEY (бежевый) {sand}</v>
      </c>
      <c r="U128" s="18" t="str">
        <f t="shared" ca="1" si="20"/>
        <v>бежевый</v>
      </c>
      <c r="V128" s="18" t="str">
        <f t="shared" ca="1" si="21"/>
        <v>бежевый</v>
      </c>
      <c r="W128" s="119" t="str">
        <f ca="1">_xlfn.XLOOKUP(A128,'Цвета артикулов'!A:A,'Цвета артикулов'!B:B,IFERROR(MID(I128,FIND("-",I128)+1,LEN(I128)),IFERROR(MID(I128,1,FIND("/",I128)-2),I128)),0)</f>
        <v>бежевый</v>
      </c>
      <c r="X128" s="93" t="str">
        <f t="shared" ca="1" si="17"/>
        <v>21-602-02</v>
      </c>
      <c r="Y128" s="95" t="str">
        <f ca="1">VLOOKUP(C128,Группа!A:B,2,FALSE)</f>
        <v>Кепка</v>
      </c>
      <c r="Z128" s="117" t="str">
        <f ca="1">IFERROR(VLOOKUP(P128,Размеры!A:C,3,FALSE),"")</f>
        <v>57 M</v>
      </c>
      <c r="AA128" s="117" t="str">
        <f ca="1">VLOOKUP(I128,ЦветПолный!A:B,2,FALSE)</f>
        <v>02</v>
      </c>
      <c r="AB128" s="117">
        <f ca="1">IFERROR(VLOOKUP(P128,Размеры!A:D,4,FALSE),"")</f>
        <v>57</v>
      </c>
      <c r="AC128" s="117">
        <f ca="1">IF(LEFT(IFERROR(VLOOKUP(LOOKUP(2,1/SEARCH(B128,Товары!A:A),Товары!A:A),Товары!A:B,2,0),""),6)=MID(X128,1,6),1,0)</f>
        <v>1</v>
      </c>
      <c r="AE128" s="117">
        <f ca="1">SUMIF(Группа!A:A,C128,Группа!C:C)</f>
        <v>1</v>
      </c>
      <c r="AF128" s="117">
        <f ca="1">SUMIF(Группа!B:B,Y128,Группа!C:C)</f>
        <v>1</v>
      </c>
      <c r="AG128" s="117">
        <f ca="1">SUMIF(Формы!A:A,D128,Формы!B:B)</f>
        <v>1</v>
      </c>
      <c r="AH128" s="117">
        <f ca="1">SUMIF(Материал!A:A,K128,Материал!B:B)</f>
        <v>1</v>
      </c>
      <c r="AI128" s="117">
        <f ca="1">SUMIF(Размеры!A:A,P128,Размеры!E:E)</f>
        <v>1</v>
      </c>
      <c r="AJ128" s="117">
        <f ca="1">SUMIF(Сезон!A:A,F128,Сезон!B:B)</f>
        <v>1</v>
      </c>
      <c r="AK128" s="117">
        <f ca="1">SUMIF(Состав!A:A,J128,Состав!B:B)</f>
        <v>0</v>
      </c>
      <c r="AL128" s="117">
        <f ca="1">SUMIF(ЦветПолный!A:A,I128,ЦветПолный!C:C)</f>
        <v>12</v>
      </c>
      <c r="AM128" s="117">
        <f ca="1">SUMIF(Цвет!A:A,W128,Цвет!B:B)</f>
        <v>1</v>
      </c>
      <c r="AN128" s="117">
        <f ca="1">SUMIF(Пол!B:B,L128,Пол!C:C)</f>
        <v>1</v>
      </c>
      <c r="AO128" s="117">
        <f ca="1">SUMIF(Марка!A:A,G128,Марка!B:B)</f>
        <v>1</v>
      </c>
      <c r="AP128" s="117">
        <f ca="1">SUMIF(Страна!A:A,M128,Страна!B:B)</f>
        <v>1</v>
      </c>
      <c r="AQ128" s="83" t="str">
        <f ca="1">IF(VLOOKUP(T128,Товары!A:B,2,FALSE)=X128,"Есть в 1С","ERR")</f>
        <v>Есть в 1С</v>
      </c>
      <c r="AR128" s="84" t="str">
        <f ca="1">IF(VLOOKUP(X128,Товары!B:B,1,FALSE)=X128,"Есть в 1С","ERR")</f>
        <v>Есть в 1С</v>
      </c>
      <c r="AS128" s="116" t="str">
        <f ca="1">VLOOKUP(T128,Товары!A:B,2,FALSE)</f>
        <v>21-602-02</v>
      </c>
      <c r="AT128" s="114" t="str">
        <f ca="1">VLOOKUP(T128,Товары!A:B,1,FALSE)</f>
        <v>Кепка BAILEY арт. 90119BH GANEY (бежевый) {sand}</v>
      </c>
    </row>
    <row r="129" spans="1:46" x14ac:dyDescent="0.25">
      <c r="A129" s="133" t="str">
        <f ca="1"/>
        <v>21-602-02-55</v>
      </c>
      <c r="B129" s="128" t="str">
        <f ca="1">UPPER(_xlfn.XLOOKUP($A129,Строчный!$A:$A,Строчный!B:B,"ERR",0))</f>
        <v>90119BH GANEY</v>
      </c>
      <c r="C129" s="101" t="str">
        <f ca="1">PROPER(_xlfn.XLOOKUP($A129,Строчный!$A:$A,Строчный!C:C,"ERR",0))</f>
        <v>Кепки</v>
      </c>
      <c r="D129" s="101" t="str">
        <f ca="1">_xlfn.LET(_xlpm.DATA,(_xlfn.XLOOKUP($A129,Строчный!$A:$A,Строчный!D:D,"ERR",0)),UPPER(MID(_xlpm.DATA,1,1))&amp;LOWER(MID(_xlpm.DATA,2,LEN(_xlpm.DATA)-1)))</f>
        <v>Кепка плоская</v>
      </c>
      <c r="E129" s="101" t="str">
        <f ca="1">PROPER(_xlfn.XLOOKUP($A129,Строчный!$A:$A,Строчный!E:E,"ERR",0))</f>
        <v>The Hollywood</v>
      </c>
      <c r="F129" s="101" t="str">
        <f ca="1">LOWER(_xlfn.XLOOKUP($A129,Строчный!$A:$A,Строчный!F:F,"ERR",0))</f>
        <v>летний</v>
      </c>
      <c r="G129" s="101" t="str">
        <f ca="1">UPPER(_xlfn.XLOOKUP($A129,Строчный!$A:$A,Строчный!G:G,"ERR",0))</f>
        <v>BAILEY</v>
      </c>
      <c r="H129" s="101" t="str">
        <f ca="1">LOWER(_xlfn.XLOOKUP($A129,Строчный!$A:$A,Строчный!H:H,"ERR",0))</f>
        <v>sand</v>
      </c>
      <c r="I129" s="101" t="str">
        <f ca="1">LOWER(_xlfn.XLOOKUP($A129,Строчный!$A:$A,Строчный!I:I,"ERR",0))</f>
        <v>бежевый</v>
      </c>
      <c r="J129" s="101" t="str">
        <f ca="1">SUBSTITUTE(LOWER(_xlfn.XLOOKUP($A129,Строчный!$A:$A,Строчный!J:J,"ERR",0)),"подклад","Подклад")</f>
        <v>100% хлопок / Подклад: 100% полиэстер</v>
      </c>
      <c r="K129" s="101" t="str">
        <f ca="1">LOWER(_xlfn.XLOOKUP($A129,Строчный!$A:$A,Строчный!K:K,"ERR",0))</f>
        <v>хлопковые</v>
      </c>
      <c r="L129" s="101" t="str">
        <f ca="1">PROPER(_xlfn.XLOOKUP($A129,Строчный!$A:$A,Строчный!L:L,"ERR",0))</f>
        <v>Унисекс</v>
      </c>
      <c r="M129" s="101" t="str">
        <f ca="1">PROPER(_xlfn.XLOOKUP($A129,Строчный!$A:$A,Строчный!M:M,"ERR",0))</f>
        <v>Китай</v>
      </c>
      <c r="N129" s="110">
        <f ca="1">VALUE(_xlfn.XLOOKUP($A129,Строчный!$A:$A,Строчный!N:N,"ERR",0))</f>
        <v>1749.1499999999999</v>
      </c>
      <c r="O129" s="109" t="str">
        <f ca="1">_xlfn.XLOOKUP($G129,Фабрика!A:A,Фабрика!B:B,"ERR",0)</f>
        <v>Bollman Headwear Europe Ltd; 2 Merchants drive, Caelisle, Cumbria CA3 0JW, United Kingdom</v>
      </c>
      <c r="P129" s="100">
        <f ca="1">_xlfn.XLOOKUP($A129,Строчный!$A:$A,Строчный!P:P,"ERR",0)</f>
        <v>55</v>
      </c>
      <c r="Q129" s="100">
        <f ca="1">VALUE(_xlfn.XLOOKUP($A129,Строчный!$A:$A,Строчный!Q:Q,"ERR",0))</f>
        <v>1</v>
      </c>
      <c r="R129" s="14" t="s">
        <v>283</v>
      </c>
      <c r="S129" s="122" t="str">
        <f t="shared" ca="1" si="18"/>
        <v>Кепка BAILEY арт. 90119BH GANEY (бежевый)</v>
      </c>
      <c r="T129" s="121" t="str">
        <f t="shared" ca="1" si="19"/>
        <v>Кепка BAILEY арт. 90119BH GANEY (бежевый) {sand}</v>
      </c>
      <c r="U129" s="18" t="str">
        <f t="shared" ca="1" si="20"/>
        <v>бежевый</v>
      </c>
      <c r="V129" s="18" t="str">
        <f t="shared" ca="1" si="21"/>
        <v>бежевый</v>
      </c>
      <c r="W129" s="119" t="str">
        <f ca="1">_xlfn.XLOOKUP(A129,'Цвета артикулов'!A:A,'Цвета артикулов'!B:B,IFERROR(MID(I129,FIND("-",I129)+1,LEN(I129)),IFERROR(MID(I129,1,FIND("/",I129)-2),I129)),0)</f>
        <v>бежевый</v>
      </c>
      <c r="X129" s="93" t="str">
        <f t="shared" ca="1" si="17"/>
        <v>21-602-02</v>
      </c>
      <c r="Y129" s="95" t="str">
        <f ca="1">VLOOKUP(C129,Группа!A:B,2,FALSE)</f>
        <v>Кепка</v>
      </c>
      <c r="Z129" s="117" t="str">
        <f ca="1">IFERROR(VLOOKUP(P129,Размеры!A:C,3,FALSE),"")</f>
        <v>55 S</v>
      </c>
      <c r="AA129" s="117" t="str">
        <f ca="1">VLOOKUP(I129,ЦветПолный!A:B,2,FALSE)</f>
        <v>02</v>
      </c>
      <c r="AB129" s="117">
        <f ca="1">IFERROR(VLOOKUP(P129,Размеры!A:D,4,FALSE),"")</f>
        <v>55</v>
      </c>
      <c r="AC129" s="117">
        <f ca="1">IF(LEFT(IFERROR(VLOOKUP(LOOKUP(2,1/SEARCH(B129,Товары!A:A),Товары!A:A),Товары!A:B,2,0),""),6)=MID(X129,1,6),1,0)</f>
        <v>1</v>
      </c>
      <c r="AE129" s="117">
        <f ca="1">SUMIF(Группа!A:A,C129,Группа!C:C)</f>
        <v>1</v>
      </c>
      <c r="AF129" s="117">
        <f ca="1">SUMIF(Группа!B:B,Y129,Группа!C:C)</f>
        <v>1</v>
      </c>
      <c r="AG129" s="117">
        <f ca="1">SUMIF(Формы!A:A,D129,Формы!B:B)</f>
        <v>1</v>
      </c>
      <c r="AH129" s="117">
        <f ca="1">SUMIF(Материал!A:A,K129,Материал!B:B)</f>
        <v>1</v>
      </c>
      <c r="AI129" s="117">
        <f ca="1">SUMIF(Размеры!A:A,P129,Размеры!E:E)</f>
        <v>1</v>
      </c>
      <c r="AJ129" s="117">
        <f ca="1">SUMIF(Сезон!A:A,F129,Сезон!B:B)</f>
        <v>1</v>
      </c>
      <c r="AK129" s="117">
        <f ca="1">SUMIF(Состав!A:A,J129,Состав!B:B)</f>
        <v>0</v>
      </c>
      <c r="AL129" s="117">
        <f ca="1">SUMIF(ЦветПолный!A:A,I129,ЦветПолный!C:C)</f>
        <v>12</v>
      </c>
      <c r="AM129" s="117">
        <f ca="1">SUMIF(Цвет!A:A,W129,Цвет!B:B)</f>
        <v>1</v>
      </c>
      <c r="AN129" s="117">
        <f ca="1">SUMIF(Пол!B:B,L129,Пол!C:C)</f>
        <v>1</v>
      </c>
      <c r="AO129" s="117">
        <f ca="1">SUMIF(Марка!A:A,G129,Марка!B:B)</f>
        <v>1</v>
      </c>
      <c r="AP129" s="117">
        <f ca="1">SUMIF(Страна!A:A,M129,Страна!B:B)</f>
        <v>1</v>
      </c>
      <c r="AQ129" s="83" t="str">
        <f ca="1">IF(VLOOKUP(T129,Товары!A:B,2,FALSE)=X129,"Есть в 1С","ERR")</f>
        <v>Есть в 1С</v>
      </c>
      <c r="AR129" s="84" t="str">
        <f ca="1">IF(VLOOKUP(X129,Товары!B:B,1,FALSE)=X129,"Есть в 1С","ERR")</f>
        <v>Есть в 1С</v>
      </c>
      <c r="AS129" s="116" t="str">
        <f ca="1">VLOOKUP(T129,Товары!A:B,2,FALSE)</f>
        <v>21-602-02</v>
      </c>
      <c r="AT129" s="114" t="str">
        <f ca="1">VLOOKUP(T129,Товары!A:B,1,FALSE)</f>
        <v>Кепка BAILEY арт. 90119BH GANEY (бежевый) {sand}</v>
      </c>
    </row>
    <row r="130" spans="1:46" x14ac:dyDescent="0.25">
      <c r="A130" s="133" t="str">
        <f ca="1"/>
        <v>21-602-01-61</v>
      </c>
      <c r="B130" s="128" t="str">
        <f ca="1">UPPER(_xlfn.XLOOKUP($A130,Строчный!$A:$A,Строчный!B:B,"ERR",0))</f>
        <v>90119BH GANEY</v>
      </c>
      <c r="C130" s="101" t="str">
        <f ca="1">PROPER(_xlfn.XLOOKUP($A130,Строчный!$A:$A,Строчный!C:C,"ERR",0))</f>
        <v>Кепки</v>
      </c>
      <c r="D130" s="101" t="str">
        <f ca="1">_xlfn.LET(_xlpm.DATA,(_xlfn.XLOOKUP($A130,Строчный!$A:$A,Строчный!D:D,"ERR",0)),UPPER(MID(_xlpm.DATA,1,1))&amp;LOWER(MID(_xlpm.DATA,2,LEN(_xlpm.DATA)-1)))</f>
        <v>Кепка плоская</v>
      </c>
      <c r="E130" s="101" t="str">
        <f ca="1">PROPER(_xlfn.XLOOKUP($A130,Строчный!$A:$A,Строчный!E:E,"ERR",0))</f>
        <v>The Hollywood</v>
      </c>
      <c r="F130" s="101" t="str">
        <f ca="1">LOWER(_xlfn.XLOOKUP($A130,Строчный!$A:$A,Строчный!F:F,"ERR",0))</f>
        <v>летний</v>
      </c>
      <c r="G130" s="101" t="str">
        <f ca="1">UPPER(_xlfn.XLOOKUP($A130,Строчный!$A:$A,Строчный!G:G,"ERR",0))</f>
        <v>BAILEY</v>
      </c>
      <c r="H130" s="101" t="str">
        <f ca="1">LOWER(_xlfn.XLOOKUP($A130,Строчный!$A:$A,Строчный!H:H,"ERR",0))</f>
        <v>charcoal</v>
      </c>
      <c r="I130" s="101" t="str">
        <f ca="1">LOWER(_xlfn.XLOOKUP($A130,Строчный!$A:$A,Строчный!I:I,"ERR",0))</f>
        <v>светло-серый</v>
      </c>
      <c r="J130" s="101" t="str">
        <f ca="1">SUBSTITUTE(LOWER(_xlfn.XLOOKUP($A130,Строчный!$A:$A,Строчный!J:J,"ERR",0)),"подклад","Подклад")</f>
        <v>100% хлопок / Подклад: 100% полиэстер</v>
      </c>
      <c r="K130" s="101" t="str">
        <f ca="1">LOWER(_xlfn.XLOOKUP($A130,Строчный!$A:$A,Строчный!K:K,"ERR",0))</f>
        <v>хлопковые</v>
      </c>
      <c r="L130" s="101" t="str">
        <f ca="1">PROPER(_xlfn.XLOOKUP($A130,Строчный!$A:$A,Строчный!L:L,"ERR",0))</f>
        <v>Унисекс</v>
      </c>
      <c r="M130" s="101" t="str">
        <f ca="1">PROPER(_xlfn.XLOOKUP($A130,Строчный!$A:$A,Строчный!M:M,"ERR",0))</f>
        <v>Китай</v>
      </c>
      <c r="N130" s="110">
        <f ca="1">VALUE(_xlfn.XLOOKUP($A130,Строчный!$A:$A,Строчный!N:N,"ERR",0))</f>
        <v>1749.1499999999999</v>
      </c>
      <c r="O130" s="109" t="str">
        <f ca="1">_xlfn.XLOOKUP($G130,Фабрика!A:A,Фабрика!B:B,"ERR",0)</f>
        <v>Bollman Headwear Europe Ltd; 2 Merchants drive, Caelisle, Cumbria CA3 0JW, United Kingdom</v>
      </c>
      <c r="P130" s="100">
        <f ca="1">_xlfn.XLOOKUP($A130,Строчный!$A:$A,Строчный!P:P,"ERR",0)</f>
        <v>61</v>
      </c>
      <c r="Q130" s="100">
        <f ca="1">VALUE(_xlfn.XLOOKUP($A130,Строчный!$A:$A,Строчный!Q:Q,"ERR",0))</f>
        <v>4</v>
      </c>
      <c r="R130" s="14" t="s">
        <v>283</v>
      </c>
      <c r="S130" s="122" t="str">
        <f t="shared" ca="1" si="18"/>
        <v>Кепка BAILEY арт. 90119BH GANEY (светло-серый)</v>
      </c>
      <c r="T130" s="121" t="str">
        <f t="shared" ca="1" si="19"/>
        <v>Кепка BAILEY арт. 90119BH GANEY (светло-серый) {charcoal}</v>
      </c>
      <c r="U130" s="18" t="str">
        <f t="shared" ca="1" si="20"/>
        <v>серый</v>
      </c>
      <c r="V130" s="18" t="str">
        <f t="shared" ca="1" si="21"/>
        <v>серый</v>
      </c>
      <c r="W130" s="119" t="str">
        <f ca="1">_xlfn.XLOOKUP(A130,'Цвета артикулов'!A:A,'Цвета артикулов'!B:B,IFERROR(MID(I130,FIND("-",I130)+1,LEN(I130)),IFERROR(MID(I130,1,FIND("/",I130)-2),I130)),0)</f>
        <v>серый</v>
      </c>
      <c r="X130" s="93" t="str">
        <f t="shared" ca="1" si="17"/>
        <v>21-602-01</v>
      </c>
      <c r="Y130" s="95" t="str">
        <f ca="1">VLOOKUP(C130,Группа!A:B,2,FALSE)</f>
        <v>Кепка</v>
      </c>
      <c r="Z130" s="117" t="str">
        <f ca="1">IFERROR(VLOOKUP(P130,Размеры!A:C,3,FALSE),"")</f>
        <v>61 XL</v>
      </c>
      <c r="AA130" s="117" t="str">
        <f ca="1">VLOOKUP(I130,ЦветПолный!A:B,2,FALSE)</f>
        <v>01</v>
      </c>
      <c r="AB130" s="117">
        <f ca="1">IFERROR(VLOOKUP(P130,Размеры!A:D,4,FALSE),"")</f>
        <v>61</v>
      </c>
      <c r="AC130" s="117">
        <f ca="1">IF(LEFT(IFERROR(VLOOKUP(LOOKUP(2,1/SEARCH(B130,Товары!A:A),Товары!A:A),Товары!A:B,2,0),""),6)=MID(X130,1,6),1,0)</f>
        <v>1</v>
      </c>
      <c r="AE130" s="117">
        <f ca="1">SUMIF(Группа!A:A,C130,Группа!C:C)</f>
        <v>1</v>
      </c>
      <c r="AF130" s="117">
        <f ca="1">SUMIF(Группа!B:B,Y130,Группа!C:C)</f>
        <v>1</v>
      </c>
      <c r="AG130" s="117">
        <f ca="1">SUMIF(Формы!A:A,D130,Формы!B:B)</f>
        <v>1</v>
      </c>
      <c r="AH130" s="117">
        <f ca="1">SUMIF(Материал!A:A,K130,Материал!B:B)</f>
        <v>1</v>
      </c>
      <c r="AI130" s="117">
        <f ca="1">SUMIF(Размеры!A:A,P130,Размеры!E:E)</f>
        <v>1</v>
      </c>
      <c r="AJ130" s="117">
        <f ca="1">SUMIF(Сезон!A:A,F130,Сезон!B:B)</f>
        <v>1</v>
      </c>
      <c r="AK130" s="117">
        <f ca="1">SUMIF(Состав!A:A,J130,Состав!B:B)</f>
        <v>0</v>
      </c>
      <c r="AL130" s="117">
        <f ca="1">SUMIF(ЦветПолный!A:A,I130,ЦветПолный!C:C)</f>
        <v>6</v>
      </c>
      <c r="AM130" s="117">
        <f ca="1">SUMIF(Цвет!A:A,W130,Цвет!B:B)</f>
        <v>1</v>
      </c>
      <c r="AN130" s="117">
        <f ca="1">SUMIF(Пол!B:B,L130,Пол!C:C)</f>
        <v>1</v>
      </c>
      <c r="AO130" s="117">
        <f ca="1">SUMIF(Марка!A:A,G130,Марка!B:B)</f>
        <v>1</v>
      </c>
      <c r="AP130" s="117">
        <f ca="1">SUMIF(Страна!A:A,M130,Страна!B:B)</f>
        <v>1</v>
      </c>
      <c r="AQ130" s="83" t="str">
        <f ca="1">IF(VLOOKUP(T130,Товары!A:B,2,FALSE)=X130,"Есть в 1С","ERR")</f>
        <v>Есть в 1С</v>
      </c>
      <c r="AR130" s="84" t="str">
        <f ca="1">IF(VLOOKUP(X130,Товары!B:B,1,FALSE)=X130,"Есть в 1С","ERR")</f>
        <v>Есть в 1С</v>
      </c>
      <c r="AS130" s="116" t="str">
        <f ca="1">VLOOKUP(T130,Товары!A:B,2,FALSE)</f>
        <v>21-602-01</v>
      </c>
      <c r="AT130" s="114" t="str">
        <f ca="1">VLOOKUP(T130,Товары!A:B,1,FALSE)</f>
        <v>Кепка BAILEY арт. 90119BH GANEY (светло-серый) {charcoal}</v>
      </c>
    </row>
    <row r="131" spans="1:46" x14ac:dyDescent="0.25">
      <c r="A131" s="133" t="str">
        <f ca="1"/>
        <v>21-602-01-59</v>
      </c>
      <c r="B131" s="128" t="str">
        <f ca="1">UPPER(_xlfn.XLOOKUP($A131,Строчный!$A:$A,Строчный!B:B,"ERR",0))</f>
        <v>90119BH GANEY</v>
      </c>
      <c r="C131" s="101" t="str">
        <f ca="1">PROPER(_xlfn.XLOOKUP($A131,Строчный!$A:$A,Строчный!C:C,"ERR",0))</f>
        <v>Кепки</v>
      </c>
      <c r="D131" s="101" t="str">
        <f ca="1">_xlfn.LET(_xlpm.DATA,(_xlfn.XLOOKUP($A131,Строчный!$A:$A,Строчный!D:D,"ERR",0)),UPPER(MID(_xlpm.DATA,1,1))&amp;LOWER(MID(_xlpm.DATA,2,LEN(_xlpm.DATA)-1)))</f>
        <v>Кепка плоская</v>
      </c>
      <c r="E131" s="101" t="str">
        <f ca="1">PROPER(_xlfn.XLOOKUP($A131,Строчный!$A:$A,Строчный!E:E,"ERR",0))</f>
        <v>The Hollywood</v>
      </c>
      <c r="F131" s="101" t="str">
        <f ca="1">LOWER(_xlfn.XLOOKUP($A131,Строчный!$A:$A,Строчный!F:F,"ERR",0))</f>
        <v>летний</v>
      </c>
      <c r="G131" s="101" t="str">
        <f ca="1">UPPER(_xlfn.XLOOKUP($A131,Строчный!$A:$A,Строчный!G:G,"ERR",0))</f>
        <v>BAILEY</v>
      </c>
      <c r="H131" s="101" t="str">
        <f ca="1">LOWER(_xlfn.XLOOKUP($A131,Строчный!$A:$A,Строчный!H:H,"ERR",0))</f>
        <v>charcoal</v>
      </c>
      <c r="I131" s="101" t="str">
        <f ca="1">LOWER(_xlfn.XLOOKUP($A131,Строчный!$A:$A,Строчный!I:I,"ERR",0))</f>
        <v>светло-серый</v>
      </c>
      <c r="J131" s="101" t="str">
        <f ca="1">SUBSTITUTE(LOWER(_xlfn.XLOOKUP($A131,Строчный!$A:$A,Строчный!J:J,"ERR",0)),"подклад","Подклад")</f>
        <v>100% хлопок / Подклад: 100% полиэстер</v>
      </c>
      <c r="K131" s="101" t="str">
        <f ca="1">LOWER(_xlfn.XLOOKUP($A131,Строчный!$A:$A,Строчный!K:K,"ERR",0))</f>
        <v>хлопковые</v>
      </c>
      <c r="L131" s="101" t="str">
        <f ca="1">PROPER(_xlfn.XLOOKUP($A131,Строчный!$A:$A,Строчный!L:L,"ERR",0))</f>
        <v>Унисекс</v>
      </c>
      <c r="M131" s="101" t="str">
        <f ca="1">PROPER(_xlfn.XLOOKUP($A131,Строчный!$A:$A,Строчный!M:M,"ERR",0))</f>
        <v>Китай</v>
      </c>
      <c r="N131" s="110">
        <f ca="1">VALUE(_xlfn.XLOOKUP($A131,Строчный!$A:$A,Строчный!N:N,"ERR",0))</f>
        <v>1749.1499999999999</v>
      </c>
      <c r="O131" s="109" t="str">
        <f ca="1">_xlfn.XLOOKUP($G131,Фабрика!A:A,Фабрика!B:B,"ERR",0)</f>
        <v>Bollman Headwear Europe Ltd; 2 Merchants drive, Caelisle, Cumbria CA3 0JW, United Kingdom</v>
      </c>
      <c r="P131" s="100">
        <f ca="1">_xlfn.XLOOKUP($A131,Строчный!$A:$A,Строчный!P:P,"ERR",0)</f>
        <v>59</v>
      </c>
      <c r="Q131" s="100">
        <f ca="1">VALUE(_xlfn.XLOOKUP($A131,Строчный!$A:$A,Строчный!Q:Q,"ERR",0))</f>
        <v>7</v>
      </c>
      <c r="R131" s="14" t="s">
        <v>283</v>
      </c>
      <c r="S131" s="122" t="str">
        <f t="shared" ca="1" si="18"/>
        <v>Кепка BAILEY арт. 90119BH GANEY (светло-серый)</v>
      </c>
      <c r="T131" s="121" t="str">
        <f t="shared" ca="1" si="19"/>
        <v>Кепка BAILEY арт. 90119BH GANEY (светло-серый) {charcoal}</v>
      </c>
      <c r="U131" s="18" t="str">
        <f t="shared" ca="1" si="20"/>
        <v>серый</v>
      </c>
      <c r="V131" s="18" t="str">
        <f t="shared" ca="1" si="21"/>
        <v>серый</v>
      </c>
      <c r="W131" s="119" t="str">
        <f ca="1">_xlfn.XLOOKUP(A131,'Цвета артикулов'!A:A,'Цвета артикулов'!B:B,IFERROR(MID(I131,FIND("-",I131)+1,LEN(I131)),IFERROR(MID(I131,1,FIND("/",I131)-2),I131)),0)</f>
        <v>серый</v>
      </c>
      <c r="X131" s="93" t="str">
        <f t="shared" ref="X131:X194" ca="1" si="22">LEFT(A131,9)</f>
        <v>21-602-01</v>
      </c>
      <c r="Y131" s="95" t="str">
        <f ca="1">VLOOKUP(C131,Группа!A:B,2,FALSE)</f>
        <v>Кепка</v>
      </c>
      <c r="Z131" s="117" t="str">
        <f ca="1">IFERROR(VLOOKUP(P131,Размеры!A:C,3,FALSE),"")</f>
        <v>59 L</v>
      </c>
      <c r="AA131" s="117" t="str">
        <f ca="1">VLOOKUP(I131,ЦветПолный!A:B,2,FALSE)</f>
        <v>01</v>
      </c>
      <c r="AB131" s="117">
        <f ca="1">IFERROR(VLOOKUP(P131,Размеры!A:D,4,FALSE),"")</f>
        <v>59</v>
      </c>
      <c r="AC131" s="117">
        <f ca="1">IF(LEFT(IFERROR(VLOOKUP(LOOKUP(2,1/SEARCH(B131,Товары!A:A),Товары!A:A),Товары!A:B,2,0),""),6)=MID(X131,1,6),1,0)</f>
        <v>1</v>
      </c>
      <c r="AE131" s="117">
        <f ca="1">SUMIF(Группа!A:A,C131,Группа!C:C)</f>
        <v>1</v>
      </c>
      <c r="AF131" s="117">
        <f ca="1">SUMIF(Группа!B:B,Y131,Группа!C:C)</f>
        <v>1</v>
      </c>
      <c r="AG131" s="117">
        <f ca="1">SUMIF(Формы!A:A,D131,Формы!B:B)</f>
        <v>1</v>
      </c>
      <c r="AH131" s="117">
        <f ca="1">SUMIF(Материал!A:A,K131,Материал!B:B)</f>
        <v>1</v>
      </c>
      <c r="AI131" s="117">
        <f ca="1">SUMIF(Размеры!A:A,P131,Размеры!E:E)</f>
        <v>1</v>
      </c>
      <c r="AJ131" s="117">
        <f ca="1">SUMIF(Сезон!A:A,F131,Сезон!B:B)</f>
        <v>1</v>
      </c>
      <c r="AK131" s="117">
        <f ca="1">SUMIF(Состав!A:A,J131,Состав!B:B)</f>
        <v>0</v>
      </c>
      <c r="AL131" s="117">
        <f ca="1">SUMIF(ЦветПолный!A:A,I131,ЦветПолный!C:C)</f>
        <v>6</v>
      </c>
      <c r="AM131" s="117">
        <f ca="1">SUMIF(Цвет!A:A,W131,Цвет!B:B)</f>
        <v>1</v>
      </c>
      <c r="AN131" s="117">
        <f ca="1">SUMIF(Пол!B:B,L131,Пол!C:C)</f>
        <v>1</v>
      </c>
      <c r="AO131" s="117">
        <f ca="1">SUMIF(Марка!A:A,G131,Марка!B:B)</f>
        <v>1</v>
      </c>
      <c r="AP131" s="117">
        <f ca="1">SUMIF(Страна!A:A,M131,Страна!B:B)</f>
        <v>1</v>
      </c>
      <c r="AQ131" s="83" t="str">
        <f ca="1">IF(VLOOKUP(T131,Товары!A:B,2,FALSE)=X131,"Есть в 1С","ERR")</f>
        <v>Есть в 1С</v>
      </c>
      <c r="AR131" s="84" t="str">
        <f ca="1">IF(VLOOKUP(X131,Товары!B:B,1,FALSE)=X131,"Есть в 1С","ERR")</f>
        <v>Есть в 1С</v>
      </c>
      <c r="AS131" s="116" t="str">
        <f ca="1">VLOOKUP(T131,Товары!A:B,2,FALSE)</f>
        <v>21-602-01</v>
      </c>
      <c r="AT131" s="114" t="str">
        <f ca="1">VLOOKUP(T131,Товары!A:B,1,FALSE)</f>
        <v>Кепка BAILEY арт. 90119BH GANEY (светло-серый) {charcoal}</v>
      </c>
    </row>
    <row r="132" spans="1:46" x14ac:dyDescent="0.25">
      <c r="A132" s="133" t="str">
        <f ca="1"/>
        <v>21-602-01-57</v>
      </c>
      <c r="B132" s="128" t="str">
        <f ca="1">UPPER(_xlfn.XLOOKUP($A132,Строчный!$A:$A,Строчный!B:B,"ERR",0))</f>
        <v>90119BH GANEY</v>
      </c>
      <c r="C132" s="101" t="str">
        <f ca="1">PROPER(_xlfn.XLOOKUP($A132,Строчный!$A:$A,Строчный!C:C,"ERR",0))</f>
        <v>Кепки</v>
      </c>
      <c r="D132" s="101" t="str">
        <f ca="1">_xlfn.LET(_xlpm.DATA,(_xlfn.XLOOKUP($A132,Строчный!$A:$A,Строчный!D:D,"ERR",0)),UPPER(MID(_xlpm.DATA,1,1))&amp;LOWER(MID(_xlpm.DATA,2,LEN(_xlpm.DATA)-1)))</f>
        <v>Кепка плоская</v>
      </c>
      <c r="E132" s="101" t="str">
        <f ca="1">PROPER(_xlfn.XLOOKUP($A132,Строчный!$A:$A,Строчный!E:E,"ERR",0))</f>
        <v>The Hollywood</v>
      </c>
      <c r="F132" s="101" t="str">
        <f ca="1">LOWER(_xlfn.XLOOKUP($A132,Строчный!$A:$A,Строчный!F:F,"ERR",0))</f>
        <v>летний</v>
      </c>
      <c r="G132" s="101" t="str">
        <f ca="1">UPPER(_xlfn.XLOOKUP($A132,Строчный!$A:$A,Строчный!G:G,"ERR",0))</f>
        <v>BAILEY</v>
      </c>
      <c r="H132" s="101" t="str">
        <f ca="1">LOWER(_xlfn.XLOOKUP($A132,Строчный!$A:$A,Строчный!H:H,"ERR",0))</f>
        <v>charcoal</v>
      </c>
      <c r="I132" s="101" t="str">
        <f ca="1">LOWER(_xlfn.XLOOKUP($A132,Строчный!$A:$A,Строчный!I:I,"ERR",0))</f>
        <v>светло-серый</v>
      </c>
      <c r="J132" s="101" t="str">
        <f ca="1">SUBSTITUTE(LOWER(_xlfn.XLOOKUP($A132,Строчный!$A:$A,Строчный!J:J,"ERR",0)),"подклад","Подклад")</f>
        <v>100% хлопок / Подклад: 100% полиэстер</v>
      </c>
      <c r="K132" s="101" t="str">
        <f ca="1">LOWER(_xlfn.XLOOKUP($A132,Строчный!$A:$A,Строчный!K:K,"ERR",0))</f>
        <v>хлопковые</v>
      </c>
      <c r="L132" s="101" t="str">
        <f ca="1">PROPER(_xlfn.XLOOKUP($A132,Строчный!$A:$A,Строчный!L:L,"ERR",0))</f>
        <v>Унисекс</v>
      </c>
      <c r="M132" s="101" t="str">
        <f ca="1">PROPER(_xlfn.XLOOKUP($A132,Строчный!$A:$A,Строчный!M:M,"ERR",0))</f>
        <v>Китай</v>
      </c>
      <c r="N132" s="110">
        <f ca="1">VALUE(_xlfn.XLOOKUP($A132,Строчный!$A:$A,Строчный!N:N,"ERR",0))</f>
        <v>1749.1499999999999</v>
      </c>
      <c r="O132" s="109" t="str">
        <f ca="1">_xlfn.XLOOKUP($G132,Фабрика!A:A,Фабрика!B:B,"ERR",0)</f>
        <v>Bollman Headwear Europe Ltd; 2 Merchants drive, Caelisle, Cumbria CA3 0JW, United Kingdom</v>
      </c>
      <c r="P132" s="100">
        <f ca="1">_xlfn.XLOOKUP($A132,Строчный!$A:$A,Строчный!P:P,"ERR",0)</f>
        <v>57</v>
      </c>
      <c r="Q132" s="100">
        <f ca="1">VALUE(_xlfn.XLOOKUP($A132,Строчный!$A:$A,Строчный!Q:Q,"ERR",0))</f>
        <v>4</v>
      </c>
      <c r="R132" s="14" t="s">
        <v>283</v>
      </c>
      <c r="S132" s="122" t="str">
        <f t="shared" ca="1" si="18"/>
        <v>Кепка BAILEY арт. 90119BH GANEY (светло-серый)</v>
      </c>
      <c r="T132" s="121" t="str">
        <f t="shared" ca="1" si="19"/>
        <v>Кепка BAILEY арт. 90119BH GANEY (светло-серый) {charcoal}</v>
      </c>
      <c r="U132" s="18" t="str">
        <f t="shared" ca="1" si="20"/>
        <v>серый</v>
      </c>
      <c r="V132" s="18" t="str">
        <f t="shared" ca="1" si="21"/>
        <v>серый</v>
      </c>
      <c r="W132" s="119" t="str">
        <f ca="1">_xlfn.XLOOKUP(A132,'Цвета артикулов'!A:A,'Цвета артикулов'!B:B,IFERROR(MID(I132,FIND("-",I132)+1,LEN(I132)),IFERROR(MID(I132,1,FIND("/",I132)-2),I132)),0)</f>
        <v>серый</v>
      </c>
      <c r="X132" s="93" t="str">
        <f t="shared" ca="1" si="22"/>
        <v>21-602-01</v>
      </c>
      <c r="Y132" s="95" t="str">
        <f ca="1">VLOOKUP(C132,Группа!A:B,2,FALSE)</f>
        <v>Кепка</v>
      </c>
      <c r="Z132" s="117" t="str">
        <f ca="1">IFERROR(VLOOKUP(P132,Размеры!A:C,3,FALSE),"")</f>
        <v>57 M</v>
      </c>
      <c r="AA132" s="117" t="str">
        <f ca="1">VLOOKUP(I132,ЦветПолный!A:B,2,FALSE)</f>
        <v>01</v>
      </c>
      <c r="AB132" s="117">
        <f ca="1">IFERROR(VLOOKUP(P132,Размеры!A:D,4,FALSE),"")</f>
        <v>57</v>
      </c>
      <c r="AC132" s="117">
        <f ca="1">IF(LEFT(IFERROR(VLOOKUP(LOOKUP(2,1/SEARCH(B132,Товары!A:A),Товары!A:A),Товары!A:B,2,0),""),6)=MID(X132,1,6),1,0)</f>
        <v>1</v>
      </c>
      <c r="AE132" s="117">
        <f ca="1">SUMIF(Группа!A:A,C132,Группа!C:C)</f>
        <v>1</v>
      </c>
      <c r="AF132" s="117">
        <f ca="1">SUMIF(Группа!B:B,Y132,Группа!C:C)</f>
        <v>1</v>
      </c>
      <c r="AG132" s="117">
        <f ca="1">SUMIF(Формы!A:A,D132,Формы!B:B)</f>
        <v>1</v>
      </c>
      <c r="AH132" s="117">
        <f ca="1">SUMIF(Материал!A:A,K132,Материал!B:B)</f>
        <v>1</v>
      </c>
      <c r="AI132" s="117">
        <f ca="1">SUMIF(Размеры!A:A,P132,Размеры!E:E)</f>
        <v>1</v>
      </c>
      <c r="AJ132" s="117">
        <f ca="1">SUMIF(Сезон!A:A,F132,Сезон!B:B)</f>
        <v>1</v>
      </c>
      <c r="AK132" s="117">
        <f ca="1">SUMIF(Состав!A:A,J132,Состав!B:B)</f>
        <v>0</v>
      </c>
      <c r="AL132" s="117">
        <f ca="1">SUMIF(ЦветПолный!A:A,I132,ЦветПолный!C:C)</f>
        <v>6</v>
      </c>
      <c r="AM132" s="117">
        <f ca="1">SUMIF(Цвет!A:A,W132,Цвет!B:B)</f>
        <v>1</v>
      </c>
      <c r="AN132" s="117">
        <f ca="1">SUMIF(Пол!B:B,L132,Пол!C:C)</f>
        <v>1</v>
      </c>
      <c r="AO132" s="117">
        <f ca="1">SUMIF(Марка!A:A,G132,Марка!B:B)</f>
        <v>1</v>
      </c>
      <c r="AP132" s="117">
        <f ca="1">SUMIF(Страна!A:A,M132,Страна!B:B)</f>
        <v>1</v>
      </c>
      <c r="AQ132" s="83" t="str">
        <f ca="1">IF(VLOOKUP(T132,Товары!A:B,2,FALSE)=X132,"Есть в 1С","ERR")</f>
        <v>Есть в 1С</v>
      </c>
      <c r="AR132" s="84" t="str">
        <f ca="1">IF(VLOOKUP(X132,Товары!B:B,1,FALSE)=X132,"Есть в 1С","ERR")</f>
        <v>Есть в 1С</v>
      </c>
      <c r="AS132" s="116" t="str">
        <f ca="1">VLOOKUP(T132,Товары!A:B,2,FALSE)</f>
        <v>21-602-01</v>
      </c>
      <c r="AT132" s="114" t="str">
        <f ca="1">VLOOKUP(T132,Товары!A:B,1,FALSE)</f>
        <v>Кепка BAILEY арт. 90119BH GANEY (светло-серый) {charcoal}</v>
      </c>
    </row>
    <row r="133" spans="1:46" x14ac:dyDescent="0.25">
      <c r="A133" s="133" t="str">
        <f ca="1"/>
        <v>21-602-01-55</v>
      </c>
      <c r="B133" s="128" t="str">
        <f ca="1">UPPER(_xlfn.XLOOKUP($A133,Строчный!$A:$A,Строчный!B:B,"ERR",0))</f>
        <v>90119BH GANEY</v>
      </c>
      <c r="C133" s="101" t="str">
        <f ca="1">PROPER(_xlfn.XLOOKUP($A133,Строчный!$A:$A,Строчный!C:C,"ERR",0))</f>
        <v>Кепки</v>
      </c>
      <c r="D133" s="101" t="str">
        <f ca="1">_xlfn.LET(_xlpm.DATA,(_xlfn.XLOOKUP($A133,Строчный!$A:$A,Строчный!D:D,"ERR",0)),UPPER(MID(_xlpm.DATA,1,1))&amp;LOWER(MID(_xlpm.DATA,2,LEN(_xlpm.DATA)-1)))</f>
        <v>Кепка плоская</v>
      </c>
      <c r="E133" s="101" t="str">
        <f ca="1">PROPER(_xlfn.XLOOKUP($A133,Строчный!$A:$A,Строчный!E:E,"ERR",0))</f>
        <v>The Hollywood</v>
      </c>
      <c r="F133" s="101" t="str">
        <f ca="1">LOWER(_xlfn.XLOOKUP($A133,Строчный!$A:$A,Строчный!F:F,"ERR",0))</f>
        <v>летний</v>
      </c>
      <c r="G133" s="101" t="str">
        <f ca="1">UPPER(_xlfn.XLOOKUP($A133,Строчный!$A:$A,Строчный!G:G,"ERR",0))</f>
        <v>BAILEY</v>
      </c>
      <c r="H133" s="101" t="str">
        <f ca="1">LOWER(_xlfn.XLOOKUP($A133,Строчный!$A:$A,Строчный!H:H,"ERR",0))</f>
        <v>charcoal</v>
      </c>
      <c r="I133" s="101" t="str">
        <f ca="1">LOWER(_xlfn.XLOOKUP($A133,Строчный!$A:$A,Строчный!I:I,"ERR",0))</f>
        <v>светло-серый</v>
      </c>
      <c r="J133" s="101" t="str">
        <f ca="1">SUBSTITUTE(LOWER(_xlfn.XLOOKUP($A133,Строчный!$A:$A,Строчный!J:J,"ERR",0)),"подклад","Подклад")</f>
        <v>100% хлопок / Подклад: 100% полиэстер</v>
      </c>
      <c r="K133" s="101" t="str">
        <f ca="1">LOWER(_xlfn.XLOOKUP($A133,Строчный!$A:$A,Строчный!K:K,"ERR",0))</f>
        <v>хлопковые</v>
      </c>
      <c r="L133" s="101" t="str">
        <f ca="1">PROPER(_xlfn.XLOOKUP($A133,Строчный!$A:$A,Строчный!L:L,"ERR",0))</f>
        <v>Унисекс</v>
      </c>
      <c r="M133" s="101" t="str">
        <f ca="1">PROPER(_xlfn.XLOOKUP($A133,Строчный!$A:$A,Строчный!M:M,"ERR",0))</f>
        <v>Китай</v>
      </c>
      <c r="N133" s="110">
        <f ca="1">VALUE(_xlfn.XLOOKUP($A133,Строчный!$A:$A,Строчный!N:N,"ERR",0))</f>
        <v>1749.1499999999999</v>
      </c>
      <c r="O133" s="109" t="str">
        <f ca="1">_xlfn.XLOOKUP($G133,Фабрика!A:A,Фабрика!B:B,"ERR",0)</f>
        <v>Bollman Headwear Europe Ltd; 2 Merchants drive, Caelisle, Cumbria CA3 0JW, United Kingdom</v>
      </c>
      <c r="P133" s="100">
        <f ca="1">_xlfn.XLOOKUP($A133,Строчный!$A:$A,Строчный!P:P,"ERR",0)</f>
        <v>55</v>
      </c>
      <c r="Q133" s="100">
        <f ca="1">VALUE(_xlfn.XLOOKUP($A133,Строчный!$A:$A,Строчный!Q:Q,"ERR",0))</f>
        <v>1</v>
      </c>
      <c r="R133" s="14" t="s">
        <v>283</v>
      </c>
      <c r="S133" s="122" t="str">
        <f t="shared" ca="1" si="18"/>
        <v>Кепка BAILEY арт. 90119BH GANEY (светло-серый)</v>
      </c>
      <c r="T133" s="121" t="str">
        <f t="shared" ca="1" si="19"/>
        <v>Кепка BAILEY арт. 90119BH GANEY (светло-серый) {charcoal}</v>
      </c>
      <c r="U133" s="18" t="str">
        <f t="shared" ca="1" si="20"/>
        <v>серый</v>
      </c>
      <c r="V133" s="18" t="str">
        <f t="shared" ca="1" si="21"/>
        <v>серый</v>
      </c>
      <c r="W133" s="119" t="str">
        <f ca="1">_xlfn.XLOOKUP(A133,'Цвета артикулов'!A:A,'Цвета артикулов'!B:B,IFERROR(MID(I133,FIND("-",I133)+1,LEN(I133)),IFERROR(MID(I133,1,FIND("/",I133)-2),I133)),0)</f>
        <v>серый</v>
      </c>
      <c r="X133" s="93" t="str">
        <f t="shared" ca="1" si="22"/>
        <v>21-602-01</v>
      </c>
      <c r="Y133" s="95" t="str">
        <f ca="1">VLOOKUP(C133,Группа!A:B,2,FALSE)</f>
        <v>Кепка</v>
      </c>
      <c r="Z133" s="117" t="str">
        <f ca="1">IFERROR(VLOOKUP(P133,Размеры!A:C,3,FALSE),"")</f>
        <v>55 S</v>
      </c>
      <c r="AA133" s="117" t="str">
        <f ca="1">VLOOKUP(I133,ЦветПолный!A:B,2,FALSE)</f>
        <v>01</v>
      </c>
      <c r="AB133" s="117">
        <f ca="1">IFERROR(VLOOKUP(P133,Размеры!A:D,4,FALSE),"")</f>
        <v>55</v>
      </c>
      <c r="AC133" s="117">
        <f ca="1">IF(LEFT(IFERROR(VLOOKUP(LOOKUP(2,1/SEARCH(B133,Товары!A:A),Товары!A:A),Товары!A:B,2,0),""),6)=MID(X133,1,6),1,0)</f>
        <v>1</v>
      </c>
      <c r="AE133" s="117">
        <f ca="1">SUMIF(Группа!A:A,C133,Группа!C:C)</f>
        <v>1</v>
      </c>
      <c r="AF133" s="117">
        <f ca="1">SUMIF(Группа!B:B,Y133,Группа!C:C)</f>
        <v>1</v>
      </c>
      <c r="AG133" s="117">
        <f ca="1">SUMIF(Формы!A:A,D133,Формы!B:B)</f>
        <v>1</v>
      </c>
      <c r="AH133" s="117">
        <f ca="1">SUMIF(Материал!A:A,K133,Материал!B:B)</f>
        <v>1</v>
      </c>
      <c r="AI133" s="117">
        <f ca="1">SUMIF(Размеры!A:A,P133,Размеры!E:E)</f>
        <v>1</v>
      </c>
      <c r="AJ133" s="117">
        <f ca="1">SUMIF(Сезон!A:A,F133,Сезон!B:B)</f>
        <v>1</v>
      </c>
      <c r="AK133" s="117">
        <f ca="1">SUMIF(Состав!A:A,J133,Состав!B:B)</f>
        <v>0</v>
      </c>
      <c r="AL133" s="117">
        <f ca="1">SUMIF(ЦветПолный!A:A,I133,ЦветПолный!C:C)</f>
        <v>6</v>
      </c>
      <c r="AM133" s="117">
        <f ca="1">SUMIF(Цвет!A:A,W133,Цвет!B:B)</f>
        <v>1</v>
      </c>
      <c r="AN133" s="117">
        <f ca="1">SUMIF(Пол!B:B,L133,Пол!C:C)</f>
        <v>1</v>
      </c>
      <c r="AO133" s="117">
        <f ca="1">SUMIF(Марка!A:A,G133,Марка!B:B)</f>
        <v>1</v>
      </c>
      <c r="AP133" s="117">
        <f ca="1">SUMIF(Страна!A:A,M133,Страна!B:B)</f>
        <v>1</v>
      </c>
      <c r="AQ133" s="83" t="str">
        <f ca="1">IF(VLOOKUP(T133,Товары!A:B,2,FALSE)=X133,"Есть в 1С","ERR")</f>
        <v>Есть в 1С</v>
      </c>
      <c r="AR133" s="84" t="str">
        <f ca="1">IF(VLOOKUP(X133,Товары!B:B,1,FALSE)=X133,"Есть в 1С","ERR")</f>
        <v>Есть в 1С</v>
      </c>
      <c r="AS133" s="116" t="str">
        <f ca="1">VLOOKUP(T133,Товары!A:B,2,FALSE)</f>
        <v>21-602-01</v>
      </c>
      <c r="AT133" s="114" t="str">
        <f ca="1">VLOOKUP(T133,Товары!A:B,1,FALSE)</f>
        <v>Кепка BAILEY арт. 90119BH GANEY (светло-серый) {charcoal}</v>
      </c>
    </row>
    <row r="134" spans="1:46" x14ac:dyDescent="0.25">
      <c r="A134" s="133" t="str">
        <f ca="1"/>
        <v>21-600-09-61</v>
      </c>
      <c r="B134" s="128" t="str">
        <f ca="1">UPPER(_xlfn.XLOOKUP($A134,Строчный!$A:$A,Строчный!B:B,"ERR",0))</f>
        <v>81727BH DENNEY</v>
      </c>
      <c r="C134" s="101" t="str">
        <f ca="1">PROPER(_xlfn.XLOOKUP($A134,Строчный!$A:$A,Строчный!C:C,"ERR",0))</f>
        <v>Шляпы</v>
      </c>
      <c r="D134" s="101" t="str">
        <f ca="1">_xlfn.LET(_xlpm.DATA,(_xlfn.XLOOKUP($A134,Строчный!$A:$A,Строчный!D:D,"ERR",0)),UPPER(MID(_xlpm.DATA,1,1))&amp;LOWER(MID(_xlpm.DATA,2,LEN(_xlpm.DATA)-1)))</f>
        <v>Шляпа федора</v>
      </c>
      <c r="E134" s="101" t="str">
        <f ca="1">PROPER(_xlfn.XLOOKUP($A134,Строчный!$A:$A,Строчный!E:E,"ERR",0))</f>
        <v>The Hollywood</v>
      </c>
      <c r="F134" s="101" t="str">
        <f ca="1">LOWER(_xlfn.XLOOKUP($A134,Строчный!$A:$A,Строчный!F:F,"ERR",0))</f>
        <v>летний</v>
      </c>
      <c r="G134" s="101" t="str">
        <f ca="1">UPPER(_xlfn.XLOOKUP($A134,Строчный!$A:$A,Строчный!G:G,"ERR",0))</f>
        <v>BAILEY</v>
      </c>
      <c r="H134" s="101" t="str">
        <f ca="1">LOWER(_xlfn.XLOOKUP($A134,Строчный!$A:$A,Строчный!H:H,"ERR",0))</f>
        <v>black</v>
      </c>
      <c r="I134" s="101" t="str">
        <f ca="1">LOWER(_xlfn.XLOOKUP($A134,Строчный!$A:$A,Строчный!I:I,"ERR",0))</f>
        <v>черный</v>
      </c>
      <c r="J134" s="101" t="str">
        <f ca="1">SUBSTITUTE(LOWER(_xlfn.XLOOKUP($A134,Строчный!$A:$A,Строчный!J:J,"ERR",0)),"подклад","Подклад")</f>
        <v>55% бумага - 45% полиэстер</v>
      </c>
      <c r="K134" s="101" t="str">
        <f ca="1">LOWER(_xlfn.XLOOKUP($A134,Строчный!$A:$A,Строчный!K:K,"ERR",0))</f>
        <v>бумажные</v>
      </c>
      <c r="L134" s="101" t="str">
        <f ca="1">PROPER(_xlfn.XLOOKUP($A134,Строчный!$A:$A,Строчный!L:L,"ERR",0))</f>
        <v>Унисекс</v>
      </c>
      <c r="M134" s="101" t="str">
        <f ca="1">PROPER(_xlfn.XLOOKUP($A134,Строчный!$A:$A,Строчный!M:M,"ERR",0))</f>
        <v>Китай</v>
      </c>
      <c r="N134" s="110">
        <f ca="1">VALUE(_xlfn.XLOOKUP($A134,Строчный!$A:$A,Строчный!N:N,"ERR",0))</f>
        <v>2106</v>
      </c>
      <c r="O134" s="109" t="str">
        <f ca="1">_xlfn.XLOOKUP($G134,Фабрика!A:A,Фабрика!B:B,"ERR",0)</f>
        <v>Bollman Headwear Europe Ltd; 2 Merchants drive, Caelisle, Cumbria CA3 0JW, United Kingdom</v>
      </c>
      <c r="P134" s="100">
        <f ca="1">_xlfn.XLOOKUP($A134,Строчный!$A:$A,Строчный!P:P,"ERR",0)</f>
        <v>61</v>
      </c>
      <c r="Q134" s="100">
        <f ca="1">VALUE(_xlfn.XLOOKUP($A134,Строчный!$A:$A,Строчный!Q:Q,"ERR",0))</f>
        <v>3</v>
      </c>
      <c r="R134" s="14" t="s">
        <v>283</v>
      </c>
      <c r="S134" s="122" t="str">
        <f t="shared" ca="1" si="18"/>
        <v>Шляпа BAILEY арт. 81727BH DENNEY (черный)</v>
      </c>
      <c r="T134" s="121" t="str">
        <f t="shared" ca="1" si="19"/>
        <v>Шляпа BAILEY арт. 81727BH DENNEY (черный) {black}</v>
      </c>
      <c r="U134" s="18" t="str">
        <f t="shared" ca="1" si="20"/>
        <v>черный</v>
      </c>
      <c r="V134" s="18" t="str">
        <f t="shared" ca="1" si="21"/>
        <v>черный</v>
      </c>
      <c r="W134" s="119" t="str">
        <f ca="1">_xlfn.XLOOKUP(A134,'Цвета артикулов'!A:A,'Цвета артикулов'!B:B,IFERROR(MID(I134,FIND("-",I134)+1,LEN(I134)),IFERROR(MID(I134,1,FIND("/",I134)-2),I134)),0)</f>
        <v>черный</v>
      </c>
      <c r="X134" s="93" t="str">
        <f t="shared" ca="1" si="22"/>
        <v>21-600-09</v>
      </c>
      <c r="Y134" s="95" t="str">
        <f ca="1">VLOOKUP(C134,Группа!A:B,2,FALSE)</f>
        <v>Шляпа</v>
      </c>
      <c r="Z134" s="117" t="str">
        <f ca="1">IFERROR(VLOOKUP(P134,Размеры!A:C,3,FALSE),"")</f>
        <v>61 XL</v>
      </c>
      <c r="AA134" s="117" t="str">
        <f ca="1">VLOOKUP(I134,ЦветПолный!A:B,2,FALSE)</f>
        <v>09</v>
      </c>
      <c r="AB134" s="117">
        <f ca="1">IFERROR(VLOOKUP(P134,Размеры!A:D,4,FALSE),"")</f>
        <v>61</v>
      </c>
      <c r="AC134" s="117">
        <f ca="1">IF(LEFT(IFERROR(VLOOKUP(LOOKUP(2,1/SEARCH(B134,Товары!A:A),Товары!A:A),Товары!A:B,2,0),""),6)=MID(X134,1,6),1,0)</f>
        <v>1</v>
      </c>
      <c r="AE134" s="117">
        <f ca="1">SUMIF(Группа!A:A,C134,Группа!C:C)</f>
        <v>1</v>
      </c>
      <c r="AF134" s="117">
        <f ca="1">SUMIF(Группа!B:B,Y134,Группа!C:C)</f>
        <v>1</v>
      </c>
      <c r="AG134" s="117">
        <f ca="1">SUMIF(Формы!A:A,D134,Формы!B:B)</f>
        <v>1</v>
      </c>
      <c r="AH134" s="117">
        <f ca="1">SUMIF(Материал!A:A,K134,Материал!B:B)</f>
        <v>1</v>
      </c>
      <c r="AI134" s="117">
        <f ca="1">SUMIF(Размеры!A:A,P134,Размеры!E:E)</f>
        <v>1</v>
      </c>
      <c r="AJ134" s="117">
        <f ca="1">SUMIF(Сезон!A:A,F134,Сезон!B:B)</f>
        <v>1</v>
      </c>
      <c r="AK134" s="117">
        <f ca="1">SUMIF(Состав!A:A,J134,Состав!B:B)</f>
        <v>1</v>
      </c>
      <c r="AL134" s="117">
        <f ca="1">SUMIF(ЦветПолный!A:A,I134,ЦветПолный!C:C)</f>
        <v>11</v>
      </c>
      <c r="AM134" s="117">
        <f ca="1">SUMIF(Цвет!A:A,W134,Цвет!B:B)</f>
        <v>1</v>
      </c>
      <c r="AN134" s="117">
        <f ca="1">SUMIF(Пол!B:B,L134,Пол!C:C)</f>
        <v>1</v>
      </c>
      <c r="AO134" s="117">
        <f ca="1">SUMIF(Марка!A:A,G134,Марка!B:B)</f>
        <v>1</v>
      </c>
      <c r="AP134" s="117">
        <f ca="1">SUMIF(Страна!A:A,M134,Страна!B:B)</f>
        <v>1</v>
      </c>
      <c r="AQ134" s="83" t="str">
        <f ca="1">IF(VLOOKUP(T134,Товары!A:B,2,FALSE)=X134,"Есть в 1С","ERR")</f>
        <v>Есть в 1С</v>
      </c>
      <c r="AR134" s="84" t="str">
        <f ca="1">IF(VLOOKUP(X134,Товары!B:B,1,FALSE)=X134,"Есть в 1С","ERR")</f>
        <v>Есть в 1С</v>
      </c>
      <c r="AS134" s="116" t="str">
        <f ca="1">VLOOKUP(T134,Товары!A:B,2,FALSE)</f>
        <v>21-600-09</v>
      </c>
      <c r="AT134" s="114" t="str">
        <f ca="1">VLOOKUP(T134,Товары!A:B,1,FALSE)</f>
        <v>Шляпа BAILEY арт. 81727BH DENNEY (черный) {black}</v>
      </c>
    </row>
    <row r="135" spans="1:46" x14ac:dyDescent="0.25">
      <c r="A135" s="133" t="str">
        <f ca="1"/>
        <v>21-600-09-59</v>
      </c>
      <c r="B135" s="128" t="str">
        <f ca="1">UPPER(_xlfn.XLOOKUP($A135,Строчный!$A:$A,Строчный!B:B,"ERR",0))</f>
        <v>81727BH DENNEY</v>
      </c>
      <c r="C135" s="101" t="str">
        <f ca="1">PROPER(_xlfn.XLOOKUP($A135,Строчный!$A:$A,Строчный!C:C,"ERR",0))</f>
        <v>Шляпы</v>
      </c>
      <c r="D135" s="101" t="str">
        <f ca="1">_xlfn.LET(_xlpm.DATA,(_xlfn.XLOOKUP($A135,Строчный!$A:$A,Строчный!D:D,"ERR",0)),UPPER(MID(_xlpm.DATA,1,1))&amp;LOWER(MID(_xlpm.DATA,2,LEN(_xlpm.DATA)-1)))</f>
        <v>Шляпа федора</v>
      </c>
      <c r="E135" s="101" t="str">
        <f ca="1">PROPER(_xlfn.XLOOKUP($A135,Строчный!$A:$A,Строчный!E:E,"ERR",0))</f>
        <v>The Hollywood</v>
      </c>
      <c r="F135" s="101" t="str">
        <f ca="1">LOWER(_xlfn.XLOOKUP($A135,Строчный!$A:$A,Строчный!F:F,"ERR",0))</f>
        <v>летний</v>
      </c>
      <c r="G135" s="101" t="str">
        <f ca="1">UPPER(_xlfn.XLOOKUP($A135,Строчный!$A:$A,Строчный!G:G,"ERR",0))</f>
        <v>BAILEY</v>
      </c>
      <c r="H135" s="101" t="str">
        <f ca="1">LOWER(_xlfn.XLOOKUP($A135,Строчный!$A:$A,Строчный!H:H,"ERR",0))</f>
        <v>black</v>
      </c>
      <c r="I135" s="101" t="str">
        <f ca="1">LOWER(_xlfn.XLOOKUP($A135,Строчный!$A:$A,Строчный!I:I,"ERR",0))</f>
        <v>черный</v>
      </c>
      <c r="J135" s="101" t="str">
        <f ca="1">SUBSTITUTE(LOWER(_xlfn.XLOOKUP($A135,Строчный!$A:$A,Строчный!J:J,"ERR",0)),"подклад","Подклад")</f>
        <v>55% бумага - 45% полиэстер</v>
      </c>
      <c r="K135" s="101" t="str">
        <f ca="1">LOWER(_xlfn.XLOOKUP($A135,Строчный!$A:$A,Строчный!K:K,"ERR",0))</f>
        <v>бумажные</v>
      </c>
      <c r="L135" s="101" t="str">
        <f ca="1">PROPER(_xlfn.XLOOKUP($A135,Строчный!$A:$A,Строчный!L:L,"ERR",0))</f>
        <v>Унисекс</v>
      </c>
      <c r="M135" s="101" t="str">
        <f ca="1">PROPER(_xlfn.XLOOKUP($A135,Строчный!$A:$A,Строчный!M:M,"ERR",0))</f>
        <v>Китай</v>
      </c>
      <c r="N135" s="110">
        <f ca="1">VALUE(_xlfn.XLOOKUP($A135,Строчный!$A:$A,Строчный!N:N,"ERR",0))</f>
        <v>2106</v>
      </c>
      <c r="O135" s="109" t="str">
        <f ca="1">_xlfn.XLOOKUP($G135,Фабрика!A:A,Фабрика!B:B,"ERR",0)</f>
        <v>Bollman Headwear Europe Ltd; 2 Merchants drive, Caelisle, Cumbria CA3 0JW, United Kingdom</v>
      </c>
      <c r="P135" s="100">
        <f ca="1">_xlfn.XLOOKUP($A135,Строчный!$A:$A,Строчный!P:P,"ERR",0)</f>
        <v>59</v>
      </c>
      <c r="Q135" s="100">
        <f ca="1">VALUE(_xlfn.XLOOKUP($A135,Строчный!$A:$A,Строчный!Q:Q,"ERR",0))</f>
        <v>5</v>
      </c>
      <c r="R135" s="14" t="s">
        <v>283</v>
      </c>
      <c r="S135" s="122" t="str">
        <f t="shared" ca="1" si="18"/>
        <v>Шляпа BAILEY арт. 81727BH DENNEY (черный)</v>
      </c>
      <c r="T135" s="121" t="str">
        <f t="shared" ca="1" si="19"/>
        <v>Шляпа BAILEY арт. 81727BH DENNEY (черный) {black}</v>
      </c>
      <c r="U135" s="18" t="str">
        <f t="shared" ca="1" si="20"/>
        <v>черный</v>
      </c>
      <c r="V135" s="18" t="str">
        <f t="shared" ca="1" si="21"/>
        <v>черный</v>
      </c>
      <c r="W135" s="119" t="str">
        <f ca="1">_xlfn.XLOOKUP(A135,'Цвета артикулов'!A:A,'Цвета артикулов'!B:B,IFERROR(MID(I135,FIND("-",I135)+1,LEN(I135)),IFERROR(MID(I135,1,FIND("/",I135)-2),I135)),0)</f>
        <v>черный</v>
      </c>
      <c r="X135" s="93" t="str">
        <f t="shared" ca="1" si="22"/>
        <v>21-600-09</v>
      </c>
      <c r="Y135" s="95" t="str">
        <f ca="1">VLOOKUP(C135,Группа!A:B,2,FALSE)</f>
        <v>Шляпа</v>
      </c>
      <c r="Z135" s="117" t="str">
        <f ca="1">IFERROR(VLOOKUP(P135,Размеры!A:C,3,FALSE),"")</f>
        <v>59 L</v>
      </c>
      <c r="AA135" s="117" t="str">
        <f ca="1">VLOOKUP(I135,ЦветПолный!A:B,2,FALSE)</f>
        <v>09</v>
      </c>
      <c r="AB135" s="117">
        <f ca="1">IFERROR(VLOOKUP(P135,Размеры!A:D,4,FALSE),"")</f>
        <v>59</v>
      </c>
      <c r="AC135" s="117">
        <f ca="1">IF(LEFT(IFERROR(VLOOKUP(LOOKUP(2,1/SEARCH(B135,Товары!A:A),Товары!A:A),Товары!A:B,2,0),""),6)=MID(X135,1,6),1,0)</f>
        <v>1</v>
      </c>
      <c r="AE135" s="117">
        <f ca="1">SUMIF(Группа!A:A,C135,Группа!C:C)</f>
        <v>1</v>
      </c>
      <c r="AF135" s="117">
        <f ca="1">SUMIF(Группа!B:B,Y135,Группа!C:C)</f>
        <v>1</v>
      </c>
      <c r="AG135" s="117">
        <f ca="1">SUMIF(Формы!A:A,D135,Формы!B:B)</f>
        <v>1</v>
      </c>
      <c r="AH135" s="117">
        <f ca="1">SUMIF(Материал!A:A,K135,Материал!B:B)</f>
        <v>1</v>
      </c>
      <c r="AI135" s="117">
        <f ca="1">SUMIF(Размеры!A:A,P135,Размеры!E:E)</f>
        <v>1</v>
      </c>
      <c r="AJ135" s="117">
        <f ca="1">SUMIF(Сезон!A:A,F135,Сезон!B:B)</f>
        <v>1</v>
      </c>
      <c r="AK135" s="117">
        <f ca="1">SUMIF(Состав!A:A,J135,Состав!B:B)</f>
        <v>1</v>
      </c>
      <c r="AL135" s="117">
        <f ca="1">SUMIF(ЦветПолный!A:A,I135,ЦветПолный!C:C)</f>
        <v>11</v>
      </c>
      <c r="AM135" s="117">
        <f ca="1">SUMIF(Цвет!A:A,W135,Цвет!B:B)</f>
        <v>1</v>
      </c>
      <c r="AN135" s="117">
        <f ca="1">SUMIF(Пол!B:B,L135,Пол!C:C)</f>
        <v>1</v>
      </c>
      <c r="AO135" s="117">
        <f ca="1">SUMIF(Марка!A:A,G135,Марка!B:B)</f>
        <v>1</v>
      </c>
      <c r="AP135" s="117">
        <f ca="1">SUMIF(Страна!A:A,M135,Страна!B:B)</f>
        <v>1</v>
      </c>
      <c r="AQ135" s="83" t="str">
        <f ca="1">IF(VLOOKUP(T135,Товары!A:B,2,FALSE)=X135,"Есть в 1С","ERR")</f>
        <v>Есть в 1С</v>
      </c>
      <c r="AR135" s="84" t="str">
        <f ca="1">IF(VLOOKUP(X135,Товары!B:B,1,FALSE)=X135,"Есть в 1С","ERR")</f>
        <v>Есть в 1С</v>
      </c>
      <c r="AS135" s="116" t="str">
        <f ca="1">VLOOKUP(T135,Товары!A:B,2,FALSE)</f>
        <v>21-600-09</v>
      </c>
      <c r="AT135" s="114" t="str">
        <f ca="1">VLOOKUP(T135,Товары!A:B,1,FALSE)</f>
        <v>Шляпа BAILEY арт. 81727BH DENNEY (черный) {black}</v>
      </c>
    </row>
    <row r="136" spans="1:46" x14ac:dyDescent="0.25">
      <c r="A136" s="133" t="str">
        <f ca="1"/>
        <v>21-600-09-57</v>
      </c>
      <c r="B136" s="128" t="str">
        <f ca="1">UPPER(_xlfn.XLOOKUP($A136,Строчный!$A:$A,Строчный!B:B,"ERR",0))</f>
        <v>81727BH DENNEY</v>
      </c>
      <c r="C136" s="101" t="str">
        <f ca="1">PROPER(_xlfn.XLOOKUP($A136,Строчный!$A:$A,Строчный!C:C,"ERR",0))</f>
        <v>Шляпы</v>
      </c>
      <c r="D136" s="101" t="str">
        <f ca="1">_xlfn.LET(_xlpm.DATA,(_xlfn.XLOOKUP($A136,Строчный!$A:$A,Строчный!D:D,"ERR",0)),UPPER(MID(_xlpm.DATA,1,1))&amp;LOWER(MID(_xlpm.DATA,2,LEN(_xlpm.DATA)-1)))</f>
        <v>Шляпа федора</v>
      </c>
      <c r="E136" s="101" t="str">
        <f ca="1">PROPER(_xlfn.XLOOKUP($A136,Строчный!$A:$A,Строчный!E:E,"ERR",0))</f>
        <v>The Hollywood</v>
      </c>
      <c r="F136" s="101" t="str">
        <f ca="1">LOWER(_xlfn.XLOOKUP($A136,Строчный!$A:$A,Строчный!F:F,"ERR",0))</f>
        <v>летний</v>
      </c>
      <c r="G136" s="101" t="str">
        <f ca="1">UPPER(_xlfn.XLOOKUP($A136,Строчный!$A:$A,Строчный!G:G,"ERR",0))</f>
        <v>BAILEY</v>
      </c>
      <c r="H136" s="101" t="str">
        <f ca="1">LOWER(_xlfn.XLOOKUP($A136,Строчный!$A:$A,Строчный!H:H,"ERR",0))</f>
        <v>black</v>
      </c>
      <c r="I136" s="101" t="str">
        <f ca="1">LOWER(_xlfn.XLOOKUP($A136,Строчный!$A:$A,Строчный!I:I,"ERR",0))</f>
        <v>черный</v>
      </c>
      <c r="J136" s="101" t="str">
        <f ca="1">SUBSTITUTE(LOWER(_xlfn.XLOOKUP($A136,Строчный!$A:$A,Строчный!J:J,"ERR",0)),"подклад","Подклад")</f>
        <v>55% бумага - 45% полиэстер</v>
      </c>
      <c r="K136" s="101" t="str">
        <f ca="1">LOWER(_xlfn.XLOOKUP($A136,Строчный!$A:$A,Строчный!K:K,"ERR",0))</f>
        <v>бумажные</v>
      </c>
      <c r="L136" s="101" t="str">
        <f ca="1">PROPER(_xlfn.XLOOKUP($A136,Строчный!$A:$A,Строчный!L:L,"ERR",0))</f>
        <v>Унисекс</v>
      </c>
      <c r="M136" s="101" t="str">
        <f ca="1">PROPER(_xlfn.XLOOKUP($A136,Строчный!$A:$A,Строчный!M:M,"ERR",0))</f>
        <v>Китай</v>
      </c>
      <c r="N136" s="110">
        <f ca="1">VALUE(_xlfn.XLOOKUP($A136,Строчный!$A:$A,Строчный!N:N,"ERR",0))</f>
        <v>2106</v>
      </c>
      <c r="O136" s="109" t="str">
        <f ca="1">_xlfn.XLOOKUP($G136,Фабрика!A:A,Фабрика!B:B,"ERR",0)</f>
        <v>Bollman Headwear Europe Ltd; 2 Merchants drive, Caelisle, Cumbria CA3 0JW, United Kingdom</v>
      </c>
      <c r="P136" s="100">
        <f ca="1">_xlfn.XLOOKUP($A136,Строчный!$A:$A,Строчный!P:P,"ERR",0)</f>
        <v>57</v>
      </c>
      <c r="Q136" s="100">
        <f ca="1">VALUE(_xlfn.XLOOKUP($A136,Строчный!$A:$A,Строчный!Q:Q,"ERR",0))</f>
        <v>3</v>
      </c>
      <c r="R136" s="14" t="s">
        <v>283</v>
      </c>
      <c r="S136" s="122" t="str">
        <f t="shared" ca="1" si="18"/>
        <v>Шляпа BAILEY арт. 81727BH DENNEY (черный)</v>
      </c>
      <c r="T136" s="121" t="str">
        <f t="shared" ca="1" si="19"/>
        <v>Шляпа BAILEY арт. 81727BH DENNEY (черный) {black}</v>
      </c>
      <c r="U136" s="18" t="str">
        <f t="shared" ca="1" si="20"/>
        <v>черный</v>
      </c>
      <c r="V136" s="18" t="str">
        <f t="shared" ca="1" si="21"/>
        <v>черный</v>
      </c>
      <c r="W136" s="119" t="str">
        <f ca="1">_xlfn.XLOOKUP(A136,'Цвета артикулов'!A:A,'Цвета артикулов'!B:B,IFERROR(MID(I136,FIND("-",I136)+1,LEN(I136)),IFERROR(MID(I136,1,FIND("/",I136)-2),I136)),0)</f>
        <v>черный</v>
      </c>
      <c r="X136" s="93" t="str">
        <f t="shared" ca="1" si="22"/>
        <v>21-600-09</v>
      </c>
      <c r="Y136" s="95" t="str">
        <f ca="1">VLOOKUP(C136,Группа!A:B,2,FALSE)</f>
        <v>Шляпа</v>
      </c>
      <c r="Z136" s="117" t="str">
        <f ca="1">IFERROR(VLOOKUP(P136,Размеры!A:C,3,FALSE),"")</f>
        <v>57 M</v>
      </c>
      <c r="AA136" s="117" t="str">
        <f ca="1">VLOOKUP(I136,ЦветПолный!A:B,2,FALSE)</f>
        <v>09</v>
      </c>
      <c r="AB136" s="117">
        <f ca="1">IFERROR(VLOOKUP(P136,Размеры!A:D,4,FALSE),"")</f>
        <v>57</v>
      </c>
      <c r="AC136" s="117">
        <f ca="1">IF(LEFT(IFERROR(VLOOKUP(LOOKUP(2,1/SEARCH(B136,Товары!A:A),Товары!A:A),Товары!A:B,2,0),""),6)=MID(X136,1,6),1,0)</f>
        <v>1</v>
      </c>
      <c r="AE136" s="117">
        <f ca="1">SUMIF(Группа!A:A,C136,Группа!C:C)</f>
        <v>1</v>
      </c>
      <c r="AF136" s="117">
        <f ca="1">SUMIF(Группа!B:B,Y136,Группа!C:C)</f>
        <v>1</v>
      </c>
      <c r="AG136" s="117">
        <f ca="1">SUMIF(Формы!A:A,D136,Формы!B:B)</f>
        <v>1</v>
      </c>
      <c r="AH136" s="117">
        <f ca="1">SUMIF(Материал!A:A,K136,Материал!B:B)</f>
        <v>1</v>
      </c>
      <c r="AI136" s="117">
        <f ca="1">SUMIF(Размеры!A:A,P136,Размеры!E:E)</f>
        <v>1</v>
      </c>
      <c r="AJ136" s="117">
        <f ca="1">SUMIF(Сезон!A:A,F136,Сезон!B:B)</f>
        <v>1</v>
      </c>
      <c r="AK136" s="117">
        <f ca="1">SUMIF(Состав!A:A,J136,Состав!B:B)</f>
        <v>1</v>
      </c>
      <c r="AL136" s="117">
        <f ca="1">SUMIF(ЦветПолный!A:A,I136,ЦветПолный!C:C)</f>
        <v>11</v>
      </c>
      <c r="AM136" s="117">
        <f ca="1">SUMIF(Цвет!A:A,W136,Цвет!B:B)</f>
        <v>1</v>
      </c>
      <c r="AN136" s="117">
        <f ca="1">SUMIF(Пол!B:B,L136,Пол!C:C)</f>
        <v>1</v>
      </c>
      <c r="AO136" s="117">
        <f ca="1">SUMIF(Марка!A:A,G136,Марка!B:B)</f>
        <v>1</v>
      </c>
      <c r="AP136" s="117">
        <f ca="1">SUMIF(Страна!A:A,M136,Страна!B:B)</f>
        <v>1</v>
      </c>
      <c r="AQ136" s="83" t="str">
        <f ca="1">IF(VLOOKUP(T136,Товары!A:B,2,FALSE)=X136,"Есть в 1С","ERR")</f>
        <v>Есть в 1С</v>
      </c>
      <c r="AR136" s="84" t="str">
        <f ca="1">IF(VLOOKUP(X136,Товары!B:B,1,FALSE)=X136,"Есть в 1С","ERR")</f>
        <v>Есть в 1С</v>
      </c>
      <c r="AS136" s="116" t="str">
        <f ca="1">VLOOKUP(T136,Товары!A:B,2,FALSE)</f>
        <v>21-600-09</v>
      </c>
      <c r="AT136" s="114" t="str">
        <f ca="1">VLOOKUP(T136,Товары!A:B,1,FALSE)</f>
        <v>Шляпа BAILEY арт. 81727BH DENNEY (черный) {black}</v>
      </c>
    </row>
    <row r="137" spans="1:46" x14ac:dyDescent="0.25">
      <c r="A137" s="133" t="str">
        <f ca="1"/>
        <v>21-600-02-61</v>
      </c>
      <c r="B137" s="128" t="str">
        <f ca="1">UPPER(_xlfn.XLOOKUP($A137,Строчный!$A:$A,Строчный!B:B,"ERR",0))</f>
        <v>81727BH DENNEY</v>
      </c>
      <c r="C137" s="101" t="str">
        <f ca="1">PROPER(_xlfn.XLOOKUP($A137,Строчный!$A:$A,Строчный!C:C,"ERR",0))</f>
        <v>Шляпы</v>
      </c>
      <c r="D137" s="101" t="str">
        <f ca="1">_xlfn.LET(_xlpm.DATA,(_xlfn.XLOOKUP($A137,Строчный!$A:$A,Строчный!D:D,"ERR",0)),UPPER(MID(_xlpm.DATA,1,1))&amp;LOWER(MID(_xlpm.DATA,2,LEN(_xlpm.DATA)-1)))</f>
        <v>Шляпа федора</v>
      </c>
      <c r="E137" s="101" t="str">
        <f ca="1">PROPER(_xlfn.XLOOKUP($A137,Строчный!$A:$A,Строчный!E:E,"ERR",0))</f>
        <v>The Hollywood</v>
      </c>
      <c r="F137" s="101" t="str">
        <f ca="1">LOWER(_xlfn.XLOOKUP($A137,Строчный!$A:$A,Строчный!F:F,"ERR",0))</f>
        <v>летний</v>
      </c>
      <c r="G137" s="101" t="str">
        <f ca="1">UPPER(_xlfn.XLOOKUP($A137,Строчный!$A:$A,Строчный!G:G,"ERR",0))</f>
        <v>BAILEY</v>
      </c>
      <c r="H137" s="101" t="str">
        <f ca="1">LOWER(_xlfn.XLOOKUP($A137,Строчный!$A:$A,Строчный!H:H,"ERR",0))</f>
        <v>latte</v>
      </c>
      <c r="I137" s="101" t="str">
        <f ca="1">LOWER(_xlfn.XLOOKUP($A137,Строчный!$A:$A,Строчный!I:I,"ERR",0))</f>
        <v>бежевый</v>
      </c>
      <c r="J137" s="101" t="str">
        <f ca="1">SUBSTITUTE(LOWER(_xlfn.XLOOKUP($A137,Строчный!$A:$A,Строчный!J:J,"ERR",0)),"подклад","Подклад")</f>
        <v>55% бумага - 45% полиэстер</v>
      </c>
      <c r="K137" s="101" t="str">
        <f ca="1">LOWER(_xlfn.XLOOKUP($A137,Строчный!$A:$A,Строчный!K:K,"ERR",0))</f>
        <v>бумажные</v>
      </c>
      <c r="L137" s="101" t="str">
        <f ca="1">PROPER(_xlfn.XLOOKUP($A137,Строчный!$A:$A,Строчный!L:L,"ERR",0))</f>
        <v>Унисекс</v>
      </c>
      <c r="M137" s="101" t="str">
        <f ca="1">PROPER(_xlfn.XLOOKUP($A137,Строчный!$A:$A,Строчный!M:M,"ERR",0))</f>
        <v>Китай</v>
      </c>
      <c r="N137" s="110">
        <f ca="1">VALUE(_xlfn.XLOOKUP($A137,Строчный!$A:$A,Строчный!N:N,"ERR",0))</f>
        <v>2106</v>
      </c>
      <c r="O137" s="109" t="str">
        <f ca="1">_xlfn.XLOOKUP($G137,Фабрика!A:A,Фабрика!B:B,"ERR",0)</f>
        <v>Bollman Headwear Europe Ltd; 2 Merchants drive, Caelisle, Cumbria CA3 0JW, United Kingdom</v>
      </c>
      <c r="P137" s="100">
        <f ca="1">_xlfn.XLOOKUP($A137,Строчный!$A:$A,Строчный!P:P,"ERR",0)</f>
        <v>61</v>
      </c>
      <c r="Q137" s="100">
        <f ca="1">VALUE(_xlfn.XLOOKUP($A137,Строчный!$A:$A,Строчный!Q:Q,"ERR",0))</f>
        <v>3</v>
      </c>
      <c r="R137" s="14" t="s">
        <v>283</v>
      </c>
      <c r="S137" s="122" t="str">
        <f t="shared" ca="1" si="18"/>
        <v>Шляпа BAILEY арт. 81727BH DENNEY (бежевый)</v>
      </c>
      <c r="T137" s="121" t="str">
        <f t="shared" ca="1" si="19"/>
        <v>Шляпа BAILEY арт. 81727BH DENNEY (бежевый) {latte}</v>
      </c>
      <c r="U137" s="18" t="str">
        <f t="shared" ca="1" si="20"/>
        <v>бежевый</v>
      </c>
      <c r="V137" s="18" t="str">
        <f t="shared" ca="1" si="21"/>
        <v>бежевый</v>
      </c>
      <c r="W137" s="119" t="str">
        <f ca="1">_xlfn.XLOOKUP(A137,'Цвета артикулов'!A:A,'Цвета артикулов'!B:B,IFERROR(MID(I137,FIND("-",I137)+1,LEN(I137)),IFERROR(MID(I137,1,FIND("/",I137)-2),I137)),0)</f>
        <v>бежевый</v>
      </c>
      <c r="X137" s="93" t="str">
        <f t="shared" ca="1" si="22"/>
        <v>21-600-02</v>
      </c>
      <c r="Y137" s="95" t="str">
        <f ca="1">VLOOKUP(C137,Группа!A:B,2,FALSE)</f>
        <v>Шляпа</v>
      </c>
      <c r="Z137" s="117" t="str">
        <f ca="1">IFERROR(VLOOKUP(P137,Размеры!A:C,3,FALSE),"")</f>
        <v>61 XL</v>
      </c>
      <c r="AA137" s="117" t="str">
        <f ca="1">VLOOKUP(I137,ЦветПолный!A:B,2,FALSE)</f>
        <v>02</v>
      </c>
      <c r="AB137" s="117">
        <f ca="1">IFERROR(VLOOKUP(P137,Размеры!A:D,4,FALSE),"")</f>
        <v>61</v>
      </c>
      <c r="AC137" s="117">
        <f ca="1">IF(LEFT(IFERROR(VLOOKUP(LOOKUP(2,1/SEARCH(B137,Товары!A:A),Товары!A:A),Товары!A:B,2,0),""),6)=MID(X137,1,6),1,0)</f>
        <v>1</v>
      </c>
      <c r="AE137" s="117">
        <f ca="1">SUMIF(Группа!A:A,C137,Группа!C:C)</f>
        <v>1</v>
      </c>
      <c r="AF137" s="117">
        <f ca="1">SUMIF(Группа!B:B,Y137,Группа!C:C)</f>
        <v>1</v>
      </c>
      <c r="AG137" s="117">
        <f ca="1">SUMIF(Формы!A:A,D137,Формы!B:B)</f>
        <v>1</v>
      </c>
      <c r="AH137" s="117">
        <f ca="1">SUMIF(Материал!A:A,K137,Материал!B:B)</f>
        <v>1</v>
      </c>
      <c r="AI137" s="117">
        <f ca="1">SUMIF(Размеры!A:A,P137,Размеры!E:E)</f>
        <v>1</v>
      </c>
      <c r="AJ137" s="117">
        <f ca="1">SUMIF(Сезон!A:A,F137,Сезон!B:B)</f>
        <v>1</v>
      </c>
      <c r="AK137" s="117">
        <f ca="1">SUMIF(Состав!A:A,J137,Состав!B:B)</f>
        <v>1</v>
      </c>
      <c r="AL137" s="117">
        <f ca="1">SUMIF(ЦветПолный!A:A,I137,ЦветПолный!C:C)</f>
        <v>12</v>
      </c>
      <c r="AM137" s="117">
        <f ca="1">SUMIF(Цвет!A:A,W137,Цвет!B:B)</f>
        <v>1</v>
      </c>
      <c r="AN137" s="117">
        <f ca="1">SUMIF(Пол!B:B,L137,Пол!C:C)</f>
        <v>1</v>
      </c>
      <c r="AO137" s="117">
        <f ca="1">SUMIF(Марка!A:A,G137,Марка!B:B)</f>
        <v>1</v>
      </c>
      <c r="AP137" s="117">
        <f ca="1">SUMIF(Страна!A:A,M137,Страна!B:B)</f>
        <v>1</v>
      </c>
      <c r="AQ137" s="83" t="str">
        <f ca="1">IF(VLOOKUP(T137,Товары!A:B,2,FALSE)=X137,"Есть в 1С","ERR")</f>
        <v>Есть в 1С</v>
      </c>
      <c r="AR137" s="84" t="str">
        <f ca="1">IF(VLOOKUP(X137,Товары!B:B,1,FALSE)=X137,"Есть в 1С","ERR")</f>
        <v>Есть в 1С</v>
      </c>
      <c r="AS137" s="116" t="str">
        <f ca="1">VLOOKUP(T137,Товары!A:B,2,FALSE)</f>
        <v>21-600-02</v>
      </c>
      <c r="AT137" s="114" t="str">
        <f ca="1">VLOOKUP(T137,Товары!A:B,1,FALSE)</f>
        <v>Шляпа BAILEY арт. 81727BH DENNEY (бежевый) {latte}</v>
      </c>
    </row>
    <row r="138" spans="1:46" x14ac:dyDescent="0.25">
      <c r="A138" s="133" t="str">
        <f ca="1"/>
        <v>21-600-02-59</v>
      </c>
      <c r="B138" s="128" t="str">
        <f ca="1">UPPER(_xlfn.XLOOKUP($A138,Строчный!$A:$A,Строчный!B:B,"ERR",0))</f>
        <v>81727BH DENNEY</v>
      </c>
      <c r="C138" s="101" t="str">
        <f ca="1">PROPER(_xlfn.XLOOKUP($A138,Строчный!$A:$A,Строчный!C:C,"ERR",0))</f>
        <v>Шляпы</v>
      </c>
      <c r="D138" s="101" t="str">
        <f ca="1">_xlfn.LET(_xlpm.DATA,(_xlfn.XLOOKUP($A138,Строчный!$A:$A,Строчный!D:D,"ERR",0)),UPPER(MID(_xlpm.DATA,1,1))&amp;LOWER(MID(_xlpm.DATA,2,LEN(_xlpm.DATA)-1)))</f>
        <v>Шляпа федора</v>
      </c>
      <c r="E138" s="101" t="str">
        <f ca="1">PROPER(_xlfn.XLOOKUP($A138,Строчный!$A:$A,Строчный!E:E,"ERR",0))</f>
        <v>The Hollywood</v>
      </c>
      <c r="F138" s="101" t="str">
        <f ca="1">LOWER(_xlfn.XLOOKUP($A138,Строчный!$A:$A,Строчный!F:F,"ERR",0))</f>
        <v>летний</v>
      </c>
      <c r="G138" s="101" t="str">
        <f ca="1">UPPER(_xlfn.XLOOKUP($A138,Строчный!$A:$A,Строчный!G:G,"ERR",0))</f>
        <v>BAILEY</v>
      </c>
      <c r="H138" s="101" t="str">
        <f ca="1">LOWER(_xlfn.XLOOKUP($A138,Строчный!$A:$A,Строчный!H:H,"ERR",0))</f>
        <v>latte</v>
      </c>
      <c r="I138" s="101" t="str">
        <f ca="1">LOWER(_xlfn.XLOOKUP($A138,Строчный!$A:$A,Строчный!I:I,"ERR",0))</f>
        <v>бежевый</v>
      </c>
      <c r="J138" s="101" t="str">
        <f ca="1">SUBSTITUTE(LOWER(_xlfn.XLOOKUP($A138,Строчный!$A:$A,Строчный!J:J,"ERR",0)),"подклад","Подклад")</f>
        <v>55% бумага - 45% полиэстер</v>
      </c>
      <c r="K138" s="101" t="str">
        <f ca="1">LOWER(_xlfn.XLOOKUP($A138,Строчный!$A:$A,Строчный!K:K,"ERR",0))</f>
        <v>бумажные</v>
      </c>
      <c r="L138" s="101" t="str">
        <f ca="1">PROPER(_xlfn.XLOOKUP($A138,Строчный!$A:$A,Строчный!L:L,"ERR",0))</f>
        <v>Унисекс</v>
      </c>
      <c r="M138" s="101" t="str">
        <f ca="1">PROPER(_xlfn.XLOOKUP($A138,Строчный!$A:$A,Строчный!M:M,"ERR",0))</f>
        <v>Китай</v>
      </c>
      <c r="N138" s="110">
        <f ca="1">VALUE(_xlfn.XLOOKUP($A138,Строчный!$A:$A,Строчный!N:N,"ERR",0))</f>
        <v>2106</v>
      </c>
      <c r="O138" s="109" t="str">
        <f ca="1">_xlfn.XLOOKUP($G138,Фабрика!A:A,Фабрика!B:B,"ERR",0)</f>
        <v>Bollman Headwear Europe Ltd; 2 Merchants drive, Caelisle, Cumbria CA3 0JW, United Kingdom</v>
      </c>
      <c r="P138" s="100">
        <f ca="1">_xlfn.XLOOKUP($A138,Строчный!$A:$A,Строчный!P:P,"ERR",0)</f>
        <v>59</v>
      </c>
      <c r="Q138" s="100">
        <f ca="1">VALUE(_xlfn.XLOOKUP($A138,Строчный!$A:$A,Строчный!Q:Q,"ERR",0))</f>
        <v>4</v>
      </c>
      <c r="R138" s="14" t="s">
        <v>283</v>
      </c>
      <c r="S138" s="122" t="str">
        <f t="shared" ca="1" si="18"/>
        <v>Шляпа BAILEY арт. 81727BH DENNEY (бежевый)</v>
      </c>
      <c r="T138" s="121" t="str">
        <f t="shared" ca="1" si="19"/>
        <v>Шляпа BAILEY арт. 81727BH DENNEY (бежевый) {latte}</v>
      </c>
      <c r="U138" s="18" t="str">
        <f t="shared" ca="1" si="20"/>
        <v>бежевый</v>
      </c>
      <c r="V138" s="18" t="str">
        <f t="shared" ca="1" si="21"/>
        <v>бежевый</v>
      </c>
      <c r="W138" s="119" t="str">
        <f ca="1">_xlfn.XLOOKUP(A138,'Цвета артикулов'!A:A,'Цвета артикулов'!B:B,IFERROR(MID(I138,FIND("-",I138)+1,LEN(I138)),IFERROR(MID(I138,1,FIND("/",I138)-2),I138)),0)</f>
        <v>бежевый</v>
      </c>
      <c r="X138" s="93" t="str">
        <f t="shared" ca="1" si="22"/>
        <v>21-600-02</v>
      </c>
      <c r="Y138" s="95" t="str">
        <f ca="1">VLOOKUP(C138,Группа!A:B,2,FALSE)</f>
        <v>Шляпа</v>
      </c>
      <c r="Z138" s="117" t="str">
        <f ca="1">IFERROR(VLOOKUP(P138,Размеры!A:C,3,FALSE),"")</f>
        <v>59 L</v>
      </c>
      <c r="AA138" s="117" t="str">
        <f ca="1">VLOOKUP(I138,ЦветПолный!A:B,2,FALSE)</f>
        <v>02</v>
      </c>
      <c r="AB138" s="117">
        <f ca="1">IFERROR(VLOOKUP(P138,Размеры!A:D,4,FALSE),"")</f>
        <v>59</v>
      </c>
      <c r="AC138" s="117">
        <f ca="1">IF(LEFT(IFERROR(VLOOKUP(LOOKUP(2,1/SEARCH(B138,Товары!A:A),Товары!A:A),Товары!A:B,2,0),""),6)=MID(X138,1,6),1,0)</f>
        <v>1</v>
      </c>
      <c r="AE138" s="117">
        <f ca="1">SUMIF(Группа!A:A,C138,Группа!C:C)</f>
        <v>1</v>
      </c>
      <c r="AF138" s="117">
        <f ca="1">SUMIF(Группа!B:B,Y138,Группа!C:C)</f>
        <v>1</v>
      </c>
      <c r="AG138" s="117">
        <f ca="1">SUMIF(Формы!A:A,D138,Формы!B:B)</f>
        <v>1</v>
      </c>
      <c r="AH138" s="117">
        <f ca="1">SUMIF(Материал!A:A,K138,Материал!B:B)</f>
        <v>1</v>
      </c>
      <c r="AI138" s="117">
        <f ca="1">SUMIF(Размеры!A:A,P138,Размеры!E:E)</f>
        <v>1</v>
      </c>
      <c r="AJ138" s="117">
        <f ca="1">SUMIF(Сезон!A:A,F138,Сезон!B:B)</f>
        <v>1</v>
      </c>
      <c r="AK138" s="117">
        <f ca="1">SUMIF(Состав!A:A,J138,Состав!B:B)</f>
        <v>1</v>
      </c>
      <c r="AL138" s="117">
        <f ca="1">SUMIF(ЦветПолный!A:A,I138,ЦветПолный!C:C)</f>
        <v>12</v>
      </c>
      <c r="AM138" s="117">
        <f ca="1">SUMIF(Цвет!A:A,W138,Цвет!B:B)</f>
        <v>1</v>
      </c>
      <c r="AN138" s="117">
        <f ca="1">SUMIF(Пол!B:B,L138,Пол!C:C)</f>
        <v>1</v>
      </c>
      <c r="AO138" s="117">
        <f ca="1">SUMIF(Марка!A:A,G138,Марка!B:B)</f>
        <v>1</v>
      </c>
      <c r="AP138" s="117">
        <f ca="1">SUMIF(Страна!A:A,M138,Страна!B:B)</f>
        <v>1</v>
      </c>
      <c r="AQ138" s="83" t="str">
        <f ca="1">IF(VLOOKUP(T138,Товары!A:B,2,FALSE)=X138,"Есть в 1С","ERR")</f>
        <v>Есть в 1С</v>
      </c>
      <c r="AR138" s="84" t="str">
        <f ca="1">IF(VLOOKUP(X138,Товары!B:B,1,FALSE)=X138,"Есть в 1С","ERR")</f>
        <v>Есть в 1С</v>
      </c>
      <c r="AS138" s="116" t="str">
        <f ca="1">VLOOKUP(T138,Товары!A:B,2,FALSE)</f>
        <v>21-600-02</v>
      </c>
      <c r="AT138" s="114" t="str">
        <f ca="1">VLOOKUP(T138,Товары!A:B,1,FALSE)</f>
        <v>Шляпа BAILEY арт. 81727BH DENNEY (бежевый) {latte}</v>
      </c>
    </row>
    <row r="139" spans="1:46" x14ac:dyDescent="0.25">
      <c r="A139" s="133" t="str">
        <f ca="1"/>
        <v>21-600-02-57</v>
      </c>
      <c r="B139" s="128" t="str">
        <f ca="1">UPPER(_xlfn.XLOOKUP($A139,Строчный!$A:$A,Строчный!B:B,"ERR",0))</f>
        <v>81727BH DENNEY</v>
      </c>
      <c r="C139" s="101" t="str">
        <f ca="1">PROPER(_xlfn.XLOOKUP($A139,Строчный!$A:$A,Строчный!C:C,"ERR",0))</f>
        <v>Шляпы</v>
      </c>
      <c r="D139" s="101" t="str">
        <f ca="1">_xlfn.LET(_xlpm.DATA,(_xlfn.XLOOKUP($A139,Строчный!$A:$A,Строчный!D:D,"ERR",0)),UPPER(MID(_xlpm.DATA,1,1))&amp;LOWER(MID(_xlpm.DATA,2,LEN(_xlpm.DATA)-1)))</f>
        <v>Шляпа федора</v>
      </c>
      <c r="E139" s="101" t="str">
        <f ca="1">PROPER(_xlfn.XLOOKUP($A139,Строчный!$A:$A,Строчный!E:E,"ERR",0))</f>
        <v>The Hollywood</v>
      </c>
      <c r="F139" s="101" t="str">
        <f ca="1">LOWER(_xlfn.XLOOKUP($A139,Строчный!$A:$A,Строчный!F:F,"ERR",0))</f>
        <v>летний</v>
      </c>
      <c r="G139" s="101" t="str">
        <f ca="1">UPPER(_xlfn.XLOOKUP($A139,Строчный!$A:$A,Строчный!G:G,"ERR",0))</f>
        <v>BAILEY</v>
      </c>
      <c r="H139" s="101" t="str">
        <f ca="1">LOWER(_xlfn.XLOOKUP($A139,Строчный!$A:$A,Строчный!H:H,"ERR",0))</f>
        <v>latte</v>
      </c>
      <c r="I139" s="101" t="str">
        <f ca="1">LOWER(_xlfn.XLOOKUP($A139,Строчный!$A:$A,Строчный!I:I,"ERR",0))</f>
        <v>бежевый</v>
      </c>
      <c r="J139" s="101" t="str">
        <f ca="1">SUBSTITUTE(LOWER(_xlfn.XLOOKUP($A139,Строчный!$A:$A,Строчный!J:J,"ERR",0)),"подклад","Подклад")</f>
        <v>55% бумага - 45% полиэстер</v>
      </c>
      <c r="K139" s="101" t="str">
        <f ca="1">LOWER(_xlfn.XLOOKUP($A139,Строчный!$A:$A,Строчный!K:K,"ERR",0))</f>
        <v>бумажные</v>
      </c>
      <c r="L139" s="101" t="str">
        <f ca="1">PROPER(_xlfn.XLOOKUP($A139,Строчный!$A:$A,Строчный!L:L,"ERR",0))</f>
        <v>Унисекс</v>
      </c>
      <c r="M139" s="101" t="str">
        <f ca="1">PROPER(_xlfn.XLOOKUP($A139,Строчный!$A:$A,Строчный!M:M,"ERR",0))</f>
        <v>Китай</v>
      </c>
      <c r="N139" s="110">
        <f ca="1">VALUE(_xlfn.XLOOKUP($A139,Строчный!$A:$A,Строчный!N:N,"ERR",0))</f>
        <v>2106</v>
      </c>
      <c r="O139" s="109" t="str">
        <f ca="1">_xlfn.XLOOKUP($G139,Фабрика!A:A,Фабрика!B:B,"ERR",0)</f>
        <v>Bollman Headwear Europe Ltd; 2 Merchants drive, Caelisle, Cumbria CA3 0JW, United Kingdom</v>
      </c>
      <c r="P139" s="100">
        <f ca="1">_xlfn.XLOOKUP($A139,Строчный!$A:$A,Строчный!P:P,"ERR",0)</f>
        <v>57</v>
      </c>
      <c r="Q139" s="100">
        <f ca="1">VALUE(_xlfn.XLOOKUP($A139,Строчный!$A:$A,Строчный!Q:Q,"ERR",0))</f>
        <v>1</v>
      </c>
      <c r="R139" s="14" t="s">
        <v>283</v>
      </c>
      <c r="S139" s="122" t="str">
        <f t="shared" ca="1" si="18"/>
        <v>Шляпа BAILEY арт. 81727BH DENNEY (бежевый)</v>
      </c>
      <c r="T139" s="121" t="str">
        <f t="shared" ca="1" si="19"/>
        <v>Шляпа BAILEY арт. 81727BH DENNEY (бежевый) {latte}</v>
      </c>
      <c r="U139" s="18" t="str">
        <f t="shared" ca="1" si="20"/>
        <v>бежевый</v>
      </c>
      <c r="V139" s="18" t="str">
        <f t="shared" ca="1" si="21"/>
        <v>бежевый</v>
      </c>
      <c r="W139" s="119" t="str">
        <f ca="1">_xlfn.XLOOKUP(A139,'Цвета артикулов'!A:A,'Цвета артикулов'!B:B,IFERROR(MID(I139,FIND("-",I139)+1,LEN(I139)),IFERROR(MID(I139,1,FIND("/",I139)-2),I139)),0)</f>
        <v>бежевый</v>
      </c>
      <c r="X139" s="93" t="str">
        <f t="shared" ca="1" si="22"/>
        <v>21-600-02</v>
      </c>
      <c r="Y139" s="95" t="str">
        <f ca="1">VLOOKUP(C139,Группа!A:B,2,FALSE)</f>
        <v>Шляпа</v>
      </c>
      <c r="Z139" s="117" t="str">
        <f ca="1">IFERROR(VLOOKUP(P139,Размеры!A:C,3,FALSE),"")</f>
        <v>57 M</v>
      </c>
      <c r="AA139" s="117" t="str">
        <f ca="1">VLOOKUP(I139,ЦветПолный!A:B,2,FALSE)</f>
        <v>02</v>
      </c>
      <c r="AB139" s="117">
        <f ca="1">IFERROR(VLOOKUP(P139,Размеры!A:D,4,FALSE),"")</f>
        <v>57</v>
      </c>
      <c r="AC139" s="117">
        <f ca="1">IF(LEFT(IFERROR(VLOOKUP(LOOKUP(2,1/SEARCH(B139,Товары!A:A),Товары!A:A),Товары!A:B,2,0),""),6)=MID(X139,1,6),1,0)</f>
        <v>1</v>
      </c>
      <c r="AE139" s="117">
        <f ca="1">SUMIF(Группа!A:A,C139,Группа!C:C)</f>
        <v>1</v>
      </c>
      <c r="AF139" s="117">
        <f ca="1">SUMIF(Группа!B:B,Y139,Группа!C:C)</f>
        <v>1</v>
      </c>
      <c r="AG139" s="117">
        <f ca="1">SUMIF(Формы!A:A,D139,Формы!B:B)</f>
        <v>1</v>
      </c>
      <c r="AH139" s="117">
        <f ca="1">SUMIF(Материал!A:A,K139,Материал!B:B)</f>
        <v>1</v>
      </c>
      <c r="AI139" s="117">
        <f ca="1">SUMIF(Размеры!A:A,P139,Размеры!E:E)</f>
        <v>1</v>
      </c>
      <c r="AJ139" s="117">
        <f ca="1">SUMIF(Сезон!A:A,F139,Сезон!B:B)</f>
        <v>1</v>
      </c>
      <c r="AK139" s="117">
        <f ca="1">SUMIF(Состав!A:A,J139,Состав!B:B)</f>
        <v>1</v>
      </c>
      <c r="AL139" s="117">
        <f ca="1">SUMIF(ЦветПолный!A:A,I139,ЦветПолный!C:C)</f>
        <v>12</v>
      </c>
      <c r="AM139" s="117">
        <f ca="1">SUMIF(Цвет!A:A,W139,Цвет!B:B)</f>
        <v>1</v>
      </c>
      <c r="AN139" s="117">
        <f ca="1">SUMIF(Пол!B:B,L139,Пол!C:C)</f>
        <v>1</v>
      </c>
      <c r="AO139" s="117">
        <f ca="1">SUMIF(Марка!A:A,G139,Марка!B:B)</f>
        <v>1</v>
      </c>
      <c r="AP139" s="117">
        <f ca="1">SUMIF(Страна!A:A,M139,Страна!B:B)</f>
        <v>1</v>
      </c>
      <c r="AQ139" s="83" t="str">
        <f ca="1">IF(VLOOKUP(T139,Товары!A:B,2,FALSE)=X139,"Есть в 1С","ERR")</f>
        <v>Есть в 1С</v>
      </c>
      <c r="AR139" s="84" t="str">
        <f ca="1">IF(VLOOKUP(X139,Товары!B:B,1,FALSE)=X139,"Есть в 1С","ERR")</f>
        <v>Есть в 1С</v>
      </c>
      <c r="AS139" s="116" t="str">
        <f ca="1">VLOOKUP(T139,Товары!A:B,2,FALSE)</f>
        <v>21-600-02</v>
      </c>
      <c r="AT139" s="114" t="str">
        <f ca="1">VLOOKUP(T139,Товары!A:B,1,FALSE)</f>
        <v>Шляпа BAILEY арт. 81727BH DENNEY (бежевый) {latte}</v>
      </c>
    </row>
    <row r="140" spans="1:46" x14ac:dyDescent="0.25">
      <c r="A140" s="133" t="str">
        <f ca="1"/>
        <v>21-599-79-61</v>
      </c>
      <c r="B140" s="128" t="str">
        <f ca="1">UPPER(_xlfn.XLOOKUP($A140,Строчный!$A:$A,Строчный!B:B,"ERR",0))</f>
        <v>81726BH HESTER</v>
      </c>
      <c r="C140" s="101" t="str">
        <f ca="1">PROPER(_xlfn.XLOOKUP($A140,Строчный!$A:$A,Строчный!C:C,"ERR",0))</f>
        <v>Шляпы</v>
      </c>
      <c r="D140" s="101" t="str">
        <f ca="1">_xlfn.LET(_xlpm.DATA,(_xlfn.XLOOKUP($A140,Строчный!$A:$A,Строчный!D:D,"ERR",0)),UPPER(MID(_xlpm.DATA,1,1))&amp;LOWER(MID(_xlpm.DATA,2,LEN(_xlpm.DATA)-1)))</f>
        <v>Шляпа федора</v>
      </c>
      <c r="E140" s="101" t="str">
        <f ca="1">PROPER(_xlfn.XLOOKUP($A140,Строчный!$A:$A,Строчный!E:E,"ERR",0))</f>
        <v>The Hollywood</v>
      </c>
      <c r="F140" s="101" t="str">
        <f ca="1">LOWER(_xlfn.XLOOKUP($A140,Строчный!$A:$A,Строчный!F:F,"ERR",0))</f>
        <v>летний</v>
      </c>
      <c r="G140" s="101" t="str">
        <f ca="1">UPPER(_xlfn.XLOOKUP($A140,Строчный!$A:$A,Строчный!G:G,"ERR",0))</f>
        <v>BAILEY</v>
      </c>
      <c r="H140" s="101" t="str">
        <f ca="1">LOWER(_xlfn.XLOOKUP($A140,Строчный!$A:$A,Строчный!H:H,"ERR",0))</f>
        <v>sand</v>
      </c>
      <c r="I140" s="101" t="str">
        <f ca="1">LOWER(_xlfn.XLOOKUP($A140,Строчный!$A:$A,Строчный!I:I,"ERR",0))</f>
        <v>светло-бежевый</v>
      </c>
      <c r="J140" s="101" t="str">
        <f ca="1">SUBSTITUTE(LOWER(_xlfn.XLOOKUP($A140,Строчный!$A:$A,Строчный!J:J,"ERR",0)),"подклад","Подклад")</f>
        <v>50% бумага - 50% полипропилен</v>
      </c>
      <c r="K140" s="101" t="str">
        <f ca="1">LOWER(_xlfn.XLOOKUP($A140,Строчный!$A:$A,Строчный!K:K,"ERR",0))</f>
        <v>бумажные</v>
      </c>
      <c r="L140" s="101" t="str">
        <f ca="1">PROPER(_xlfn.XLOOKUP($A140,Строчный!$A:$A,Строчный!L:L,"ERR",0))</f>
        <v>Унисекс</v>
      </c>
      <c r="M140" s="101" t="str">
        <f ca="1">PROPER(_xlfn.XLOOKUP($A140,Строчный!$A:$A,Строчный!M:M,"ERR",0))</f>
        <v>Китай</v>
      </c>
      <c r="N140" s="110">
        <f ca="1">VALUE(_xlfn.XLOOKUP($A140,Строчный!$A:$A,Строчный!N:N,"ERR",0))</f>
        <v>2263.9500000000003</v>
      </c>
      <c r="O140" s="109" t="str">
        <f ca="1">_xlfn.XLOOKUP($G140,Фабрика!A:A,Фабрика!B:B,"ERR",0)</f>
        <v>Bollman Headwear Europe Ltd; 2 Merchants drive, Caelisle, Cumbria CA3 0JW, United Kingdom</v>
      </c>
      <c r="P140" s="100">
        <f ca="1">_xlfn.XLOOKUP($A140,Строчный!$A:$A,Строчный!P:P,"ERR",0)</f>
        <v>61</v>
      </c>
      <c r="Q140" s="100">
        <f ca="1">VALUE(_xlfn.XLOOKUP($A140,Строчный!$A:$A,Строчный!Q:Q,"ERR",0))</f>
        <v>12</v>
      </c>
      <c r="R140" s="14" t="s">
        <v>283</v>
      </c>
      <c r="S140" s="122" t="str">
        <f t="shared" ca="1" si="18"/>
        <v>Шляпа BAILEY арт. 81726BH HESTER (светло-бежевый)</v>
      </c>
      <c r="T140" s="121" t="str">
        <f t="shared" ca="1" si="19"/>
        <v>Шляпа BAILEY арт. 81726BH HESTER (светло-бежевый) {sand}</v>
      </c>
      <c r="U140" s="18" t="str">
        <f t="shared" ca="1" si="20"/>
        <v>бежевый</v>
      </c>
      <c r="V140" s="18" t="str">
        <f t="shared" ca="1" si="21"/>
        <v>бежевый</v>
      </c>
      <c r="W140" s="119" t="str">
        <f ca="1">_xlfn.XLOOKUP(A140,'Цвета артикулов'!A:A,'Цвета артикулов'!B:B,IFERROR(MID(I140,FIND("-",I140)+1,LEN(I140)),IFERROR(MID(I140,1,FIND("/",I140)-2),I140)),0)</f>
        <v>бежевый</v>
      </c>
      <c r="X140" s="93" t="str">
        <f t="shared" ca="1" si="22"/>
        <v>21-599-79</v>
      </c>
      <c r="Y140" s="95" t="str">
        <f ca="1">VLOOKUP(C140,Группа!A:B,2,FALSE)</f>
        <v>Шляпа</v>
      </c>
      <c r="Z140" s="117" t="str">
        <f ca="1">IFERROR(VLOOKUP(P140,Размеры!A:C,3,FALSE),"")</f>
        <v>61 XL</v>
      </c>
      <c r="AA140" s="117" t="str">
        <f ca="1">VLOOKUP(I140,ЦветПолный!A:B,2,FALSE)</f>
        <v>83</v>
      </c>
      <c r="AB140" s="117">
        <f ca="1">IFERROR(VLOOKUP(P140,Размеры!A:D,4,FALSE),"")</f>
        <v>61</v>
      </c>
      <c r="AC140" s="117">
        <f ca="1">IF(LEFT(IFERROR(VLOOKUP(LOOKUP(2,1/SEARCH(B140,Товары!A:A),Товары!A:A),Товары!A:B,2,0),""),6)=MID(X140,1,6),1,0)</f>
        <v>1</v>
      </c>
      <c r="AE140" s="117">
        <f ca="1">SUMIF(Группа!A:A,C140,Группа!C:C)</f>
        <v>1</v>
      </c>
      <c r="AF140" s="117">
        <f ca="1">SUMIF(Группа!B:B,Y140,Группа!C:C)</f>
        <v>1</v>
      </c>
      <c r="AG140" s="117">
        <f ca="1">SUMIF(Формы!A:A,D140,Формы!B:B)</f>
        <v>1</v>
      </c>
      <c r="AH140" s="117">
        <f ca="1">SUMIF(Материал!A:A,K140,Материал!B:B)</f>
        <v>1</v>
      </c>
      <c r="AI140" s="117">
        <f ca="1">SUMIF(Размеры!A:A,P140,Размеры!E:E)</f>
        <v>1</v>
      </c>
      <c r="AJ140" s="117">
        <f ca="1">SUMIF(Сезон!A:A,F140,Сезон!B:B)</f>
        <v>1</v>
      </c>
      <c r="AK140" s="117">
        <f ca="1">SUMIF(Состав!A:A,J140,Состав!B:B)</f>
        <v>1</v>
      </c>
      <c r="AL140" s="117">
        <f ca="1">SUMIF(ЦветПолный!A:A,I140,ЦветПолный!C:C)</f>
        <v>6</v>
      </c>
      <c r="AM140" s="117">
        <f ca="1">SUMIF(Цвет!A:A,W140,Цвет!B:B)</f>
        <v>1</v>
      </c>
      <c r="AN140" s="117">
        <f ca="1">SUMIF(Пол!B:B,L140,Пол!C:C)</f>
        <v>1</v>
      </c>
      <c r="AO140" s="117">
        <f ca="1">SUMIF(Марка!A:A,G140,Марка!B:B)</f>
        <v>1</v>
      </c>
      <c r="AP140" s="117">
        <f ca="1">SUMIF(Страна!A:A,M140,Страна!B:B)</f>
        <v>1</v>
      </c>
      <c r="AQ140" s="83" t="str">
        <f ca="1">IF(VLOOKUP(T140,Товары!A:B,2,FALSE)=X140,"Есть в 1С","ERR")</f>
        <v>Есть в 1С</v>
      </c>
      <c r="AR140" s="84" t="str">
        <f ca="1">IF(VLOOKUP(X140,Товары!B:B,1,FALSE)=X140,"Есть в 1С","ERR")</f>
        <v>Есть в 1С</v>
      </c>
      <c r="AS140" s="116" t="str">
        <f ca="1">VLOOKUP(T140,Товары!A:B,2,FALSE)</f>
        <v>21-599-79</v>
      </c>
      <c r="AT140" s="114" t="str">
        <f ca="1">VLOOKUP(T140,Товары!A:B,1,FALSE)</f>
        <v>Шляпа BAILEY арт. 81726BH HESTER (светло-бежевый) {sand}</v>
      </c>
    </row>
    <row r="141" spans="1:46" x14ac:dyDescent="0.25">
      <c r="A141" s="133" t="str">
        <f ca="1"/>
        <v>21-599-79-59</v>
      </c>
      <c r="B141" s="128" t="str">
        <f ca="1">UPPER(_xlfn.XLOOKUP($A141,Строчный!$A:$A,Строчный!B:B,"ERR",0))</f>
        <v>81726BH HESTER</v>
      </c>
      <c r="C141" s="101" t="str">
        <f ca="1">PROPER(_xlfn.XLOOKUP($A141,Строчный!$A:$A,Строчный!C:C,"ERR",0))</f>
        <v>Шляпы</v>
      </c>
      <c r="D141" s="101" t="str">
        <f ca="1">_xlfn.LET(_xlpm.DATA,(_xlfn.XLOOKUP($A141,Строчный!$A:$A,Строчный!D:D,"ERR",0)),UPPER(MID(_xlpm.DATA,1,1))&amp;LOWER(MID(_xlpm.DATA,2,LEN(_xlpm.DATA)-1)))</f>
        <v>Шляпа федора</v>
      </c>
      <c r="E141" s="101" t="str">
        <f ca="1">PROPER(_xlfn.XLOOKUP($A141,Строчный!$A:$A,Строчный!E:E,"ERR",0))</f>
        <v>The Hollywood</v>
      </c>
      <c r="F141" s="101" t="str">
        <f ca="1">LOWER(_xlfn.XLOOKUP($A141,Строчный!$A:$A,Строчный!F:F,"ERR",0))</f>
        <v>летний</v>
      </c>
      <c r="G141" s="101" t="str">
        <f ca="1">UPPER(_xlfn.XLOOKUP($A141,Строчный!$A:$A,Строчный!G:G,"ERR",0))</f>
        <v>BAILEY</v>
      </c>
      <c r="H141" s="101" t="str">
        <f ca="1">LOWER(_xlfn.XLOOKUP($A141,Строчный!$A:$A,Строчный!H:H,"ERR",0))</f>
        <v>sand</v>
      </c>
      <c r="I141" s="101" t="str">
        <f ca="1">LOWER(_xlfn.XLOOKUP($A141,Строчный!$A:$A,Строчный!I:I,"ERR",0))</f>
        <v>светло-бежевый</v>
      </c>
      <c r="J141" s="101" t="str">
        <f ca="1">SUBSTITUTE(LOWER(_xlfn.XLOOKUP($A141,Строчный!$A:$A,Строчный!J:J,"ERR",0)),"подклад","Подклад")</f>
        <v>50% бумага - 50% полипропилен</v>
      </c>
      <c r="K141" s="101" t="str">
        <f ca="1">LOWER(_xlfn.XLOOKUP($A141,Строчный!$A:$A,Строчный!K:K,"ERR",0))</f>
        <v>бумажные</v>
      </c>
      <c r="L141" s="101" t="str">
        <f ca="1">PROPER(_xlfn.XLOOKUP($A141,Строчный!$A:$A,Строчный!L:L,"ERR",0))</f>
        <v>Унисекс</v>
      </c>
      <c r="M141" s="101" t="str">
        <f ca="1">PROPER(_xlfn.XLOOKUP($A141,Строчный!$A:$A,Строчный!M:M,"ERR",0))</f>
        <v>Китай</v>
      </c>
      <c r="N141" s="110">
        <f ca="1">VALUE(_xlfn.XLOOKUP($A141,Строчный!$A:$A,Строчный!N:N,"ERR",0))</f>
        <v>2263.9500000000003</v>
      </c>
      <c r="O141" s="109" t="str">
        <f ca="1">_xlfn.XLOOKUP($G141,Фабрика!A:A,Фабрика!B:B,"ERR",0)</f>
        <v>Bollman Headwear Europe Ltd; 2 Merchants drive, Caelisle, Cumbria CA3 0JW, United Kingdom</v>
      </c>
      <c r="P141" s="100">
        <f ca="1">_xlfn.XLOOKUP($A141,Строчный!$A:$A,Строчный!P:P,"ERR",0)</f>
        <v>59</v>
      </c>
      <c r="Q141" s="100">
        <f ca="1">VALUE(_xlfn.XLOOKUP($A141,Строчный!$A:$A,Строчный!Q:Q,"ERR",0))</f>
        <v>20</v>
      </c>
      <c r="R141" s="14" t="s">
        <v>283</v>
      </c>
      <c r="S141" s="122" t="str">
        <f t="shared" ca="1" si="18"/>
        <v>Шляпа BAILEY арт. 81726BH HESTER (светло-бежевый)</v>
      </c>
      <c r="T141" s="121" t="str">
        <f t="shared" ca="1" si="19"/>
        <v>Шляпа BAILEY арт. 81726BH HESTER (светло-бежевый) {sand}</v>
      </c>
      <c r="U141" s="18" t="str">
        <f t="shared" ca="1" si="20"/>
        <v>бежевый</v>
      </c>
      <c r="V141" s="18" t="str">
        <f t="shared" ca="1" si="21"/>
        <v>бежевый</v>
      </c>
      <c r="W141" s="119" t="str">
        <f ca="1">_xlfn.XLOOKUP(A141,'Цвета артикулов'!A:A,'Цвета артикулов'!B:B,IFERROR(MID(I141,FIND("-",I141)+1,LEN(I141)),IFERROR(MID(I141,1,FIND("/",I141)-2),I141)),0)</f>
        <v>бежевый</v>
      </c>
      <c r="X141" s="93" t="str">
        <f t="shared" ca="1" si="22"/>
        <v>21-599-79</v>
      </c>
      <c r="Y141" s="95" t="str">
        <f ca="1">VLOOKUP(C141,Группа!A:B,2,FALSE)</f>
        <v>Шляпа</v>
      </c>
      <c r="Z141" s="117" t="str">
        <f ca="1">IFERROR(VLOOKUP(P141,Размеры!A:C,3,FALSE),"")</f>
        <v>59 L</v>
      </c>
      <c r="AA141" s="117" t="str">
        <f ca="1">VLOOKUP(I141,ЦветПолный!A:B,2,FALSE)</f>
        <v>83</v>
      </c>
      <c r="AB141" s="117">
        <f ca="1">IFERROR(VLOOKUP(P141,Размеры!A:D,4,FALSE),"")</f>
        <v>59</v>
      </c>
      <c r="AC141" s="117">
        <f ca="1">IF(LEFT(IFERROR(VLOOKUP(LOOKUP(2,1/SEARCH(B141,Товары!A:A),Товары!A:A),Товары!A:B,2,0),""),6)=MID(X141,1,6),1,0)</f>
        <v>1</v>
      </c>
      <c r="AE141" s="117">
        <f ca="1">SUMIF(Группа!A:A,C141,Группа!C:C)</f>
        <v>1</v>
      </c>
      <c r="AF141" s="117">
        <f ca="1">SUMIF(Группа!B:B,Y141,Группа!C:C)</f>
        <v>1</v>
      </c>
      <c r="AG141" s="117">
        <f ca="1">SUMIF(Формы!A:A,D141,Формы!B:B)</f>
        <v>1</v>
      </c>
      <c r="AH141" s="117">
        <f ca="1">SUMIF(Материал!A:A,K141,Материал!B:B)</f>
        <v>1</v>
      </c>
      <c r="AI141" s="117">
        <f ca="1">SUMIF(Размеры!A:A,P141,Размеры!E:E)</f>
        <v>1</v>
      </c>
      <c r="AJ141" s="117">
        <f ca="1">SUMIF(Сезон!A:A,F141,Сезон!B:B)</f>
        <v>1</v>
      </c>
      <c r="AK141" s="117">
        <f ca="1">SUMIF(Состав!A:A,J141,Состав!B:B)</f>
        <v>1</v>
      </c>
      <c r="AL141" s="117">
        <f ca="1">SUMIF(ЦветПолный!A:A,I141,ЦветПолный!C:C)</f>
        <v>6</v>
      </c>
      <c r="AM141" s="117">
        <f ca="1">SUMIF(Цвет!A:A,W141,Цвет!B:B)</f>
        <v>1</v>
      </c>
      <c r="AN141" s="117">
        <f ca="1">SUMIF(Пол!B:B,L141,Пол!C:C)</f>
        <v>1</v>
      </c>
      <c r="AO141" s="117">
        <f ca="1">SUMIF(Марка!A:A,G141,Марка!B:B)</f>
        <v>1</v>
      </c>
      <c r="AP141" s="117">
        <f ca="1">SUMIF(Страна!A:A,M141,Страна!B:B)</f>
        <v>1</v>
      </c>
      <c r="AQ141" s="83" t="str">
        <f ca="1">IF(VLOOKUP(T141,Товары!A:B,2,FALSE)=X141,"Есть в 1С","ERR")</f>
        <v>Есть в 1С</v>
      </c>
      <c r="AR141" s="84" t="str">
        <f ca="1">IF(VLOOKUP(X141,Товары!B:B,1,FALSE)=X141,"Есть в 1С","ERR")</f>
        <v>Есть в 1С</v>
      </c>
      <c r="AS141" s="116" t="str">
        <f ca="1">VLOOKUP(T141,Товары!A:B,2,FALSE)</f>
        <v>21-599-79</v>
      </c>
      <c r="AT141" s="114" t="str">
        <f ca="1">VLOOKUP(T141,Товары!A:B,1,FALSE)</f>
        <v>Шляпа BAILEY арт. 81726BH HESTER (светло-бежевый) {sand}</v>
      </c>
    </row>
    <row r="142" spans="1:46" x14ac:dyDescent="0.25">
      <c r="A142" s="133" t="str">
        <f ca="1"/>
        <v>21-599-79-57</v>
      </c>
      <c r="B142" s="128" t="str">
        <f ca="1">UPPER(_xlfn.XLOOKUP($A142,Строчный!$A:$A,Строчный!B:B,"ERR",0))</f>
        <v>81726BH HESTER</v>
      </c>
      <c r="C142" s="101" t="str">
        <f ca="1">PROPER(_xlfn.XLOOKUP($A142,Строчный!$A:$A,Строчный!C:C,"ERR",0))</f>
        <v>Шляпы</v>
      </c>
      <c r="D142" s="101" t="str">
        <f ca="1">_xlfn.LET(_xlpm.DATA,(_xlfn.XLOOKUP($A142,Строчный!$A:$A,Строчный!D:D,"ERR",0)),UPPER(MID(_xlpm.DATA,1,1))&amp;LOWER(MID(_xlpm.DATA,2,LEN(_xlpm.DATA)-1)))</f>
        <v>Шляпа федора</v>
      </c>
      <c r="E142" s="101" t="str">
        <f ca="1">PROPER(_xlfn.XLOOKUP($A142,Строчный!$A:$A,Строчный!E:E,"ERR",0))</f>
        <v>The Hollywood</v>
      </c>
      <c r="F142" s="101" t="str">
        <f ca="1">LOWER(_xlfn.XLOOKUP($A142,Строчный!$A:$A,Строчный!F:F,"ERR",0))</f>
        <v>летний</v>
      </c>
      <c r="G142" s="101" t="str">
        <f ca="1">UPPER(_xlfn.XLOOKUP($A142,Строчный!$A:$A,Строчный!G:G,"ERR",0))</f>
        <v>BAILEY</v>
      </c>
      <c r="H142" s="101" t="str">
        <f ca="1">LOWER(_xlfn.XLOOKUP($A142,Строчный!$A:$A,Строчный!H:H,"ERR",0))</f>
        <v>sand</v>
      </c>
      <c r="I142" s="101" t="str">
        <f ca="1">LOWER(_xlfn.XLOOKUP($A142,Строчный!$A:$A,Строчный!I:I,"ERR",0))</f>
        <v>светло-бежевый</v>
      </c>
      <c r="J142" s="101" t="str">
        <f ca="1">SUBSTITUTE(LOWER(_xlfn.XLOOKUP($A142,Строчный!$A:$A,Строчный!J:J,"ERR",0)),"подклад","Подклад")</f>
        <v>50% бумага - 50% полипропилен</v>
      </c>
      <c r="K142" s="101" t="str">
        <f ca="1">LOWER(_xlfn.XLOOKUP($A142,Строчный!$A:$A,Строчный!K:K,"ERR",0))</f>
        <v>бумажные</v>
      </c>
      <c r="L142" s="101" t="str">
        <f ca="1">PROPER(_xlfn.XLOOKUP($A142,Строчный!$A:$A,Строчный!L:L,"ERR",0))</f>
        <v>Унисекс</v>
      </c>
      <c r="M142" s="101" t="str">
        <f ca="1">PROPER(_xlfn.XLOOKUP($A142,Строчный!$A:$A,Строчный!M:M,"ERR",0))</f>
        <v>Китай</v>
      </c>
      <c r="N142" s="110">
        <f ca="1">VALUE(_xlfn.XLOOKUP($A142,Строчный!$A:$A,Строчный!N:N,"ERR",0))</f>
        <v>2263.9500000000003</v>
      </c>
      <c r="O142" s="109" t="str">
        <f ca="1">_xlfn.XLOOKUP($G142,Фабрика!A:A,Фабрика!B:B,"ERR",0)</f>
        <v>Bollman Headwear Europe Ltd; 2 Merchants drive, Caelisle, Cumbria CA3 0JW, United Kingdom</v>
      </c>
      <c r="P142" s="100">
        <f ca="1">_xlfn.XLOOKUP($A142,Строчный!$A:$A,Строчный!P:P,"ERR",0)</f>
        <v>57</v>
      </c>
      <c r="Q142" s="100">
        <f ca="1">VALUE(_xlfn.XLOOKUP($A142,Строчный!$A:$A,Строчный!Q:Q,"ERR",0))</f>
        <v>12</v>
      </c>
      <c r="R142" s="14" t="s">
        <v>283</v>
      </c>
      <c r="S142" s="122" t="str">
        <f t="shared" ca="1" si="18"/>
        <v>Шляпа BAILEY арт. 81726BH HESTER (светло-бежевый)</v>
      </c>
      <c r="T142" s="121" t="str">
        <f t="shared" ca="1" si="19"/>
        <v>Шляпа BAILEY арт. 81726BH HESTER (светло-бежевый) {sand}</v>
      </c>
      <c r="U142" s="18" t="str">
        <f t="shared" ca="1" si="20"/>
        <v>бежевый</v>
      </c>
      <c r="V142" s="18" t="str">
        <f t="shared" ca="1" si="21"/>
        <v>бежевый</v>
      </c>
      <c r="W142" s="119" t="str">
        <f ca="1">_xlfn.XLOOKUP(A142,'Цвета артикулов'!A:A,'Цвета артикулов'!B:B,IFERROR(MID(I142,FIND("-",I142)+1,LEN(I142)),IFERROR(MID(I142,1,FIND("/",I142)-2),I142)),0)</f>
        <v>бежевый</v>
      </c>
      <c r="X142" s="93" t="str">
        <f t="shared" ca="1" si="22"/>
        <v>21-599-79</v>
      </c>
      <c r="Y142" s="95" t="str">
        <f ca="1">VLOOKUP(C142,Группа!A:B,2,FALSE)</f>
        <v>Шляпа</v>
      </c>
      <c r="Z142" s="117" t="str">
        <f ca="1">IFERROR(VLOOKUP(P142,Размеры!A:C,3,FALSE),"")</f>
        <v>57 M</v>
      </c>
      <c r="AA142" s="117" t="str">
        <f ca="1">VLOOKUP(I142,ЦветПолный!A:B,2,FALSE)</f>
        <v>83</v>
      </c>
      <c r="AB142" s="117">
        <f ca="1">IFERROR(VLOOKUP(P142,Размеры!A:D,4,FALSE),"")</f>
        <v>57</v>
      </c>
      <c r="AC142" s="117">
        <f ca="1">IF(LEFT(IFERROR(VLOOKUP(LOOKUP(2,1/SEARCH(B142,Товары!A:A),Товары!A:A),Товары!A:B,2,0),""),6)=MID(X142,1,6),1,0)</f>
        <v>1</v>
      </c>
      <c r="AE142" s="117">
        <f ca="1">SUMIF(Группа!A:A,C142,Группа!C:C)</f>
        <v>1</v>
      </c>
      <c r="AF142" s="117">
        <f ca="1">SUMIF(Группа!B:B,Y142,Группа!C:C)</f>
        <v>1</v>
      </c>
      <c r="AG142" s="117">
        <f ca="1">SUMIF(Формы!A:A,D142,Формы!B:B)</f>
        <v>1</v>
      </c>
      <c r="AH142" s="117">
        <f ca="1">SUMIF(Материал!A:A,K142,Материал!B:B)</f>
        <v>1</v>
      </c>
      <c r="AI142" s="117">
        <f ca="1">SUMIF(Размеры!A:A,P142,Размеры!E:E)</f>
        <v>1</v>
      </c>
      <c r="AJ142" s="117">
        <f ca="1">SUMIF(Сезон!A:A,F142,Сезон!B:B)</f>
        <v>1</v>
      </c>
      <c r="AK142" s="117">
        <f ca="1">SUMIF(Состав!A:A,J142,Состав!B:B)</f>
        <v>1</v>
      </c>
      <c r="AL142" s="117">
        <f ca="1">SUMIF(ЦветПолный!A:A,I142,ЦветПолный!C:C)</f>
        <v>6</v>
      </c>
      <c r="AM142" s="117">
        <f ca="1">SUMIF(Цвет!A:A,W142,Цвет!B:B)</f>
        <v>1</v>
      </c>
      <c r="AN142" s="117">
        <f ca="1">SUMIF(Пол!B:B,L142,Пол!C:C)</f>
        <v>1</v>
      </c>
      <c r="AO142" s="117">
        <f ca="1">SUMIF(Марка!A:A,G142,Марка!B:B)</f>
        <v>1</v>
      </c>
      <c r="AP142" s="117">
        <f ca="1">SUMIF(Страна!A:A,M142,Страна!B:B)</f>
        <v>1</v>
      </c>
      <c r="AQ142" s="83" t="str">
        <f ca="1">IF(VLOOKUP(T142,Товары!A:B,2,FALSE)=X142,"Есть в 1С","ERR")</f>
        <v>Есть в 1С</v>
      </c>
      <c r="AR142" s="84" t="str">
        <f ca="1">IF(VLOOKUP(X142,Товары!B:B,1,FALSE)=X142,"Есть в 1С","ERR")</f>
        <v>Есть в 1С</v>
      </c>
      <c r="AS142" s="116" t="str">
        <f ca="1">VLOOKUP(T142,Товары!A:B,2,FALSE)</f>
        <v>21-599-79</v>
      </c>
      <c r="AT142" s="114" t="str">
        <f ca="1">VLOOKUP(T142,Товары!A:B,1,FALSE)</f>
        <v>Шляпа BAILEY арт. 81726BH HESTER (светло-бежевый) {sand}</v>
      </c>
    </row>
    <row r="143" spans="1:46" x14ac:dyDescent="0.25">
      <c r="A143" s="133" t="str">
        <f ca="1"/>
        <v>21-599-79-55</v>
      </c>
      <c r="B143" s="128" t="str">
        <f ca="1">UPPER(_xlfn.XLOOKUP($A143,Строчный!$A:$A,Строчный!B:B,"ERR",0))</f>
        <v>81726BH HESTER</v>
      </c>
      <c r="C143" s="101" t="str">
        <f ca="1">PROPER(_xlfn.XLOOKUP($A143,Строчный!$A:$A,Строчный!C:C,"ERR",0))</f>
        <v>Шляпы</v>
      </c>
      <c r="D143" s="101" t="str">
        <f ca="1">_xlfn.LET(_xlpm.DATA,(_xlfn.XLOOKUP($A143,Строчный!$A:$A,Строчный!D:D,"ERR",0)),UPPER(MID(_xlpm.DATA,1,1))&amp;LOWER(MID(_xlpm.DATA,2,LEN(_xlpm.DATA)-1)))</f>
        <v>Шляпа федора</v>
      </c>
      <c r="E143" s="101" t="str">
        <f ca="1">PROPER(_xlfn.XLOOKUP($A143,Строчный!$A:$A,Строчный!E:E,"ERR",0))</f>
        <v>The Hollywood</v>
      </c>
      <c r="F143" s="101" t="str">
        <f ca="1">LOWER(_xlfn.XLOOKUP($A143,Строчный!$A:$A,Строчный!F:F,"ERR",0))</f>
        <v>летний</v>
      </c>
      <c r="G143" s="101" t="str">
        <f ca="1">UPPER(_xlfn.XLOOKUP($A143,Строчный!$A:$A,Строчный!G:G,"ERR",0))</f>
        <v>BAILEY</v>
      </c>
      <c r="H143" s="101" t="str">
        <f ca="1">LOWER(_xlfn.XLOOKUP($A143,Строчный!$A:$A,Строчный!H:H,"ERR",0))</f>
        <v>sand</v>
      </c>
      <c r="I143" s="101" t="str">
        <f ca="1">LOWER(_xlfn.XLOOKUP($A143,Строчный!$A:$A,Строчный!I:I,"ERR",0))</f>
        <v>светло-бежевый</v>
      </c>
      <c r="J143" s="101" t="str">
        <f ca="1">SUBSTITUTE(LOWER(_xlfn.XLOOKUP($A143,Строчный!$A:$A,Строчный!J:J,"ERR",0)),"подклад","Подклад")</f>
        <v>50% бумага - 50% полипропилен</v>
      </c>
      <c r="K143" s="101" t="str">
        <f ca="1">LOWER(_xlfn.XLOOKUP($A143,Строчный!$A:$A,Строчный!K:K,"ERR",0))</f>
        <v>бумажные</v>
      </c>
      <c r="L143" s="101" t="str">
        <f ca="1">PROPER(_xlfn.XLOOKUP($A143,Строчный!$A:$A,Строчный!L:L,"ERR",0))</f>
        <v>Унисекс</v>
      </c>
      <c r="M143" s="101" t="str">
        <f ca="1">PROPER(_xlfn.XLOOKUP($A143,Строчный!$A:$A,Строчный!M:M,"ERR",0))</f>
        <v>Китай</v>
      </c>
      <c r="N143" s="110">
        <f ca="1">VALUE(_xlfn.XLOOKUP($A143,Строчный!$A:$A,Строчный!N:N,"ERR",0))</f>
        <v>2263.9500000000003</v>
      </c>
      <c r="O143" s="109" t="str">
        <f ca="1">_xlfn.XLOOKUP($G143,Фабрика!A:A,Фабрика!B:B,"ERR",0)</f>
        <v>Bollman Headwear Europe Ltd; 2 Merchants drive, Caelisle, Cumbria CA3 0JW, United Kingdom</v>
      </c>
      <c r="P143" s="100">
        <f ca="1">_xlfn.XLOOKUP($A143,Строчный!$A:$A,Строчный!P:P,"ERR",0)</f>
        <v>55</v>
      </c>
      <c r="Q143" s="100">
        <f ca="1">VALUE(_xlfn.XLOOKUP($A143,Строчный!$A:$A,Строчный!Q:Q,"ERR",0))</f>
        <v>4</v>
      </c>
      <c r="R143" s="14" t="s">
        <v>283</v>
      </c>
      <c r="S143" s="122" t="str">
        <f t="shared" ca="1" si="18"/>
        <v>Шляпа BAILEY арт. 81726BH HESTER (светло-бежевый)</v>
      </c>
      <c r="T143" s="121" t="str">
        <f t="shared" ca="1" si="19"/>
        <v>Шляпа BAILEY арт. 81726BH HESTER (светло-бежевый) {sand}</v>
      </c>
      <c r="U143" s="18" t="str">
        <f t="shared" ca="1" si="20"/>
        <v>бежевый</v>
      </c>
      <c r="V143" s="18" t="str">
        <f t="shared" ca="1" si="21"/>
        <v>бежевый</v>
      </c>
      <c r="W143" s="119" t="str">
        <f ca="1">_xlfn.XLOOKUP(A143,'Цвета артикулов'!A:A,'Цвета артикулов'!B:B,IFERROR(MID(I143,FIND("-",I143)+1,LEN(I143)),IFERROR(MID(I143,1,FIND("/",I143)-2),I143)),0)</f>
        <v>бежевый</v>
      </c>
      <c r="X143" s="93" t="str">
        <f t="shared" ca="1" si="22"/>
        <v>21-599-79</v>
      </c>
      <c r="Y143" s="95" t="str">
        <f ca="1">VLOOKUP(C143,Группа!A:B,2,FALSE)</f>
        <v>Шляпа</v>
      </c>
      <c r="Z143" s="117" t="str">
        <f ca="1">IFERROR(VLOOKUP(P143,Размеры!A:C,3,FALSE),"")</f>
        <v>55 S</v>
      </c>
      <c r="AA143" s="117" t="str">
        <f ca="1">VLOOKUP(I143,ЦветПолный!A:B,2,FALSE)</f>
        <v>83</v>
      </c>
      <c r="AB143" s="117">
        <f ca="1">IFERROR(VLOOKUP(P143,Размеры!A:D,4,FALSE),"")</f>
        <v>55</v>
      </c>
      <c r="AC143" s="117">
        <f ca="1">IF(LEFT(IFERROR(VLOOKUP(LOOKUP(2,1/SEARCH(B143,Товары!A:A),Товары!A:A),Товары!A:B,2,0),""),6)=MID(X143,1,6),1,0)</f>
        <v>1</v>
      </c>
      <c r="AE143" s="117">
        <f ca="1">SUMIF(Группа!A:A,C143,Группа!C:C)</f>
        <v>1</v>
      </c>
      <c r="AF143" s="117">
        <f ca="1">SUMIF(Группа!B:B,Y143,Группа!C:C)</f>
        <v>1</v>
      </c>
      <c r="AG143" s="117">
        <f ca="1">SUMIF(Формы!A:A,D143,Формы!B:B)</f>
        <v>1</v>
      </c>
      <c r="AH143" s="117">
        <f ca="1">SUMIF(Материал!A:A,K143,Материал!B:B)</f>
        <v>1</v>
      </c>
      <c r="AI143" s="117">
        <f ca="1">SUMIF(Размеры!A:A,P143,Размеры!E:E)</f>
        <v>1</v>
      </c>
      <c r="AJ143" s="117">
        <f ca="1">SUMIF(Сезон!A:A,F143,Сезон!B:B)</f>
        <v>1</v>
      </c>
      <c r="AK143" s="117">
        <f ca="1">SUMIF(Состав!A:A,J143,Состав!B:B)</f>
        <v>1</v>
      </c>
      <c r="AL143" s="117">
        <f ca="1">SUMIF(ЦветПолный!A:A,I143,ЦветПолный!C:C)</f>
        <v>6</v>
      </c>
      <c r="AM143" s="117">
        <f ca="1">SUMIF(Цвет!A:A,W143,Цвет!B:B)</f>
        <v>1</v>
      </c>
      <c r="AN143" s="117">
        <f ca="1">SUMIF(Пол!B:B,L143,Пол!C:C)</f>
        <v>1</v>
      </c>
      <c r="AO143" s="117">
        <f ca="1">SUMIF(Марка!A:A,G143,Марка!B:B)</f>
        <v>1</v>
      </c>
      <c r="AP143" s="117">
        <f ca="1">SUMIF(Страна!A:A,M143,Страна!B:B)</f>
        <v>1</v>
      </c>
      <c r="AQ143" s="83" t="str">
        <f ca="1">IF(VLOOKUP(T143,Товары!A:B,2,FALSE)=X143,"Есть в 1С","ERR")</f>
        <v>Есть в 1С</v>
      </c>
      <c r="AR143" s="84" t="str">
        <f ca="1">IF(VLOOKUP(X143,Товары!B:B,1,FALSE)=X143,"Есть в 1С","ERR")</f>
        <v>Есть в 1С</v>
      </c>
      <c r="AS143" s="116" t="str">
        <f ca="1">VLOOKUP(T143,Товары!A:B,2,FALSE)</f>
        <v>21-599-79</v>
      </c>
      <c r="AT143" s="114" t="str">
        <f ca="1">VLOOKUP(T143,Товары!A:B,1,FALSE)</f>
        <v>Шляпа BAILEY арт. 81726BH HESTER (светло-бежевый) {sand}</v>
      </c>
    </row>
    <row r="144" spans="1:46" x14ac:dyDescent="0.25">
      <c r="A144" s="133" t="str">
        <f ca="1"/>
        <v>21-599-19-61</v>
      </c>
      <c r="B144" s="128" t="str">
        <f ca="1">UPPER(_xlfn.XLOOKUP($A144,Строчный!$A:$A,Строчный!B:B,"ERR",0))</f>
        <v>81726BH HESTER</v>
      </c>
      <c r="C144" s="101" t="str">
        <f ca="1">PROPER(_xlfn.XLOOKUP($A144,Строчный!$A:$A,Строчный!C:C,"ERR",0))</f>
        <v>Шляпы</v>
      </c>
      <c r="D144" s="101" t="str">
        <f ca="1">_xlfn.LET(_xlpm.DATA,(_xlfn.XLOOKUP($A144,Строчный!$A:$A,Строчный!D:D,"ERR",0)),UPPER(MID(_xlpm.DATA,1,1))&amp;LOWER(MID(_xlpm.DATA,2,LEN(_xlpm.DATA)-1)))</f>
        <v>Шляпа федора</v>
      </c>
      <c r="E144" s="101" t="str">
        <f ca="1">PROPER(_xlfn.XLOOKUP($A144,Строчный!$A:$A,Строчный!E:E,"ERR",0))</f>
        <v>The Hollywood</v>
      </c>
      <c r="F144" s="101" t="str">
        <f ca="1">LOWER(_xlfn.XLOOKUP($A144,Строчный!$A:$A,Строчный!F:F,"ERR",0))</f>
        <v>летний</v>
      </c>
      <c r="G144" s="101" t="str">
        <f ca="1">UPPER(_xlfn.XLOOKUP($A144,Строчный!$A:$A,Строчный!G:G,"ERR",0))</f>
        <v>BAILEY</v>
      </c>
      <c r="H144" s="101" t="str">
        <f ca="1">LOWER(_xlfn.XLOOKUP($A144,Строчный!$A:$A,Строчный!H:H,"ERR",0))</f>
        <v>opal</v>
      </c>
      <c r="I144" s="101" t="str">
        <f ca="1">LOWER(_xlfn.XLOOKUP($A144,Строчный!$A:$A,Строчный!I:I,"ERR",0))</f>
        <v>светло-голубой</v>
      </c>
      <c r="J144" s="101" t="str">
        <f ca="1">SUBSTITUTE(LOWER(_xlfn.XLOOKUP($A144,Строчный!$A:$A,Строчный!J:J,"ERR",0)),"подклад","Подклад")</f>
        <v>50% бумага - 50% полипропилен</v>
      </c>
      <c r="K144" s="101" t="str">
        <f ca="1">LOWER(_xlfn.XLOOKUP($A144,Строчный!$A:$A,Строчный!K:K,"ERR",0))</f>
        <v>бумажные</v>
      </c>
      <c r="L144" s="101" t="str">
        <f ca="1">PROPER(_xlfn.XLOOKUP($A144,Строчный!$A:$A,Строчный!L:L,"ERR",0))</f>
        <v>Унисекс</v>
      </c>
      <c r="M144" s="101" t="str">
        <f ca="1">PROPER(_xlfn.XLOOKUP($A144,Строчный!$A:$A,Строчный!M:M,"ERR",0))</f>
        <v>Китай</v>
      </c>
      <c r="N144" s="110">
        <f ca="1">VALUE(_xlfn.XLOOKUP($A144,Строчный!$A:$A,Строчный!N:N,"ERR",0))</f>
        <v>2263.9500000000003</v>
      </c>
      <c r="O144" s="109" t="str">
        <f ca="1">_xlfn.XLOOKUP($G144,Фабрика!A:A,Фабрика!B:B,"ERR",0)</f>
        <v>Bollman Headwear Europe Ltd; 2 Merchants drive, Caelisle, Cumbria CA3 0JW, United Kingdom</v>
      </c>
      <c r="P144" s="100">
        <f ca="1">_xlfn.XLOOKUP($A144,Строчный!$A:$A,Строчный!P:P,"ERR",0)</f>
        <v>61</v>
      </c>
      <c r="Q144" s="100">
        <f ca="1">VALUE(_xlfn.XLOOKUP($A144,Строчный!$A:$A,Строчный!Q:Q,"ERR",0))</f>
        <v>7</v>
      </c>
      <c r="R144" s="14" t="s">
        <v>283</v>
      </c>
      <c r="S144" s="122" t="str">
        <f t="shared" ca="1" si="18"/>
        <v>Шляпа BAILEY арт. 81726BH HESTER (светло-голубой)</v>
      </c>
      <c r="T144" s="121" t="str">
        <f t="shared" ca="1" si="19"/>
        <v>Шляпа BAILEY арт. 81726BH HESTER (светло-голубой) {opal}</v>
      </c>
      <c r="U144" s="18" t="str">
        <f t="shared" ca="1" si="20"/>
        <v>голубой</v>
      </c>
      <c r="V144" s="18" t="str">
        <f t="shared" ca="1" si="21"/>
        <v>голубой</v>
      </c>
      <c r="W144" s="119" t="str">
        <f ca="1">_xlfn.XLOOKUP(A144,'Цвета артикулов'!A:A,'Цвета артикулов'!B:B,IFERROR(MID(I144,FIND("-",I144)+1,LEN(I144)),IFERROR(MID(I144,1,FIND("/",I144)-2),I144)),0)</f>
        <v>голубой</v>
      </c>
      <c r="X144" s="93" t="str">
        <f t="shared" ca="1" si="22"/>
        <v>21-599-19</v>
      </c>
      <c r="Y144" s="95" t="str">
        <f ca="1">VLOOKUP(C144,Группа!A:B,2,FALSE)</f>
        <v>Шляпа</v>
      </c>
      <c r="Z144" s="117" t="str">
        <f ca="1">IFERROR(VLOOKUP(P144,Размеры!A:C,3,FALSE),"")</f>
        <v>61 XL</v>
      </c>
      <c r="AA144" s="117" t="str">
        <f ca="1">VLOOKUP(I144,ЦветПолный!A:B,2,FALSE)</f>
        <v>19</v>
      </c>
      <c r="AB144" s="117">
        <f ca="1">IFERROR(VLOOKUP(P144,Размеры!A:D,4,FALSE),"")</f>
        <v>61</v>
      </c>
      <c r="AC144" s="117">
        <f ca="1">IF(LEFT(IFERROR(VLOOKUP(LOOKUP(2,1/SEARCH(B144,Товары!A:A),Товары!A:A),Товары!A:B,2,0),""),6)=MID(X144,1,6),1,0)</f>
        <v>1</v>
      </c>
      <c r="AE144" s="117">
        <f ca="1">SUMIF(Группа!A:A,C144,Группа!C:C)</f>
        <v>1</v>
      </c>
      <c r="AF144" s="117">
        <f ca="1">SUMIF(Группа!B:B,Y144,Группа!C:C)</f>
        <v>1</v>
      </c>
      <c r="AG144" s="117">
        <f ca="1">SUMIF(Формы!A:A,D144,Формы!B:B)</f>
        <v>1</v>
      </c>
      <c r="AH144" s="117">
        <f ca="1">SUMIF(Материал!A:A,K144,Материал!B:B)</f>
        <v>1</v>
      </c>
      <c r="AI144" s="117">
        <f ca="1">SUMIF(Размеры!A:A,P144,Размеры!E:E)</f>
        <v>1</v>
      </c>
      <c r="AJ144" s="117">
        <f ca="1">SUMIF(Сезон!A:A,F144,Сезон!B:B)</f>
        <v>1</v>
      </c>
      <c r="AK144" s="117">
        <f ca="1">SUMIF(Состав!A:A,J144,Состав!B:B)</f>
        <v>1</v>
      </c>
      <c r="AL144" s="117">
        <f ca="1">SUMIF(ЦветПолный!A:A,I144,ЦветПолный!C:C)</f>
        <v>1</v>
      </c>
      <c r="AM144" s="117">
        <f ca="1">SUMIF(Цвет!A:A,W144,Цвет!B:B)</f>
        <v>1</v>
      </c>
      <c r="AN144" s="117">
        <f ca="1">SUMIF(Пол!B:B,L144,Пол!C:C)</f>
        <v>1</v>
      </c>
      <c r="AO144" s="117">
        <f ca="1">SUMIF(Марка!A:A,G144,Марка!B:B)</f>
        <v>1</v>
      </c>
      <c r="AP144" s="117">
        <f ca="1">SUMIF(Страна!A:A,M144,Страна!B:B)</f>
        <v>1</v>
      </c>
      <c r="AQ144" s="83" t="str">
        <f ca="1">IF(VLOOKUP(T144,Товары!A:B,2,FALSE)=X144,"Есть в 1С","ERR")</f>
        <v>Есть в 1С</v>
      </c>
      <c r="AR144" s="84" t="str">
        <f ca="1">IF(VLOOKUP(X144,Товары!B:B,1,FALSE)=X144,"Есть в 1С","ERR")</f>
        <v>Есть в 1С</v>
      </c>
      <c r="AS144" s="116" t="str">
        <f ca="1">VLOOKUP(T144,Товары!A:B,2,FALSE)</f>
        <v>21-599-19</v>
      </c>
      <c r="AT144" s="114" t="str">
        <f ca="1">VLOOKUP(T144,Товары!A:B,1,FALSE)</f>
        <v>Шляпа BAILEY арт. 81726BH HESTER (светло-голубой) {opal}</v>
      </c>
    </row>
    <row r="145" spans="1:46" x14ac:dyDescent="0.25">
      <c r="A145" s="133" t="str">
        <f ca="1"/>
        <v>21-599-19-59</v>
      </c>
      <c r="B145" s="128" t="str">
        <f ca="1">UPPER(_xlfn.XLOOKUP($A145,Строчный!$A:$A,Строчный!B:B,"ERR",0))</f>
        <v>81726BH HESTER</v>
      </c>
      <c r="C145" s="101" t="str">
        <f ca="1">PROPER(_xlfn.XLOOKUP($A145,Строчный!$A:$A,Строчный!C:C,"ERR",0))</f>
        <v>Шляпы</v>
      </c>
      <c r="D145" s="101" t="str">
        <f ca="1">_xlfn.LET(_xlpm.DATA,(_xlfn.XLOOKUP($A145,Строчный!$A:$A,Строчный!D:D,"ERR",0)),UPPER(MID(_xlpm.DATA,1,1))&amp;LOWER(MID(_xlpm.DATA,2,LEN(_xlpm.DATA)-1)))</f>
        <v>Шляпа федора</v>
      </c>
      <c r="E145" s="101" t="str">
        <f ca="1">PROPER(_xlfn.XLOOKUP($A145,Строчный!$A:$A,Строчный!E:E,"ERR",0))</f>
        <v>The Hollywood</v>
      </c>
      <c r="F145" s="101" t="str">
        <f ca="1">LOWER(_xlfn.XLOOKUP($A145,Строчный!$A:$A,Строчный!F:F,"ERR",0))</f>
        <v>летний</v>
      </c>
      <c r="G145" s="101" t="str">
        <f ca="1">UPPER(_xlfn.XLOOKUP($A145,Строчный!$A:$A,Строчный!G:G,"ERR",0))</f>
        <v>BAILEY</v>
      </c>
      <c r="H145" s="101" t="str">
        <f ca="1">LOWER(_xlfn.XLOOKUP($A145,Строчный!$A:$A,Строчный!H:H,"ERR",0))</f>
        <v>opal</v>
      </c>
      <c r="I145" s="101" t="str">
        <f ca="1">LOWER(_xlfn.XLOOKUP($A145,Строчный!$A:$A,Строчный!I:I,"ERR",0))</f>
        <v>светло-голубой</v>
      </c>
      <c r="J145" s="101" t="str">
        <f ca="1">SUBSTITUTE(LOWER(_xlfn.XLOOKUP($A145,Строчный!$A:$A,Строчный!J:J,"ERR",0)),"подклад","Подклад")</f>
        <v>50% бумага - 50% полипропилен</v>
      </c>
      <c r="K145" s="101" t="str">
        <f ca="1">LOWER(_xlfn.XLOOKUP($A145,Строчный!$A:$A,Строчный!K:K,"ERR",0))</f>
        <v>бумажные</v>
      </c>
      <c r="L145" s="101" t="str">
        <f ca="1">PROPER(_xlfn.XLOOKUP($A145,Строчный!$A:$A,Строчный!L:L,"ERR",0))</f>
        <v>Унисекс</v>
      </c>
      <c r="M145" s="101" t="str">
        <f ca="1">PROPER(_xlfn.XLOOKUP($A145,Строчный!$A:$A,Строчный!M:M,"ERR",0))</f>
        <v>Китай</v>
      </c>
      <c r="N145" s="110">
        <f ca="1">VALUE(_xlfn.XLOOKUP($A145,Строчный!$A:$A,Строчный!N:N,"ERR",0))</f>
        <v>2263.9500000000003</v>
      </c>
      <c r="O145" s="109" t="str">
        <f ca="1">_xlfn.XLOOKUP($G145,Фабрика!A:A,Фабрика!B:B,"ERR",0)</f>
        <v>Bollman Headwear Europe Ltd; 2 Merchants drive, Caelisle, Cumbria CA3 0JW, United Kingdom</v>
      </c>
      <c r="P145" s="100">
        <f ca="1">_xlfn.XLOOKUP($A145,Строчный!$A:$A,Строчный!P:P,"ERR",0)</f>
        <v>59</v>
      </c>
      <c r="Q145" s="100">
        <f ca="1">VALUE(_xlfn.XLOOKUP($A145,Строчный!$A:$A,Строчный!Q:Q,"ERR",0))</f>
        <v>11</v>
      </c>
      <c r="R145" s="14" t="s">
        <v>283</v>
      </c>
      <c r="S145" s="122" t="str">
        <f t="shared" ca="1" si="18"/>
        <v>Шляпа BAILEY арт. 81726BH HESTER (светло-голубой)</v>
      </c>
      <c r="T145" s="121" t="str">
        <f t="shared" ca="1" si="19"/>
        <v>Шляпа BAILEY арт. 81726BH HESTER (светло-голубой) {opal}</v>
      </c>
      <c r="U145" s="18" t="str">
        <f t="shared" ca="1" si="20"/>
        <v>голубой</v>
      </c>
      <c r="V145" s="18" t="str">
        <f t="shared" ca="1" si="21"/>
        <v>голубой</v>
      </c>
      <c r="W145" s="119" t="str">
        <f ca="1">_xlfn.XLOOKUP(A145,'Цвета артикулов'!A:A,'Цвета артикулов'!B:B,IFERROR(MID(I145,FIND("-",I145)+1,LEN(I145)),IFERROR(MID(I145,1,FIND("/",I145)-2),I145)),0)</f>
        <v>голубой</v>
      </c>
      <c r="X145" s="93" t="str">
        <f t="shared" ca="1" si="22"/>
        <v>21-599-19</v>
      </c>
      <c r="Y145" s="95" t="str">
        <f ca="1">VLOOKUP(C145,Группа!A:B,2,FALSE)</f>
        <v>Шляпа</v>
      </c>
      <c r="Z145" s="117" t="str">
        <f ca="1">IFERROR(VLOOKUP(P145,Размеры!A:C,3,FALSE),"")</f>
        <v>59 L</v>
      </c>
      <c r="AA145" s="117" t="str">
        <f ca="1">VLOOKUP(I145,ЦветПолный!A:B,2,FALSE)</f>
        <v>19</v>
      </c>
      <c r="AB145" s="117">
        <f ca="1">IFERROR(VLOOKUP(P145,Размеры!A:D,4,FALSE),"")</f>
        <v>59</v>
      </c>
      <c r="AC145" s="117">
        <f ca="1">IF(LEFT(IFERROR(VLOOKUP(LOOKUP(2,1/SEARCH(B145,Товары!A:A),Товары!A:A),Товары!A:B,2,0),""),6)=MID(X145,1,6),1,0)</f>
        <v>1</v>
      </c>
      <c r="AE145" s="117">
        <f ca="1">SUMIF(Группа!A:A,C145,Группа!C:C)</f>
        <v>1</v>
      </c>
      <c r="AF145" s="117">
        <f ca="1">SUMIF(Группа!B:B,Y145,Группа!C:C)</f>
        <v>1</v>
      </c>
      <c r="AG145" s="117">
        <f ca="1">SUMIF(Формы!A:A,D145,Формы!B:B)</f>
        <v>1</v>
      </c>
      <c r="AH145" s="117">
        <f ca="1">SUMIF(Материал!A:A,K145,Материал!B:B)</f>
        <v>1</v>
      </c>
      <c r="AI145" s="117">
        <f ca="1">SUMIF(Размеры!A:A,P145,Размеры!E:E)</f>
        <v>1</v>
      </c>
      <c r="AJ145" s="117">
        <f ca="1">SUMIF(Сезон!A:A,F145,Сезон!B:B)</f>
        <v>1</v>
      </c>
      <c r="AK145" s="117">
        <f ca="1">SUMIF(Состав!A:A,J145,Состав!B:B)</f>
        <v>1</v>
      </c>
      <c r="AL145" s="117">
        <f ca="1">SUMIF(ЦветПолный!A:A,I145,ЦветПолный!C:C)</f>
        <v>1</v>
      </c>
      <c r="AM145" s="117">
        <f ca="1">SUMIF(Цвет!A:A,W145,Цвет!B:B)</f>
        <v>1</v>
      </c>
      <c r="AN145" s="117">
        <f ca="1">SUMIF(Пол!B:B,L145,Пол!C:C)</f>
        <v>1</v>
      </c>
      <c r="AO145" s="117">
        <f ca="1">SUMIF(Марка!A:A,G145,Марка!B:B)</f>
        <v>1</v>
      </c>
      <c r="AP145" s="117">
        <f ca="1">SUMIF(Страна!A:A,M145,Страна!B:B)</f>
        <v>1</v>
      </c>
      <c r="AQ145" s="83" t="str">
        <f ca="1">IF(VLOOKUP(T145,Товары!A:B,2,FALSE)=X145,"Есть в 1С","ERR")</f>
        <v>Есть в 1С</v>
      </c>
      <c r="AR145" s="84" t="str">
        <f ca="1">IF(VLOOKUP(X145,Товары!B:B,1,FALSE)=X145,"Есть в 1С","ERR")</f>
        <v>Есть в 1С</v>
      </c>
      <c r="AS145" s="116" t="str">
        <f ca="1">VLOOKUP(T145,Товары!A:B,2,FALSE)</f>
        <v>21-599-19</v>
      </c>
      <c r="AT145" s="114" t="str">
        <f ca="1">VLOOKUP(T145,Товары!A:B,1,FALSE)</f>
        <v>Шляпа BAILEY арт. 81726BH HESTER (светло-голубой) {opal}</v>
      </c>
    </row>
    <row r="146" spans="1:46" x14ac:dyDescent="0.25">
      <c r="A146" s="133" t="str">
        <f ca="1"/>
        <v>21-599-19-57</v>
      </c>
      <c r="B146" s="128" t="str">
        <f ca="1">UPPER(_xlfn.XLOOKUP($A146,Строчный!$A:$A,Строчный!B:B,"ERR",0))</f>
        <v>81726BH HESTER</v>
      </c>
      <c r="C146" s="101" t="str">
        <f ca="1">PROPER(_xlfn.XLOOKUP($A146,Строчный!$A:$A,Строчный!C:C,"ERR",0))</f>
        <v>Шляпы</v>
      </c>
      <c r="D146" s="101" t="str">
        <f ca="1">_xlfn.LET(_xlpm.DATA,(_xlfn.XLOOKUP($A146,Строчный!$A:$A,Строчный!D:D,"ERR",0)),UPPER(MID(_xlpm.DATA,1,1))&amp;LOWER(MID(_xlpm.DATA,2,LEN(_xlpm.DATA)-1)))</f>
        <v>Шляпа федора</v>
      </c>
      <c r="E146" s="101" t="str">
        <f ca="1">PROPER(_xlfn.XLOOKUP($A146,Строчный!$A:$A,Строчный!E:E,"ERR",0))</f>
        <v>The Hollywood</v>
      </c>
      <c r="F146" s="101" t="str">
        <f ca="1">LOWER(_xlfn.XLOOKUP($A146,Строчный!$A:$A,Строчный!F:F,"ERR",0))</f>
        <v>летний</v>
      </c>
      <c r="G146" s="101" t="str">
        <f ca="1">UPPER(_xlfn.XLOOKUP($A146,Строчный!$A:$A,Строчный!G:G,"ERR",0))</f>
        <v>BAILEY</v>
      </c>
      <c r="H146" s="101" t="str">
        <f ca="1">LOWER(_xlfn.XLOOKUP($A146,Строчный!$A:$A,Строчный!H:H,"ERR",0))</f>
        <v>opal</v>
      </c>
      <c r="I146" s="101" t="str">
        <f ca="1">LOWER(_xlfn.XLOOKUP($A146,Строчный!$A:$A,Строчный!I:I,"ERR",0))</f>
        <v>светло-голубой</v>
      </c>
      <c r="J146" s="101" t="str">
        <f ca="1">SUBSTITUTE(LOWER(_xlfn.XLOOKUP($A146,Строчный!$A:$A,Строчный!J:J,"ERR",0)),"подклад","Подклад")</f>
        <v>50% бумага - 50% полипропилен</v>
      </c>
      <c r="K146" s="101" t="str">
        <f ca="1">LOWER(_xlfn.XLOOKUP($A146,Строчный!$A:$A,Строчный!K:K,"ERR",0))</f>
        <v>бумажные</v>
      </c>
      <c r="L146" s="101" t="str">
        <f ca="1">PROPER(_xlfn.XLOOKUP($A146,Строчный!$A:$A,Строчный!L:L,"ERR",0))</f>
        <v>Унисекс</v>
      </c>
      <c r="M146" s="101" t="str">
        <f ca="1">PROPER(_xlfn.XLOOKUP($A146,Строчный!$A:$A,Строчный!M:M,"ERR",0))</f>
        <v>Китай</v>
      </c>
      <c r="N146" s="110">
        <f ca="1">VALUE(_xlfn.XLOOKUP($A146,Строчный!$A:$A,Строчный!N:N,"ERR",0))</f>
        <v>2263.9500000000003</v>
      </c>
      <c r="O146" s="109" t="str">
        <f ca="1">_xlfn.XLOOKUP($G146,Фабрика!A:A,Фабрика!B:B,"ERR",0)</f>
        <v>Bollman Headwear Europe Ltd; 2 Merchants drive, Caelisle, Cumbria CA3 0JW, United Kingdom</v>
      </c>
      <c r="P146" s="100">
        <f ca="1">_xlfn.XLOOKUP($A146,Строчный!$A:$A,Строчный!P:P,"ERR",0)</f>
        <v>57</v>
      </c>
      <c r="Q146" s="100">
        <f ca="1">VALUE(_xlfn.XLOOKUP($A146,Строчный!$A:$A,Строчный!Q:Q,"ERR",0))</f>
        <v>7</v>
      </c>
      <c r="R146" s="14" t="s">
        <v>283</v>
      </c>
      <c r="S146" s="122" t="str">
        <f t="shared" ca="1" si="18"/>
        <v>Шляпа BAILEY арт. 81726BH HESTER (светло-голубой)</v>
      </c>
      <c r="T146" s="121" t="str">
        <f t="shared" ca="1" si="19"/>
        <v>Шляпа BAILEY арт. 81726BH HESTER (светло-голубой) {opal}</v>
      </c>
      <c r="U146" s="18" t="str">
        <f t="shared" ca="1" si="20"/>
        <v>голубой</v>
      </c>
      <c r="V146" s="18" t="str">
        <f t="shared" ca="1" si="21"/>
        <v>голубой</v>
      </c>
      <c r="W146" s="119" t="str">
        <f ca="1">_xlfn.XLOOKUP(A146,'Цвета артикулов'!A:A,'Цвета артикулов'!B:B,IFERROR(MID(I146,FIND("-",I146)+1,LEN(I146)),IFERROR(MID(I146,1,FIND("/",I146)-2),I146)),0)</f>
        <v>голубой</v>
      </c>
      <c r="X146" s="93" t="str">
        <f t="shared" ca="1" si="22"/>
        <v>21-599-19</v>
      </c>
      <c r="Y146" s="95" t="str">
        <f ca="1">VLOOKUP(C146,Группа!A:B,2,FALSE)</f>
        <v>Шляпа</v>
      </c>
      <c r="Z146" s="117" t="str">
        <f ca="1">IFERROR(VLOOKUP(P146,Размеры!A:C,3,FALSE),"")</f>
        <v>57 M</v>
      </c>
      <c r="AA146" s="117" t="str">
        <f ca="1">VLOOKUP(I146,ЦветПолный!A:B,2,FALSE)</f>
        <v>19</v>
      </c>
      <c r="AB146" s="117">
        <f ca="1">IFERROR(VLOOKUP(P146,Размеры!A:D,4,FALSE),"")</f>
        <v>57</v>
      </c>
      <c r="AC146" s="117">
        <f ca="1">IF(LEFT(IFERROR(VLOOKUP(LOOKUP(2,1/SEARCH(B146,Товары!A:A),Товары!A:A),Товары!A:B,2,0),""),6)=MID(X146,1,6),1,0)</f>
        <v>1</v>
      </c>
      <c r="AE146" s="117">
        <f ca="1">SUMIF(Группа!A:A,C146,Группа!C:C)</f>
        <v>1</v>
      </c>
      <c r="AF146" s="117">
        <f ca="1">SUMIF(Группа!B:B,Y146,Группа!C:C)</f>
        <v>1</v>
      </c>
      <c r="AG146" s="117">
        <f ca="1">SUMIF(Формы!A:A,D146,Формы!B:B)</f>
        <v>1</v>
      </c>
      <c r="AH146" s="117">
        <f ca="1">SUMIF(Материал!A:A,K146,Материал!B:B)</f>
        <v>1</v>
      </c>
      <c r="AI146" s="117">
        <f ca="1">SUMIF(Размеры!A:A,P146,Размеры!E:E)</f>
        <v>1</v>
      </c>
      <c r="AJ146" s="117">
        <f ca="1">SUMIF(Сезон!A:A,F146,Сезон!B:B)</f>
        <v>1</v>
      </c>
      <c r="AK146" s="117">
        <f ca="1">SUMIF(Состав!A:A,J146,Состав!B:B)</f>
        <v>1</v>
      </c>
      <c r="AL146" s="117">
        <f ca="1">SUMIF(ЦветПолный!A:A,I146,ЦветПолный!C:C)</f>
        <v>1</v>
      </c>
      <c r="AM146" s="117">
        <f ca="1">SUMIF(Цвет!A:A,W146,Цвет!B:B)</f>
        <v>1</v>
      </c>
      <c r="AN146" s="117">
        <f ca="1">SUMIF(Пол!B:B,L146,Пол!C:C)</f>
        <v>1</v>
      </c>
      <c r="AO146" s="117">
        <f ca="1">SUMIF(Марка!A:A,G146,Марка!B:B)</f>
        <v>1</v>
      </c>
      <c r="AP146" s="117">
        <f ca="1">SUMIF(Страна!A:A,M146,Страна!B:B)</f>
        <v>1</v>
      </c>
      <c r="AQ146" s="83" t="str">
        <f ca="1">IF(VLOOKUP(T146,Товары!A:B,2,FALSE)=X146,"Есть в 1С","ERR")</f>
        <v>Есть в 1С</v>
      </c>
      <c r="AR146" s="84" t="str">
        <f ca="1">IF(VLOOKUP(X146,Товары!B:B,1,FALSE)=X146,"Есть в 1С","ERR")</f>
        <v>Есть в 1С</v>
      </c>
      <c r="AS146" s="116" t="str">
        <f ca="1">VLOOKUP(T146,Товары!A:B,2,FALSE)</f>
        <v>21-599-19</v>
      </c>
      <c r="AT146" s="114" t="str">
        <f ca="1">VLOOKUP(T146,Товары!A:B,1,FALSE)</f>
        <v>Шляпа BAILEY арт. 81726BH HESTER (светло-голубой) {opal}</v>
      </c>
    </row>
    <row r="147" spans="1:46" x14ac:dyDescent="0.25">
      <c r="A147" s="133" t="str">
        <f ca="1"/>
        <v>21-599-19-55</v>
      </c>
      <c r="B147" s="128" t="str">
        <f ca="1">UPPER(_xlfn.XLOOKUP($A147,Строчный!$A:$A,Строчный!B:B,"ERR",0))</f>
        <v>81726BH HESTER</v>
      </c>
      <c r="C147" s="101" t="str">
        <f ca="1">PROPER(_xlfn.XLOOKUP($A147,Строчный!$A:$A,Строчный!C:C,"ERR",0))</f>
        <v>Шляпы</v>
      </c>
      <c r="D147" s="101" t="str">
        <f ca="1">_xlfn.LET(_xlpm.DATA,(_xlfn.XLOOKUP($A147,Строчный!$A:$A,Строчный!D:D,"ERR",0)),UPPER(MID(_xlpm.DATA,1,1))&amp;LOWER(MID(_xlpm.DATA,2,LEN(_xlpm.DATA)-1)))</f>
        <v>Шляпа федора</v>
      </c>
      <c r="E147" s="101" t="str">
        <f ca="1">PROPER(_xlfn.XLOOKUP($A147,Строчный!$A:$A,Строчный!E:E,"ERR",0))</f>
        <v>The Hollywood</v>
      </c>
      <c r="F147" s="101" t="str">
        <f ca="1">LOWER(_xlfn.XLOOKUP($A147,Строчный!$A:$A,Строчный!F:F,"ERR",0))</f>
        <v>летний</v>
      </c>
      <c r="G147" s="101" t="str">
        <f ca="1">UPPER(_xlfn.XLOOKUP($A147,Строчный!$A:$A,Строчный!G:G,"ERR",0))</f>
        <v>BAILEY</v>
      </c>
      <c r="H147" s="101" t="str">
        <f ca="1">LOWER(_xlfn.XLOOKUP($A147,Строчный!$A:$A,Строчный!H:H,"ERR",0))</f>
        <v>opal</v>
      </c>
      <c r="I147" s="101" t="str">
        <f ca="1">LOWER(_xlfn.XLOOKUP($A147,Строчный!$A:$A,Строчный!I:I,"ERR",0))</f>
        <v>светло-голубой</v>
      </c>
      <c r="J147" s="101" t="str">
        <f ca="1">SUBSTITUTE(LOWER(_xlfn.XLOOKUP($A147,Строчный!$A:$A,Строчный!J:J,"ERR",0)),"подклад","Подклад")</f>
        <v>50% бумага - 50% полипропилен</v>
      </c>
      <c r="K147" s="101" t="str">
        <f ca="1">LOWER(_xlfn.XLOOKUP($A147,Строчный!$A:$A,Строчный!K:K,"ERR",0))</f>
        <v>бумажные</v>
      </c>
      <c r="L147" s="101" t="str">
        <f ca="1">PROPER(_xlfn.XLOOKUP($A147,Строчный!$A:$A,Строчный!L:L,"ERR",0))</f>
        <v>Унисекс</v>
      </c>
      <c r="M147" s="101" t="str">
        <f ca="1">PROPER(_xlfn.XLOOKUP($A147,Строчный!$A:$A,Строчный!M:M,"ERR",0))</f>
        <v>Китай</v>
      </c>
      <c r="N147" s="110">
        <f ca="1">VALUE(_xlfn.XLOOKUP($A147,Строчный!$A:$A,Строчный!N:N,"ERR",0))</f>
        <v>2263.9500000000003</v>
      </c>
      <c r="O147" s="109" t="str">
        <f ca="1">_xlfn.XLOOKUP($G147,Фабрика!A:A,Фабрика!B:B,"ERR",0)</f>
        <v>Bollman Headwear Europe Ltd; 2 Merchants drive, Caelisle, Cumbria CA3 0JW, United Kingdom</v>
      </c>
      <c r="P147" s="100">
        <f ca="1">_xlfn.XLOOKUP($A147,Строчный!$A:$A,Строчный!P:P,"ERR",0)</f>
        <v>55</v>
      </c>
      <c r="Q147" s="100">
        <f ca="1">VALUE(_xlfn.XLOOKUP($A147,Строчный!$A:$A,Строчный!Q:Q,"ERR",0))</f>
        <v>2</v>
      </c>
      <c r="R147" s="14" t="s">
        <v>283</v>
      </c>
      <c r="S147" s="122" t="str">
        <f t="shared" ca="1" si="18"/>
        <v>Шляпа BAILEY арт. 81726BH HESTER (светло-голубой)</v>
      </c>
      <c r="T147" s="121" t="str">
        <f t="shared" ca="1" si="19"/>
        <v>Шляпа BAILEY арт. 81726BH HESTER (светло-голубой) {opal}</v>
      </c>
      <c r="U147" s="18" t="str">
        <f t="shared" ca="1" si="20"/>
        <v>голубой</v>
      </c>
      <c r="V147" s="18" t="str">
        <f t="shared" ca="1" si="21"/>
        <v>голубой</v>
      </c>
      <c r="W147" s="119" t="str">
        <f ca="1">_xlfn.XLOOKUP(A147,'Цвета артикулов'!A:A,'Цвета артикулов'!B:B,IFERROR(MID(I147,FIND("-",I147)+1,LEN(I147)),IFERROR(MID(I147,1,FIND("/",I147)-2),I147)),0)</f>
        <v>голубой</v>
      </c>
      <c r="X147" s="93" t="str">
        <f t="shared" ca="1" si="22"/>
        <v>21-599-19</v>
      </c>
      <c r="Y147" s="95" t="str">
        <f ca="1">VLOOKUP(C147,Группа!A:B,2,FALSE)</f>
        <v>Шляпа</v>
      </c>
      <c r="Z147" s="117" t="str">
        <f ca="1">IFERROR(VLOOKUP(P147,Размеры!A:C,3,FALSE),"")</f>
        <v>55 S</v>
      </c>
      <c r="AA147" s="117" t="str">
        <f ca="1">VLOOKUP(I147,ЦветПолный!A:B,2,FALSE)</f>
        <v>19</v>
      </c>
      <c r="AB147" s="117">
        <f ca="1">IFERROR(VLOOKUP(P147,Размеры!A:D,4,FALSE),"")</f>
        <v>55</v>
      </c>
      <c r="AC147" s="117">
        <f ca="1">IF(LEFT(IFERROR(VLOOKUP(LOOKUP(2,1/SEARCH(B147,Товары!A:A),Товары!A:A),Товары!A:B,2,0),""),6)=MID(X147,1,6),1,0)</f>
        <v>1</v>
      </c>
      <c r="AE147" s="117">
        <f ca="1">SUMIF(Группа!A:A,C147,Группа!C:C)</f>
        <v>1</v>
      </c>
      <c r="AF147" s="117">
        <f ca="1">SUMIF(Группа!B:B,Y147,Группа!C:C)</f>
        <v>1</v>
      </c>
      <c r="AG147" s="117">
        <f ca="1">SUMIF(Формы!A:A,D147,Формы!B:B)</f>
        <v>1</v>
      </c>
      <c r="AH147" s="117">
        <f ca="1">SUMIF(Материал!A:A,K147,Материал!B:B)</f>
        <v>1</v>
      </c>
      <c r="AI147" s="117">
        <f ca="1">SUMIF(Размеры!A:A,P147,Размеры!E:E)</f>
        <v>1</v>
      </c>
      <c r="AJ147" s="117">
        <f ca="1">SUMIF(Сезон!A:A,F147,Сезон!B:B)</f>
        <v>1</v>
      </c>
      <c r="AK147" s="117">
        <f ca="1">SUMIF(Состав!A:A,J147,Состав!B:B)</f>
        <v>1</v>
      </c>
      <c r="AL147" s="117">
        <f ca="1">SUMIF(ЦветПолный!A:A,I147,ЦветПолный!C:C)</f>
        <v>1</v>
      </c>
      <c r="AM147" s="117">
        <f ca="1">SUMIF(Цвет!A:A,W147,Цвет!B:B)</f>
        <v>1</v>
      </c>
      <c r="AN147" s="117">
        <f ca="1">SUMIF(Пол!B:B,L147,Пол!C:C)</f>
        <v>1</v>
      </c>
      <c r="AO147" s="117">
        <f ca="1">SUMIF(Марка!A:A,G147,Марка!B:B)</f>
        <v>1</v>
      </c>
      <c r="AP147" s="117">
        <f ca="1">SUMIF(Страна!A:A,M147,Страна!B:B)</f>
        <v>1</v>
      </c>
      <c r="AQ147" s="83" t="str">
        <f ca="1">IF(VLOOKUP(T147,Товары!A:B,2,FALSE)=X147,"Есть в 1С","ERR")</f>
        <v>Есть в 1С</v>
      </c>
      <c r="AR147" s="84" t="str">
        <f ca="1">IF(VLOOKUP(X147,Товары!B:B,1,FALSE)=X147,"Есть в 1С","ERR")</f>
        <v>Есть в 1С</v>
      </c>
      <c r="AS147" s="116" t="str">
        <f ca="1">VLOOKUP(T147,Товары!A:B,2,FALSE)</f>
        <v>21-599-19</v>
      </c>
      <c r="AT147" s="114" t="str">
        <f ca="1">VLOOKUP(T147,Товары!A:B,1,FALSE)</f>
        <v>Шляпа BAILEY арт. 81726BH HESTER (светло-голубой) {opal}</v>
      </c>
    </row>
    <row r="148" spans="1:46" x14ac:dyDescent="0.25">
      <c r="A148" s="133" t="str">
        <f ca="1"/>
        <v>21-599-06-61</v>
      </c>
      <c r="B148" s="128" t="str">
        <f ca="1">UPPER(_xlfn.XLOOKUP($A148,Строчный!$A:$A,Строчный!B:B,"ERR",0))</f>
        <v>81726BH HESTER</v>
      </c>
      <c r="C148" s="101" t="str">
        <f ca="1">PROPER(_xlfn.XLOOKUP($A148,Строчный!$A:$A,Строчный!C:C,"ERR",0))</f>
        <v>Шляпы</v>
      </c>
      <c r="D148" s="101" t="str">
        <f ca="1">_xlfn.LET(_xlpm.DATA,(_xlfn.XLOOKUP($A148,Строчный!$A:$A,Строчный!D:D,"ERR",0)),UPPER(MID(_xlpm.DATA,1,1))&amp;LOWER(MID(_xlpm.DATA,2,LEN(_xlpm.DATA)-1)))</f>
        <v>Шляпа федора</v>
      </c>
      <c r="E148" s="101" t="str">
        <f ca="1">PROPER(_xlfn.XLOOKUP($A148,Строчный!$A:$A,Строчный!E:E,"ERR",0))</f>
        <v>The Hollywood</v>
      </c>
      <c r="F148" s="101" t="str">
        <f ca="1">LOWER(_xlfn.XLOOKUP($A148,Строчный!$A:$A,Строчный!F:F,"ERR",0))</f>
        <v>летний</v>
      </c>
      <c r="G148" s="101" t="str">
        <f ca="1">UPPER(_xlfn.XLOOKUP($A148,Строчный!$A:$A,Строчный!G:G,"ERR",0))</f>
        <v>BAILEY</v>
      </c>
      <c r="H148" s="101" t="str">
        <f ca="1">LOWER(_xlfn.XLOOKUP($A148,Строчный!$A:$A,Строчный!H:H,"ERR",0))</f>
        <v>navy heather</v>
      </c>
      <c r="I148" s="101" t="str">
        <f ca="1">LOWER(_xlfn.XLOOKUP($A148,Строчный!$A:$A,Строчный!I:I,"ERR",0))</f>
        <v>синий</v>
      </c>
      <c r="J148" s="101" t="str">
        <f ca="1">SUBSTITUTE(LOWER(_xlfn.XLOOKUP($A148,Строчный!$A:$A,Строчный!J:J,"ERR",0)),"подклад","Подклад")</f>
        <v>50% бумага - 50% полипропилен</v>
      </c>
      <c r="K148" s="101" t="str">
        <f ca="1">LOWER(_xlfn.XLOOKUP($A148,Строчный!$A:$A,Строчный!K:K,"ERR",0))</f>
        <v>бумажные</v>
      </c>
      <c r="L148" s="101" t="str">
        <f ca="1">PROPER(_xlfn.XLOOKUP($A148,Строчный!$A:$A,Строчный!L:L,"ERR",0))</f>
        <v>Унисекс</v>
      </c>
      <c r="M148" s="101" t="str">
        <f ca="1">PROPER(_xlfn.XLOOKUP($A148,Строчный!$A:$A,Строчный!M:M,"ERR",0))</f>
        <v>Китай</v>
      </c>
      <c r="N148" s="110">
        <f ca="1">VALUE(_xlfn.XLOOKUP($A148,Строчный!$A:$A,Строчный!N:N,"ERR",0))</f>
        <v>2263.9500000000003</v>
      </c>
      <c r="O148" s="109" t="str">
        <f ca="1">_xlfn.XLOOKUP($G148,Фабрика!A:A,Фабрика!B:B,"ERR",0)</f>
        <v>Bollman Headwear Europe Ltd; 2 Merchants drive, Caelisle, Cumbria CA3 0JW, United Kingdom</v>
      </c>
      <c r="P148" s="100">
        <f ca="1">_xlfn.XLOOKUP($A148,Строчный!$A:$A,Строчный!P:P,"ERR",0)</f>
        <v>61</v>
      </c>
      <c r="Q148" s="100">
        <f ca="1">VALUE(_xlfn.XLOOKUP($A148,Строчный!$A:$A,Строчный!Q:Q,"ERR",0))</f>
        <v>4</v>
      </c>
      <c r="R148" s="14" t="s">
        <v>283</v>
      </c>
      <c r="S148" s="122" t="str">
        <f t="shared" ca="1" si="18"/>
        <v>Шляпа BAILEY арт. 81726BH HESTER (синий)</v>
      </c>
      <c r="T148" s="121" t="str">
        <f t="shared" ca="1" si="19"/>
        <v>Шляпа BAILEY арт. 81726BH HESTER (синий) {navy heather}</v>
      </c>
      <c r="U148" s="18" t="str">
        <f t="shared" ca="1" si="20"/>
        <v>синий</v>
      </c>
      <c r="V148" s="18" t="str">
        <f t="shared" ca="1" si="21"/>
        <v>синий</v>
      </c>
      <c r="W148" s="119" t="str">
        <f ca="1">_xlfn.XLOOKUP(A148,'Цвета артикулов'!A:A,'Цвета артикулов'!B:B,IFERROR(MID(I148,FIND("-",I148)+1,LEN(I148)),IFERROR(MID(I148,1,FIND("/",I148)-2),I148)),0)</f>
        <v>синий</v>
      </c>
      <c r="X148" s="93" t="str">
        <f t="shared" ca="1" si="22"/>
        <v>21-599-06</v>
      </c>
      <c r="Y148" s="95" t="str">
        <f ca="1">VLOOKUP(C148,Группа!A:B,2,FALSE)</f>
        <v>Шляпа</v>
      </c>
      <c r="Z148" s="117" t="str">
        <f ca="1">IFERROR(VLOOKUP(P148,Размеры!A:C,3,FALSE),"")</f>
        <v>61 XL</v>
      </c>
      <c r="AA148" s="117" t="str">
        <f ca="1">VLOOKUP(I148,ЦветПолный!A:B,2,FALSE)</f>
        <v>06</v>
      </c>
      <c r="AB148" s="117">
        <f ca="1">IFERROR(VLOOKUP(P148,Размеры!A:D,4,FALSE),"")</f>
        <v>61</v>
      </c>
      <c r="AC148" s="117">
        <f ca="1">IF(LEFT(IFERROR(VLOOKUP(LOOKUP(2,1/SEARCH(B148,Товары!A:A),Товары!A:A),Товары!A:B,2,0),""),6)=MID(X148,1,6),1,0)</f>
        <v>1</v>
      </c>
      <c r="AE148" s="117">
        <f ca="1">SUMIF(Группа!A:A,C148,Группа!C:C)</f>
        <v>1</v>
      </c>
      <c r="AF148" s="117">
        <f ca="1">SUMIF(Группа!B:B,Y148,Группа!C:C)</f>
        <v>1</v>
      </c>
      <c r="AG148" s="117">
        <f ca="1">SUMIF(Формы!A:A,D148,Формы!B:B)</f>
        <v>1</v>
      </c>
      <c r="AH148" s="117">
        <f ca="1">SUMIF(Материал!A:A,K148,Материал!B:B)</f>
        <v>1</v>
      </c>
      <c r="AI148" s="117">
        <f ca="1">SUMIF(Размеры!A:A,P148,Размеры!E:E)</f>
        <v>1</v>
      </c>
      <c r="AJ148" s="117">
        <f ca="1">SUMIF(Сезон!A:A,F148,Сезон!B:B)</f>
        <v>1</v>
      </c>
      <c r="AK148" s="117">
        <f ca="1">SUMIF(Состав!A:A,J148,Состав!B:B)</f>
        <v>1</v>
      </c>
      <c r="AL148" s="117">
        <f ca="1">SUMIF(ЦветПолный!A:A,I148,ЦветПолный!C:C)</f>
        <v>8</v>
      </c>
      <c r="AM148" s="117">
        <f ca="1">SUMIF(Цвет!A:A,W148,Цвет!B:B)</f>
        <v>1</v>
      </c>
      <c r="AN148" s="117">
        <f ca="1">SUMIF(Пол!B:B,L148,Пол!C:C)</f>
        <v>1</v>
      </c>
      <c r="AO148" s="117">
        <f ca="1">SUMIF(Марка!A:A,G148,Марка!B:B)</f>
        <v>1</v>
      </c>
      <c r="AP148" s="117">
        <f ca="1">SUMIF(Страна!A:A,M148,Страна!B:B)</f>
        <v>1</v>
      </c>
      <c r="AQ148" s="83" t="str">
        <f ca="1">IF(VLOOKUP(T148,Товары!A:B,2,FALSE)=X148,"Есть в 1С","ERR")</f>
        <v>Есть в 1С</v>
      </c>
      <c r="AR148" s="84" t="str">
        <f ca="1">IF(VLOOKUP(X148,Товары!B:B,1,FALSE)=X148,"Есть в 1С","ERR")</f>
        <v>Есть в 1С</v>
      </c>
      <c r="AS148" s="116" t="str">
        <f ca="1">VLOOKUP(T148,Товары!A:B,2,FALSE)</f>
        <v>21-599-06</v>
      </c>
      <c r="AT148" s="114" t="str">
        <f ca="1">VLOOKUP(T148,Товары!A:B,1,FALSE)</f>
        <v>Шляпа BAILEY арт. 81726BH HESTER (синий) {navy heather}</v>
      </c>
    </row>
    <row r="149" spans="1:46" x14ac:dyDescent="0.25">
      <c r="A149" s="133" t="str">
        <f ca="1"/>
        <v>21-599-06-59</v>
      </c>
      <c r="B149" s="128" t="str">
        <f ca="1">UPPER(_xlfn.XLOOKUP($A149,Строчный!$A:$A,Строчный!B:B,"ERR",0))</f>
        <v>81726BH HESTER</v>
      </c>
      <c r="C149" s="101" t="str">
        <f ca="1">PROPER(_xlfn.XLOOKUP($A149,Строчный!$A:$A,Строчный!C:C,"ERR",0))</f>
        <v>Шляпы</v>
      </c>
      <c r="D149" s="101" t="str">
        <f ca="1">_xlfn.LET(_xlpm.DATA,(_xlfn.XLOOKUP($A149,Строчный!$A:$A,Строчный!D:D,"ERR",0)),UPPER(MID(_xlpm.DATA,1,1))&amp;LOWER(MID(_xlpm.DATA,2,LEN(_xlpm.DATA)-1)))</f>
        <v>Шляпа федора</v>
      </c>
      <c r="E149" s="101" t="str">
        <f ca="1">PROPER(_xlfn.XLOOKUP($A149,Строчный!$A:$A,Строчный!E:E,"ERR",0))</f>
        <v>The Hollywood</v>
      </c>
      <c r="F149" s="101" t="str">
        <f ca="1">LOWER(_xlfn.XLOOKUP($A149,Строчный!$A:$A,Строчный!F:F,"ERR",0))</f>
        <v>летний</v>
      </c>
      <c r="G149" s="101" t="str">
        <f ca="1">UPPER(_xlfn.XLOOKUP($A149,Строчный!$A:$A,Строчный!G:G,"ERR",0))</f>
        <v>BAILEY</v>
      </c>
      <c r="H149" s="101" t="str">
        <f ca="1">LOWER(_xlfn.XLOOKUP($A149,Строчный!$A:$A,Строчный!H:H,"ERR",0))</f>
        <v>navy heather</v>
      </c>
      <c r="I149" s="101" t="str">
        <f ca="1">LOWER(_xlfn.XLOOKUP($A149,Строчный!$A:$A,Строчный!I:I,"ERR",0))</f>
        <v>синий</v>
      </c>
      <c r="J149" s="101" t="str">
        <f ca="1">SUBSTITUTE(LOWER(_xlfn.XLOOKUP($A149,Строчный!$A:$A,Строчный!J:J,"ERR",0)),"подклад","Подклад")</f>
        <v>50% бумага - 50% полипропилен</v>
      </c>
      <c r="K149" s="101" t="str">
        <f ca="1">LOWER(_xlfn.XLOOKUP($A149,Строчный!$A:$A,Строчный!K:K,"ERR",0))</f>
        <v>бумажные</v>
      </c>
      <c r="L149" s="101" t="str">
        <f ca="1">PROPER(_xlfn.XLOOKUP($A149,Строчный!$A:$A,Строчный!L:L,"ERR",0))</f>
        <v>Унисекс</v>
      </c>
      <c r="M149" s="101" t="str">
        <f ca="1">PROPER(_xlfn.XLOOKUP($A149,Строчный!$A:$A,Строчный!M:M,"ERR",0))</f>
        <v>Китай</v>
      </c>
      <c r="N149" s="110">
        <f ca="1">VALUE(_xlfn.XLOOKUP($A149,Строчный!$A:$A,Строчный!N:N,"ERR",0))</f>
        <v>2263.9500000000003</v>
      </c>
      <c r="O149" s="109" t="str">
        <f ca="1">_xlfn.XLOOKUP($G149,Фабрика!A:A,Фабрика!B:B,"ERR",0)</f>
        <v>Bollman Headwear Europe Ltd; 2 Merchants drive, Caelisle, Cumbria CA3 0JW, United Kingdom</v>
      </c>
      <c r="P149" s="100">
        <f ca="1">_xlfn.XLOOKUP($A149,Строчный!$A:$A,Строчный!P:P,"ERR",0)</f>
        <v>59</v>
      </c>
      <c r="Q149" s="100">
        <f ca="1">VALUE(_xlfn.XLOOKUP($A149,Строчный!$A:$A,Строчный!Q:Q,"ERR",0))</f>
        <v>8</v>
      </c>
      <c r="R149" s="14" t="s">
        <v>283</v>
      </c>
      <c r="S149" s="122" t="str">
        <f t="shared" ca="1" si="18"/>
        <v>Шляпа BAILEY арт. 81726BH HESTER (синий)</v>
      </c>
      <c r="T149" s="121" t="str">
        <f t="shared" ca="1" si="19"/>
        <v>Шляпа BAILEY арт. 81726BH HESTER (синий) {navy heather}</v>
      </c>
      <c r="U149" s="18" t="str">
        <f t="shared" ca="1" si="20"/>
        <v>синий</v>
      </c>
      <c r="V149" s="18" t="str">
        <f t="shared" ca="1" si="21"/>
        <v>синий</v>
      </c>
      <c r="W149" s="119" t="str">
        <f ca="1">_xlfn.XLOOKUP(A149,'Цвета артикулов'!A:A,'Цвета артикулов'!B:B,IFERROR(MID(I149,FIND("-",I149)+1,LEN(I149)),IFERROR(MID(I149,1,FIND("/",I149)-2),I149)),0)</f>
        <v>синий</v>
      </c>
      <c r="X149" s="93" t="str">
        <f t="shared" ca="1" si="22"/>
        <v>21-599-06</v>
      </c>
      <c r="Y149" s="95" t="str">
        <f ca="1">VLOOKUP(C149,Группа!A:B,2,FALSE)</f>
        <v>Шляпа</v>
      </c>
      <c r="Z149" s="117" t="str">
        <f ca="1">IFERROR(VLOOKUP(P149,Размеры!A:C,3,FALSE),"")</f>
        <v>59 L</v>
      </c>
      <c r="AA149" s="117" t="str">
        <f ca="1">VLOOKUP(I149,ЦветПолный!A:B,2,FALSE)</f>
        <v>06</v>
      </c>
      <c r="AB149" s="117">
        <f ca="1">IFERROR(VLOOKUP(P149,Размеры!A:D,4,FALSE),"")</f>
        <v>59</v>
      </c>
      <c r="AC149" s="117">
        <f ca="1">IF(LEFT(IFERROR(VLOOKUP(LOOKUP(2,1/SEARCH(B149,Товары!A:A),Товары!A:A),Товары!A:B,2,0),""),6)=MID(X149,1,6),1,0)</f>
        <v>1</v>
      </c>
      <c r="AE149" s="117">
        <f ca="1">SUMIF(Группа!A:A,C149,Группа!C:C)</f>
        <v>1</v>
      </c>
      <c r="AF149" s="117">
        <f ca="1">SUMIF(Группа!B:B,Y149,Группа!C:C)</f>
        <v>1</v>
      </c>
      <c r="AG149" s="117">
        <f ca="1">SUMIF(Формы!A:A,D149,Формы!B:B)</f>
        <v>1</v>
      </c>
      <c r="AH149" s="117">
        <f ca="1">SUMIF(Материал!A:A,K149,Материал!B:B)</f>
        <v>1</v>
      </c>
      <c r="AI149" s="117">
        <f ca="1">SUMIF(Размеры!A:A,P149,Размеры!E:E)</f>
        <v>1</v>
      </c>
      <c r="AJ149" s="117">
        <f ca="1">SUMIF(Сезон!A:A,F149,Сезон!B:B)</f>
        <v>1</v>
      </c>
      <c r="AK149" s="117">
        <f ca="1">SUMIF(Состав!A:A,J149,Состав!B:B)</f>
        <v>1</v>
      </c>
      <c r="AL149" s="117">
        <f ca="1">SUMIF(ЦветПолный!A:A,I149,ЦветПолный!C:C)</f>
        <v>8</v>
      </c>
      <c r="AM149" s="117">
        <f ca="1">SUMIF(Цвет!A:A,W149,Цвет!B:B)</f>
        <v>1</v>
      </c>
      <c r="AN149" s="117">
        <f ca="1">SUMIF(Пол!B:B,L149,Пол!C:C)</f>
        <v>1</v>
      </c>
      <c r="AO149" s="117">
        <f ca="1">SUMIF(Марка!A:A,G149,Марка!B:B)</f>
        <v>1</v>
      </c>
      <c r="AP149" s="117">
        <f ca="1">SUMIF(Страна!A:A,M149,Страна!B:B)</f>
        <v>1</v>
      </c>
      <c r="AQ149" s="83" t="str">
        <f ca="1">IF(VLOOKUP(T149,Товары!A:B,2,FALSE)=X149,"Есть в 1С","ERR")</f>
        <v>Есть в 1С</v>
      </c>
      <c r="AR149" s="84" t="str">
        <f ca="1">IF(VLOOKUP(X149,Товары!B:B,1,FALSE)=X149,"Есть в 1С","ERR")</f>
        <v>Есть в 1С</v>
      </c>
      <c r="AS149" s="116" t="str">
        <f ca="1">VLOOKUP(T149,Товары!A:B,2,FALSE)</f>
        <v>21-599-06</v>
      </c>
      <c r="AT149" s="114" t="str">
        <f ca="1">VLOOKUP(T149,Товары!A:B,1,FALSE)</f>
        <v>Шляпа BAILEY арт. 81726BH HESTER (синий) {navy heather}</v>
      </c>
    </row>
    <row r="150" spans="1:46" x14ac:dyDescent="0.25">
      <c r="A150" s="133" t="str">
        <f ca="1"/>
        <v>21-599-06-57</v>
      </c>
      <c r="B150" s="128" t="str">
        <f ca="1">UPPER(_xlfn.XLOOKUP($A150,Строчный!$A:$A,Строчный!B:B,"ERR",0))</f>
        <v>81726BH HESTER</v>
      </c>
      <c r="C150" s="101" t="str">
        <f ca="1">PROPER(_xlfn.XLOOKUP($A150,Строчный!$A:$A,Строчный!C:C,"ERR",0))</f>
        <v>Шляпы</v>
      </c>
      <c r="D150" s="101" t="str">
        <f ca="1">_xlfn.LET(_xlpm.DATA,(_xlfn.XLOOKUP($A150,Строчный!$A:$A,Строчный!D:D,"ERR",0)),UPPER(MID(_xlpm.DATA,1,1))&amp;LOWER(MID(_xlpm.DATA,2,LEN(_xlpm.DATA)-1)))</f>
        <v>Шляпа федора</v>
      </c>
      <c r="E150" s="101" t="str">
        <f ca="1">PROPER(_xlfn.XLOOKUP($A150,Строчный!$A:$A,Строчный!E:E,"ERR",0))</f>
        <v>The Hollywood</v>
      </c>
      <c r="F150" s="101" t="str">
        <f ca="1">LOWER(_xlfn.XLOOKUP($A150,Строчный!$A:$A,Строчный!F:F,"ERR",0))</f>
        <v>летний</v>
      </c>
      <c r="G150" s="101" t="str">
        <f ca="1">UPPER(_xlfn.XLOOKUP($A150,Строчный!$A:$A,Строчный!G:G,"ERR",0))</f>
        <v>BAILEY</v>
      </c>
      <c r="H150" s="101" t="str">
        <f ca="1">LOWER(_xlfn.XLOOKUP($A150,Строчный!$A:$A,Строчный!H:H,"ERR",0))</f>
        <v>navy heather</v>
      </c>
      <c r="I150" s="101" t="str">
        <f ca="1">LOWER(_xlfn.XLOOKUP($A150,Строчный!$A:$A,Строчный!I:I,"ERR",0))</f>
        <v>синий</v>
      </c>
      <c r="J150" s="101" t="str">
        <f ca="1">SUBSTITUTE(LOWER(_xlfn.XLOOKUP($A150,Строчный!$A:$A,Строчный!J:J,"ERR",0)),"подклад","Подклад")</f>
        <v>50% бумага - 50% полипропилен</v>
      </c>
      <c r="K150" s="101" t="str">
        <f ca="1">LOWER(_xlfn.XLOOKUP($A150,Строчный!$A:$A,Строчный!K:K,"ERR",0))</f>
        <v>бумажные</v>
      </c>
      <c r="L150" s="101" t="str">
        <f ca="1">PROPER(_xlfn.XLOOKUP($A150,Строчный!$A:$A,Строчный!L:L,"ERR",0))</f>
        <v>Унисекс</v>
      </c>
      <c r="M150" s="101" t="str">
        <f ca="1">PROPER(_xlfn.XLOOKUP($A150,Строчный!$A:$A,Строчный!M:M,"ERR",0))</f>
        <v>Китай</v>
      </c>
      <c r="N150" s="110">
        <f ca="1">VALUE(_xlfn.XLOOKUP($A150,Строчный!$A:$A,Строчный!N:N,"ERR",0))</f>
        <v>2263.9500000000003</v>
      </c>
      <c r="O150" s="109" t="str">
        <f ca="1">_xlfn.XLOOKUP($G150,Фабрика!A:A,Фабрика!B:B,"ERR",0)</f>
        <v>Bollman Headwear Europe Ltd; 2 Merchants drive, Caelisle, Cumbria CA3 0JW, United Kingdom</v>
      </c>
      <c r="P150" s="100">
        <f ca="1">_xlfn.XLOOKUP($A150,Строчный!$A:$A,Строчный!P:P,"ERR",0)</f>
        <v>57</v>
      </c>
      <c r="Q150" s="100">
        <f ca="1">VALUE(_xlfn.XLOOKUP($A150,Строчный!$A:$A,Строчный!Q:Q,"ERR",0))</f>
        <v>3</v>
      </c>
      <c r="R150" s="14" t="s">
        <v>283</v>
      </c>
      <c r="S150" s="122" t="str">
        <f t="shared" ca="1" si="18"/>
        <v>Шляпа BAILEY арт. 81726BH HESTER (синий)</v>
      </c>
      <c r="T150" s="121" t="str">
        <f t="shared" ca="1" si="19"/>
        <v>Шляпа BAILEY арт. 81726BH HESTER (синий) {navy heather}</v>
      </c>
      <c r="U150" s="18" t="str">
        <f t="shared" ca="1" si="20"/>
        <v>синий</v>
      </c>
      <c r="V150" s="18" t="str">
        <f t="shared" ca="1" si="21"/>
        <v>синий</v>
      </c>
      <c r="W150" s="119" t="str">
        <f ca="1">_xlfn.XLOOKUP(A150,'Цвета артикулов'!A:A,'Цвета артикулов'!B:B,IFERROR(MID(I150,FIND("-",I150)+1,LEN(I150)),IFERROR(MID(I150,1,FIND("/",I150)-2),I150)),0)</f>
        <v>синий</v>
      </c>
      <c r="X150" s="93" t="str">
        <f t="shared" ca="1" si="22"/>
        <v>21-599-06</v>
      </c>
      <c r="Y150" s="95" t="str">
        <f ca="1">VLOOKUP(C150,Группа!A:B,2,FALSE)</f>
        <v>Шляпа</v>
      </c>
      <c r="Z150" s="117" t="str">
        <f ca="1">IFERROR(VLOOKUP(P150,Размеры!A:C,3,FALSE),"")</f>
        <v>57 M</v>
      </c>
      <c r="AA150" s="117" t="str">
        <f ca="1">VLOOKUP(I150,ЦветПолный!A:B,2,FALSE)</f>
        <v>06</v>
      </c>
      <c r="AB150" s="117">
        <f ca="1">IFERROR(VLOOKUP(P150,Размеры!A:D,4,FALSE),"")</f>
        <v>57</v>
      </c>
      <c r="AC150" s="117">
        <f ca="1">IF(LEFT(IFERROR(VLOOKUP(LOOKUP(2,1/SEARCH(B150,Товары!A:A),Товары!A:A),Товары!A:B,2,0),""),6)=MID(X150,1,6),1,0)</f>
        <v>1</v>
      </c>
      <c r="AE150" s="117">
        <f ca="1">SUMIF(Группа!A:A,C150,Группа!C:C)</f>
        <v>1</v>
      </c>
      <c r="AF150" s="117">
        <f ca="1">SUMIF(Группа!B:B,Y150,Группа!C:C)</f>
        <v>1</v>
      </c>
      <c r="AG150" s="117">
        <f ca="1">SUMIF(Формы!A:A,D150,Формы!B:B)</f>
        <v>1</v>
      </c>
      <c r="AH150" s="117">
        <f ca="1">SUMIF(Материал!A:A,K150,Материал!B:B)</f>
        <v>1</v>
      </c>
      <c r="AI150" s="117">
        <f ca="1">SUMIF(Размеры!A:A,P150,Размеры!E:E)</f>
        <v>1</v>
      </c>
      <c r="AJ150" s="117">
        <f ca="1">SUMIF(Сезон!A:A,F150,Сезон!B:B)</f>
        <v>1</v>
      </c>
      <c r="AK150" s="117">
        <f ca="1">SUMIF(Состав!A:A,J150,Состав!B:B)</f>
        <v>1</v>
      </c>
      <c r="AL150" s="117">
        <f ca="1">SUMIF(ЦветПолный!A:A,I150,ЦветПолный!C:C)</f>
        <v>8</v>
      </c>
      <c r="AM150" s="117">
        <f ca="1">SUMIF(Цвет!A:A,W150,Цвет!B:B)</f>
        <v>1</v>
      </c>
      <c r="AN150" s="117">
        <f ca="1">SUMIF(Пол!B:B,L150,Пол!C:C)</f>
        <v>1</v>
      </c>
      <c r="AO150" s="117">
        <f ca="1">SUMIF(Марка!A:A,G150,Марка!B:B)</f>
        <v>1</v>
      </c>
      <c r="AP150" s="117">
        <f ca="1">SUMIF(Страна!A:A,M150,Страна!B:B)</f>
        <v>1</v>
      </c>
      <c r="AQ150" s="83" t="str">
        <f ca="1">IF(VLOOKUP(T150,Товары!A:B,2,FALSE)=X150,"Есть в 1С","ERR")</f>
        <v>Есть в 1С</v>
      </c>
      <c r="AR150" s="84" t="str">
        <f ca="1">IF(VLOOKUP(X150,Товары!B:B,1,FALSE)=X150,"Есть в 1С","ERR")</f>
        <v>Есть в 1С</v>
      </c>
      <c r="AS150" s="116" t="str">
        <f ca="1">VLOOKUP(T150,Товары!A:B,2,FALSE)</f>
        <v>21-599-06</v>
      </c>
      <c r="AT150" s="114" t="str">
        <f ca="1">VLOOKUP(T150,Товары!A:B,1,FALSE)</f>
        <v>Шляпа BAILEY арт. 81726BH HESTER (синий) {navy heather}</v>
      </c>
    </row>
    <row r="151" spans="1:46" x14ac:dyDescent="0.25">
      <c r="A151" s="133" t="str">
        <f ca="1"/>
        <v>21-599-00-63</v>
      </c>
      <c r="B151" s="128" t="str">
        <f ca="1">UPPER(_xlfn.XLOOKUP($A151,Строчный!$A:$A,Строчный!B:B,"ERR",0))</f>
        <v>81726BH HESTER</v>
      </c>
      <c r="C151" s="101" t="str">
        <f ca="1">PROPER(_xlfn.XLOOKUP($A151,Строчный!$A:$A,Строчный!C:C,"ERR",0))</f>
        <v>Шляпы</v>
      </c>
      <c r="D151" s="101" t="str">
        <f ca="1">_xlfn.LET(_xlpm.DATA,(_xlfn.XLOOKUP($A151,Строчный!$A:$A,Строчный!D:D,"ERR",0)),UPPER(MID(_xlpm.DATA,1,1))&amp;LOWER(MID(_xlpm.DATA,2,LEN(_xlpm.DATA)-1)))</f>
        <v>Шляпа федора</v>
      </c>
      <c r="E151" s="101" t="str">
        <f ca="1">PROPER(_xlfn.XLOOKUP($A151,Строчный!$A:$A,Строчный!E:E,"ERR",0))</f>
        <v>The Hollywood</v>
      </c>
      <c r="F151" s="101" t="str">
        <f ca="1">LOWER(_xlfn.XLOOKUP($A151,Строчный!$A:$A,Строчный!F:F,"ERR",0))</f>
        <v>летний</v>
      </c>
      <c r="G151" s="101" t="str">
        <f ca="1">UPPER(_xlfn.XLOOKUP($A151,Строчный!$A:$A,Строчный!G:G,"ERR",0))</f>
        <v>BAILEY</v>
      </c>
      <c r="H151" s="101" t="str">
        <f ca="1">LOWER(_xlfn.XLOOKUP($A151,Строчный!$A:$A,Строчный!H:H,"ERR",0))</f>
        <v>copper</v>
      </c>
      <c r="I151" s="101" t="str">
        <f ca="1">LOWER(_xlfn.XLOOKUP($A151,Строчный!$A:$A,Строчный!I:I,"ERR",0))</f>
        <v>темно-бежевый</v>
      </c>
      <c r="J151" s="101" t="str">
        <f ca="1">SUBSTITUTE(LOWER(_xlfn.XLOOKUP($A151,Строчный!$A:$A,Строчный!J:J,"ERR",0)),"подклад","Подклад")</f>
        <v>50% бумага - 50% полипропилен</v>
      </c>
      <c r="K151" s="101" t="str">
        <f ca="1">LOWER(_xlfn.XLOOKUP($A151,Строчный!$A:$A,Строчный!K:K,"ERR",0))</f>
        <v>бумажные</v>
      </c>
      <c r="L151" s="101" t="str">
        <f ca="1">PROPER(_xlfn.XLOOKUP($A151,Строчный!$A:$A,Строчный!L:L,"ERR",0))</f>
        <v>Унисекс</v>
      </c>
      <c r="M151" s="101" t="str">
        <f ca="1">PROPER(_xlfn.XLOOKUP($A151,Строчный!$A:$A,Строчный!M:M,"ERR",0))</f>
        <v>Китай</v>
      </c>
      <c r="N151" s="110">
        <f ca="1">VALUE(_xlfn.XLOOKUP($A151,Строчный!$A:$A,Строчный!N:N,"ERR",0))</f>
        <v>2263.9500000000003</v>
      </c>
      <c r="O151" s="109" t="str">
        <f ca="1">_xlfn.XLOOKUP($G151,Фабрика!A:A,Фабрика!B:B,"ERR",0)</f>
        <v>Bollman Headwear Europe Ltd; 2 Merchants drive, Caelisle, Cumbria CA3 0JW, United Kingdom</v>
      </c>
      <c r="P151" s="100">
        <f ca="1">_xlfn.XLOOKUP($A151,Строчный!$A:$A,Строчный!P:P,"ERR",0)</f>
        <v>63</v>
      </c>
      <c r="Q151" s="100">
        <f ca="1">VALUE(_xlfn.XLOOKUP($A151,Строчный!$A:$A,Строчный!Q:Q,"ERR",0))</f>
        <v>0</v>
      </c>
      <c r="R151" s="14" t="s">
        <v>283</v>
      </c>
      <c r="S151" s="122" t="str">
        <f t="shared" ca="1" si="18"/>
        <v>Шляпа BAILEY арт. 81726BH HESTER (темно-бежевый)</v>
      </c>
      <c r="T151" s="121" t="str">
        <f t="shared" ca="1" si="19"/>
        <v>Шляпа BAILEY арт. 81726BH HESTER (темно-бежевый) {copper}</v>
      </c>
      <c r="U151" s="18" t="str">
        <f t="shared" ca="1" si="20"/>
        <v>бежевый</v>
      </c>
      <c r="V151" s="18" t="str">
        <f t="shared" ca="1" si="21"/>
        <v>бежевый</v>
      </c>
      <c r="W151" s="119" t="str">
        <f ca="1">_xlfn.XLOOKUP(A151,'Цвета артикулов'!A:A,'Цвета артикулов'!B:B,IFERROR(MID(I151,FIND("-",I151)+1,LEN(I151)),IFERROR(MID(I151,1,FIND("/",I151)-2),I151)),0)</f>
        <v>бежевый</v>
      </c>
      <c r="X151" s="93" t="str">
        <f t="shared" ca="1" si="22"/>
        <v>21-599-00</v>
      </c>
      <c r="Y151" s="95" t="str">
        <f ca="1">VLOOKUP(C151,Группа!A:B,2,FALSE)</f>
        <v>Шляпа</v>
      </c>
      <c r="Z151" s="117" t="str">
        <f ca="1">IFERROR(VLOOKUP(P151,Размеры!A:C,3,FALSE),"")</f>
        <v>63 XXL</v>
      </c>
      <c r="AA151" s="117" t="str">
        <f ca="1">VLOOKUP(I151,ЦветПолный!A:B,2,FALSE)</f>
        <v>00</v>
      </c>
      <c r="AB151" s="117">
        <f ca="1">IFERROR(VLOOKUP(P151,Размеры!A:D,4,FALSE),"")</f>
        <v>63</v>
      </c>
      <c r="AC151" s="117">
        <f ca="1">IF(LEFT(IFERROR(VLOOKUP(LOOKUP(2,1/SEARCH(B151,Товары!A:A),Товары!A:A),Товары!A:B,2,0),""),6)=MID(X151,1,6),1,0)</f>
        <v>1</v>
      </c>
      <c r="AE151" s="117">
        <f ca="1">SUMIF(Группа!A:A,C151,Группа!C:C)</f>
        <v>1</v>
      </c>
      <c r="AF151" s="117">
        <f ca="1">SUMIF(Группа!B:B,Y151,Группа!C:C)</f>
        <v>1</v>
      </c>
      <c r="AG151" s="117">
        <f ca="1">SUMIF(Формы!A:A,D151,Формы!B:B)</f>
        <v>1</v>
      </c>
      <c r="AH151" s="117">
        <f ca="1">SUMIF(Материал!A:A,K151,Материал!B:B)</f>
        <v>1</v>
      </c>
      <c r="AI151" s="117">
        <f ca="1">SUMIF(Размеры!A:A,P151,Размеры!E:E)</f>
        <v>1</v>
      </c>
      <c r="AJ151" s="117">
        <f ca="1">SUMIF(Сезон!A:A,F151,Сезон!B:B)</f>
        <v>1</v>
      </c>
      <c r="AK151" s="117">
        <f ca="1">SUMIF(Состав!A:A,J151,Состав!B:B)</f>
        <v>1</v>
      </c>
      <c r="AL151" s="117">
        <f ca="1">SUMIF(ЦветПолный!A:A,I151,ЦветПолный!C:C)</f>
        <v>4</v>
      </c>
      <c r="AM151" s="117">
        <f ca="1">SUMIF(Цвет!A:A,W151,Цвет!B:B)</f>
        <v>1</v>
      </c>
      <c r="AN151" s="117">
        <f ca="1">SUMIF(Пол!B:B,L151,Пол!C:C)</f>
        <v>1</v>
      </c>
      <c r="AO151" s="117">
        <f ca="1">SUMIF(Марка!A:A,G151,Марка!B:B)</f>
        <v>1</v>
      </c>
      <c r="AP151" s="117">
        <f ca="1">SUMIF(Страна!A:A,M151,Страна!B:B)</f>
        <v>1</v>
      </c>
      <c r="AQ151" s="83" t="str">
        <f ca="1">IF(VLOOKUP(T151,Товары!A:B,2,FALSE)=X151,"Есть в 1С","ERR")</f>
        <v>Есть в 1С</v>
      </c>
      <c r="AR151" s="84" t="str">
        <f ca="1">IF(VLOOKUP(X151,Товары!B:B,1,FALSE)=X151,"Есть в 1С","ERR")</f>
        <v>Есть в 1С</v>
      </c>
      <c r="AS151" s="116" t="str">
        <f ca="1">VLOOKUP(T151,Товары!A:B,2,FALSE)</f>
        <v>21-599-00</v>
      </c>
      <c r="AT151" s="114" t="str">
        <f ca="1">VLOOKUP(T151,Товары!A:B,1,FALSE)</f>
        <v>Шляпа BAILEY арт. 81726BH HESTER (темно-бежевый) {copper}</v>
      </c>
    </row>
    <row r="152" spans="1:46" x14ac:dyDescent="0.25">
      <c r="A152" s="133" t="str">
        <f ca="1"/>
        <v>21-599-00-61</v>
      </c>
      <c r="B152" s="128" t="str">
        <f ca="1">UPPER(_xlfn.XLOOKUP($A152,Строчный!$A:$A,Строчный!B:B,"ERR",0))</f>
        <v>81726BH HESTER</v>
      </c>
      <c r="C152" s="101" t="str">
        <f ca="1">PROPER(_xlfn.XLOOKUP($A152,Строчный!$A:$A,Строчный!C:C,"ERR",0))</f>
        <v>Шляпы</v>
      </c>
      <c r="D152" s="101" t="str">
        <f ca="1">_xlfn.LET(_xlpm.DATA,(_xlfn.XLOOKUP($A152,Строчный!$A:$A,Строчный!D:D,"ERR",0)),UPPER(MID(_xlpm.DATA,1,1))&amp;LOWER(MID(_xlpm.DATA,2,LEN(_xlpm.DATA)-1)))</f>
        <v>Шляпа федора</v>
      </c>
      <c r="E152" s="101" t="str">
        <f ca="1">PROPER(_xlfn.XLOOKUP($A152,Строчный!$A:$A,Строчный!E:E,"ERR",0))</f>
        <v>The Hollywood</v>
      </c>
      <c r="F152" s="101" t="str">
        <f ca="1">LOWER(_xlfn.XLOOKUP($A152,Строчный!$A:$A,Строчный!F:F,"ERR",0))</f>
        <v>летний</v>
      </c>
      <c r="G152" s="101" t="str">
        <f ca="1">UPPER(_xlfn.XLOOKUP($A152,Строчный!$A:$A,Строчный!G:G,"ERR",0))</f>
        <v>BAILEY</v>
      </c>
      <c r="H152" s="101" t="str">
        <f ca="1">LOWER(_xlfn.XLOOKUP($A152,Строчный!$A:$A,Строчный!H:H,"ERR",0))</f>
        <v>copper</v>
      </c>
      <c r="I152" s="101" t="str">
        <f ca="1">LOWER(_xlfn.XLOOKUP($A152,Строчный!$A:$A,Строчный!I:I,"ERR",0))</f>
        <v>темно-бежевый</v>
      </c>
      <c r="J152" s="101" t="str">
        <f ca="1">SUBSTITUTE(LOWER(_xlfn.XLOOKUP($A152,Строчный!$A:$A,Строчный!J:J,"ERR",0)),"подклад","Подклад")</f>
        <v>50% бумага - 50% полипропилен</v>
      </c>
      <c r="K152" s="101" t="str">
        <f ca="1">LOWER(_xlfn.XLOOKUP($A152,Строчный!$A:$A,Строчный!K:K,"ERR",0))</f>
        <v>бумажные</v>
      </c>
      <c r="L152" s="101" t="str">
        <f ca="1">PROPER(_xlfn.XLOOKUP($A152,Строчный!$A:$A,Строчный!L:L,"ERR",0))</f>
        <v>Унисекс</v>
      </c>
      <c r="M152" s="101" t="str">
        <f ca="1">PROPER(_xlfn.XLOOKUP($A152,Строчный!$A:$A,Строчный!M:M,"ERR",0))</f>
        <v>Китай</v>
      </c>
      <c r="N152" s="110">
        <f ca="1">VALUE(_xlfn.XLOOKUP($A152,Строчный!$A:$A,Строчный!N:N,"ERR",0))</f>
        <v>2263.9500000000003</v>
      </c>
      <c r="O152" s="109" t="str">
        <f ca="1">_xlfn.XLOOKUP($G152,Фабрика!A:A,Фабрика!B:B,"ERR",0)</f>
        <v>Bollman Headwear Europe Ltd; 2 Merchants drive, Caelisle, Cumbria CA3 0JW, United Kingdom</v>
      </c>
      <c r="P152" s="100">
        <f ca="1">_xlfn.XLOOKUP($A152,Строчный!$A:$A,Строчный!P:P,"ERR",0)</f>
        <v>61</v>
      </c>
      <c r="Q152" s="100">
        <f ca="1">VALUE(_xlfn.XLOOKUP($A152,Строчный!$A:$A,Строчный!Q:Q,"ERR",0))</f>
        <v>12</v>
      </c>
      <c r="R152" s="14" t="s">
        <v>283</v>
      </c>
      <c r="S152" s="122" t="str">
        <f t="shared" ca="1" si="18"/>
        <v>Шляпа BAILEY арт. 81726BH HESTER (темно-бежевый)</v>
      </c>
      <c r="T152" s="121" t="str">
        <f t="shared" ca="1" si="19"/>
        <v>Шляпа BAILEY арт. 81726BH HESTER (темно-бежевый) {copper}</v>
      </c>
      <c r="U152" s="18" t="str">
        <f t="shared" ca="1" si="20"/>
        <v>бежевый</v>
      </c>
      <c r="V152" s="18" t="str">
        <f t="shared" ca="1" si="21"/>
        <v>бежевый</v>
      </c>
      <c r="W152" s="119" t="str">
        <f ca="1">_xlfn.XLOOKUP(A152,'Цвета артикулов'!A:A,'Цвета артикулов'!B:B,IFERROR(MID(I152,FIND("-",I152)+1,LEN(I152)),IFERROR(MID(I152,1,FIND("/",I152)-2),I152)),0)</f>
        <v>бежевый</v>
      </c>
      <c r="X152" s="93" t="str">
        <f t="shared" ca="1" si="22"/>
        <v>21-599-00</v>
      </c>
      <c r="Y152" s="95" t="str">
        <f ca="1">VLOOKUP(C152,Группа!A:B,2,FALSE)</f>
        <v>Шляпа</v>
      </c>
      <c r="Z152" s="117" t="str">
        <f ca="1">IFERROR(VLOOKUP(P152,Размеры!A:C,3,FALSE),"")</f>
        <v>61 XL</v>
      </c>
      <c r="AA152" s="117" t="str">
        <f ca="1">VLOOKUP(I152,ЦветПолный!A:B,2,FALSE)</f>
        <v>00</v>
      </c>
      <c r="AB152" s="117">
        <f ca="1">IFERROR(VLOOKUP(P152,Размеры!A:D,4,FALSE),"")</f>
        <v>61</v>
      </c>
      <c r="AC152" s="117">
        <f ca="1">IF(LEFT(IFERROR(VLOOKUP(LOOKUP(2,1/SEARCH(B152,Товары!A:A),Товары!A:A),Товары!A:B,2,0),""),6)=MID(X152,1,6),1,0)</f>
        <v>1</v>
      </c>
      <c r="AE152" s="117">
        <f ca="1">SUMIF(Группа!A:A,C152,Группа!C:C)</f>
        <v>1</v>
      </c>
      <c r="AF152" s="117">
        <f ca="1">SUMIF(Группа!B:B,Y152,Группа!C:C)</f>
        <v>1</v>
      </c>
      <c r="AG152" s="117">
        <f ca="1">SUMIF(Формы!A:A,D152,Формы!B:B)</f>
        <v>1</v>
      </c>
      <c r="AH152" s="117">
        <f ca="1">SUMIF(Материал!A:A,K152,Материал!B:B)</f>
        <v>1</v>
      </c>
      <c r="AI152" s="117">
        <f ca="1">SUMIF(Размеры!A:A,P152,Размеры!E:E)</f>
        <v>1</v>
      </c>
      <c r="AJ152" s="117">
        <f ca="1">SUMIF(Сезон!A:A,F152,Сезон!B:B)</f>
        <v>1</v>
      </c>
      <c r="AK152" s="117">
        <f ca="1">SUMIF(Состав!A:A,J152,Состав!B:B)</f>
        <v>1</v>
      </c>
      <c r="AL152" s="117">
        <f ca="1">SUMIF(ЦветПолный!A:A,I152,ЦветПолный!C:C)</f>
        <v>4</v>
      </c>
      <c r="AM152" s="117">
        <f ca="1">SUMIF(Цвет!A:A,W152,Цвет!B:B)</f>
        <v>1</v>
      </c>
      <c r="AN152" s="117">
        <f ca="1">SUMIF(Пол!B:B,L152,Пол!C:C)</f>
        <v>1</v>
      </c>
      <c r="AO152" s="117">
        <f ca="1">SUMIF(Марка!A:A,G152,Марка!B:B)</f>
        <v>1</v>
      </c>
      <c r="AP152" s="117">
        <f ca="1">SUMIF(Страна!A:A,M152,Страна!B:B)</f>
        <v>1</v>
      </c>
      <c r="AQ152" s="83" t="str">
        <f ca="1">IF(VLOOKUP(T152,Товары!A:B,2,FALSE)=X152,"Есть в 1С","ERR")</f>
        <v>Есть в 1С</v>
      </c>
      <c r="AR152" s="84" t="str">
        <f ca="1">IF(VLOOKUP(X152,Товары!B:B,1,FALSE)=X152,"Есть в 1С","ERR")</f>
        <v>Есть в 1С</v>
      </c>
      <c r="AS152" s="116" t="str">
        <f ca="1">VLOOKUP(T152,Товары!A:B,2,FALSE)</f>
        <v>21-599-00</v>
      </c>
      <c r="AT152" s="114" t="str">
        <f ca="1">VLOOKUP(T152,Товары!A:B,1,FALSE)</f>
        <v>Шляпа BAILEY арт. 81726BH HESTER (темно-бежевый) {copper}</v>
      </c>
    </row>
    <row r="153" spans="1:46" x14ac:dyDescent="0.25">
      <c r="A153" s="133" t="str">
        <f ca="1"/>
        <v>21-599-00-59</v>
      </c>
      <c r="B153" s="128" t="str">
        <f ca="1">UPPER(_xlfn.XLOOKUP($A153,Строчный!$A:$A,Строчный!B:B,"ERR",0))</f>
        <v>81726BH HESTER</v>
      </c>
      <c r="C153" s="101" t="str">
        <f ca="1">PROPER(_xlfn.XLOOKUP($A153,Строчный!$A:$A,Строчный!C:C,"ERR",0))</f>
        <v>Шляпы</v>
      </c>
      <c r="D153" s="101" t="str">
        <f ca="1">_xlfn.LET(_xlpm.DATA,(_xlfn.XLOOKUP($A153,Строчный!$A:$A,Строчный!D:D,"ERR",0)),UPPER(MID(_xlpm.DATA,1,1))&amp;LOWER(MID(_xlpm.DATA,2,LEN(_xlpm.DATA)-1)))</f>
        <v>Шляпа федора</v>
      </c>
      <c r="E153" s="101" t="str">
        <f ca="1">PROPER(_xlfn.XLOOKUP($A153,Строчный!$A:$A,Строчный!E:E,"ERR",0))</f>
        <v>The Hollywood</v>
      </c>
      <c r="F153" s="101" t="str">
        <f ca="1">LOWER(_xlfn.XLOOKUP($A153,Строчный!$A:$A,Строчный!F:F,"ERR",0))</f>
        <v>летний</v>
      </c>
      <c r="G153" s="101" t="str">
        <f ca="1">UPPER(_xlfn.XLOOKUP($A153,Строчный!$A:$A,Строчный!G:G,"ERR",0))</f>
        <v>BAILEY</v>
      </c>
      <c r="H153" s="101" t="str">
        <f ca="1">LOWER(_xlfn.XLOOKUP($A153,Строчный!$A:$A,Строчный!H:H,"ERR",0))</f>
        <v>copper</v>
      </c>
      <c r="I153" s="101" t="str">
        <f ca="1">LOWER(_xlfn.XLOOKUP($A153,Строчный!$A:$A,Строчный!I:I,"ERR",0))</f>
        <v>темно-бежевый</v>
      </c>
      <c r="J153" s="101" t="str">
        <f ca="1">SUBSTITUTE(LOWER(_xlfn.XLOOKUP($A153,Строчный!$A:$A,Строчный!J:J,"ERR",0)),"подклад","Подклад")</f>
        <v>50% бумага - 50% полипропилен</v>
      </c>
      <c r="K153" s="101" t="str">
        <f ca="1">LOWER(_xlfn.XLOOKUP($A153,Строчный!$A:$A,Строчный!K:K,"ERR",0))</f>
        <v>бумажные</v>
      </c>
      <c r="L153" s="101" t="str">
        <f ca="1">PROPER(_xlfn.XLOOKUP($A153,Строчный!$A:$A,Строчный!L:L,"ERR",0))</f>
        <v>Унисекс</v>
      </c>
      <c r="M153" s="101" t="str">
        <f ca="1">PROPER(_xlfn.XLOOKUP($A153,Строчный!$A:$A,Строчный!M:M,"ERR",0))</f>
        <v>Китай</v>
      </c>
      <c r="N153" s="110">
        <f ca="1">VALUE(_xlfn.XLOOKUP($A153,Строчный!$A:$A,Строчный!N:N,"ERR",0))</f>
        <v>2263.9500000000003</v>
      </c>
      <c r="O153" s="109" t="str">
        <f ca="1">_xlfn.XLOOKUP($G153,Фабрика!A:A,Фабрика!B:B,"ERR",0)</f>
        <v>Bollman Headwear Europe Ltd; 2 Merchants drive, Caelisle, Cumbria CA3 0JW, United Kingdom</v>
      </c>
      <c r="P153" s="100">
        <f ca="1">_xlfn.XLOOKUP($A153,Строчный!$A:$A,Строчный!P:P,"ERR",0)</f>
        <v>59</v>
      </c>
      <c r="Q153" s="100">
        <f ca="1">VALUE(_xlfn.XLOOKUP($A153,Строчный!$A:$A,Строчный!Q:Q,"ERR",0))</f>
        <v>20</v>
      </c>
      <c r="R153" s="14" t="s">
        <v>283</v>
      </c>
      <c r="S153" s="122" t="str">
        <f t="shared" ca="1" si="18"/>
        <v>Шляпа BAILEY арт. 81726BH HESTER (темно-бежевый)</v>
      </c>
      <c r="T153" s="121" t="str">
        <f t="shared" ca="1" si="19"/>
        <v>Шляпа BAILEY арт. 81726BH HESTER (темно-бежевый) {copper}</v>
      </c>
      <c r="U153" s="18" t="str">
        <f t="shared" ca="1" si="20"/>
        <v>бежевый</v>
      </c>
      <c r="V153" s="18" t="str">
        <f t="shared" ca="1" si="21"/>
        <v>бежевый</v>
      </c>
      <c r="W153" s="119" t="str">
        <f ca="1">_xlfn.XLOOKUP(A153,'Цвета артикулов'!A:A,'Цвета артикулов'!B:B,IFERROR(MID(I153,FIND("-",I153)+1,LEN(I153)),IFERROR(MID(I153,1,FIND("/",I153)-2),I153)),0)</f>
        <v>бежевый</v>
      </c>
      <c r="X153" s="93" t="str">
        <f t="shared" ca="1" si="22"/>
        <v>21-599-00</v>
      </c>
      <c r="Y153" s="95" t="str">
        <f ca="1">VLOOKUP(C153,Группа!A:B,2,FALSE)</f>
        <v>Шляпа</v>
      </c>
      <c r="Z153" s="117" t="str">
        <f ca="1">IFERROR(VLOOKUP(P153,Размеры!A:C,3,FALSE),"")</f>
        <v>59 L</v>
      </c>
      <c r="AA153" s="117" t="str">
        <f ca="1">VLOOKUP(I153,ЦветПолный!A:B,2,FALSE)</f>
        <v>00</v>
      </c>
      <c r="AB153" s="117">
        <f ca="1">IFERROR(VLOOKUP(P153,Размеры!A:D,4,FALSE),"")</f>
        <v>59</v>
      </c>
      <c r="AC153" s="117">
        <f ca="1">IF(LEFT(IFERROR(VLOOKUP(LOOKUP(2,1/SEARCH(B153,Товары!A:A),Товары!A:A),Товары!A:B,2,0),""),6)=MID(X153,1,6),1,0)</f>
        <v>1</v>
      </c>
      <c r="AE153" s="117">
        <f ca="1">SUMIF(Группа!A:A,C153,Группа!C:C)</f>
        <v>1</v>
      </c>
      <c r="AF153" s="117">
        <f ca="1">SUMIF(Группа!B:B,Y153,Группа!C:C)</f>
        <v>1</v>
      </c>
      <c r="AG153" s="117">
        <f ca="1">SUMIF(Формы!A:A,D153,Формы!B:B)</f>
        <v>1</v>
      </c>
      <c r="AH153" s="117">
        <f ca="1">SUMIF(Материал!A:A,K153,Материал!B:B)</f>
        <v>1</v>
      </c>
      <c r="AI153" s="117">
        <f ca="1">SUMIF(Размеры!A:A,P153,Размеры!E:E)</f>
        <v>1</v>
      </c>
      <c r="AJ153" s="117">
        <f ca="1">SUMIF(Сезон!A:A,F153,Сезон!B:B)</f>
        <v>1</v>
      </c>
      <c r="AK153" s="117">
        <f ca="1">SUMIF(Состав!A:A,J153,Состав!B:B)</f>
        <v>1</v>
      </c>
      <c r="AL153" s="117">
        <f ca="1">SUMIF(ЦветПолный!A:A,I153,ЦветПолный!C:C)</f>
        <v>4</v>
      </c>
      <c r="AM153" s="117">
        <f ca="1">SUMIF(Цвет!A:A,W153,Цвет!B:B)</f>
        <v>1</v>
      </c>
      <c r="AN153" s="117">
        <f ca="1">SUMIF(Пол!B:B,L153,Пол!C:C)</f>
        <v>1</v>
      </c>
      <c r="AO153" s="117">
        <f ca="1">SUMIF(Марка!A:A,G153,Марка!B:B)</f>
        <v>1</v>
      </c>
      <c r="AP153" s="117">
        <f ca="1">SUMIF(Страна!A:A,M153,Страна!B:B)</f>
        <v>1</v>
      </c>
      <c r="AQ153" s="83" t="str">
        <f ca="1">IF(VLOOKUP(T153,Товары!A:B,2,FALSE)=X153,"Есть в 1С","ERR")</f>
        <v>Есть в 1С</v>
      </c>
      <c r="AR153" s="84" t="str">
        <f ca="1">IF(VLOOKUP(X153,Товары!B:B,1,FALSE)=X153,"Есть в 1С","ERR")</f>
        <v>Есть в 1С</v>
      </c>
      <c r="AS153" s="116" t="str">
        <f ca="1">VLOOKUP(T153,Товары!A:B,2,FALSE)</f>
        <v>21-599-00</v>
      </c>
      <c r="AT153" s="114" t="str">
        <f ca="1">VLOOKUP(T153,Товары!A:B,1,FALSE)</f>
        <v>Шляпа BAILEY арт. 81726BH HESTER (темно-бежевый) {copper}</v>
      </c>
    </row>
    <row r="154" spans="1:46" x14ac:dyDescent="0.25">
      <c r="A154" s="133" t="str">
        <f ca="1"/>
        <v>21-599-00-57</v>
      </c>
      <c r="B154" s="128" t="str">
        <f ca="1">UPPER(_xlfn.XLOOKUP($A154,Строчный!$A:$A,Строчный!B:B,"ERR",0))</f>
        <v>81726BH HESTER</v>
      </c>
      <c r="C154" s="101" t="str">
        <f ca="1">PROPER(_xlfn.XLOOKUP($A154,Строчный!$A:$A,Строчный!C:C,"ERR",0))</f>
        <v>Шляпы</v>
      </c>
      <c r="D154" s="101" t="str">
        <f ca="1">_xlfn.LET(_xlpm.DATA,(_xlfn.XLOOKUP($A154,Строчный!$A:$A,Строчный!D:D,"ERR",0)),UPPER(MID(_xlpm.DATA,1,1))&amp;LOWER(MID(_xlpm.DATA,2,LEN(_xlpm.DATA)-1)))</f>
        <v>Шляпа федора</v>
      </c>
      <c r="E154" s="101" t="str">
        <f ca="1">PROPER(_xlfn.XLOOKUP($A154,Строчный!$A:$A,Строчный!E:E,"ERR",0))</f>
        <v>The Hollywood</v>
      </c>
      <c r="F154" s="101" t="str">
        <f ca="1">LOWER(_xlfn.XLOOKUP($A154,Строчный!$A:$A,Строчный!F:F,"ERR",0))</f>
        <v>летний</v>
      </c>
      <c r="G154" s="101" t="str">
        <f ca="1">UPPER(_xlfn.XLOOKUP($A154,Строчный!$A:$A,Строчный!G:G,"ERR",0))</f>
        <v>BAILEY</v>
      </c>
      <c r="H154" s="101" t="str">
        <f ca="1">LOWER(_xlfn.XLOOKUP($A154,Строчный!$A:$A,Строчный!H:H,"ERR",0))</f>
        <v>copper</v>
      </c>
      <c r="I154" s="101" t="str">
        <f ca="1">LOWER(_xlfn.XLOOKUP($A154,Строчный!$A:$A,Строчный!I:I,"ERR",0))</f>
        <v>темно-бежевый</v>
      </c>
      <c r="J154" s="101" t="str">
        <f ca="1">SUBSTITUTE(LOWER(_xlfn.XLOOKUP($A154,Строчный!$A:$A,Строчный!J:J,"ERR",0)),"подклад","Подклад")</f>
        <v>50% бумага - 50% полипропилен</v>
      </c>
      <c r="K154" s="101" t="str">
        <f ca="1">LOWER(_xlfn.XLOOKUP($A154,Строчный!$A:$A,Строчный!K:K,"ERR",0))</f>
        <v>бумажные</v>
      </c>
      <c r="L154" s="101" t="str">
        <f ca="1">PROPER(_xlfn.XLOOKUP($A154,Строчный!$A:$A,Строчный!L:L,"ERR",0))</f>
        <v>Унисекс</v>
      </c>
      <c r="M154" s="101" t="str">
        <f ca="1">PROPER(_xlfn.XLOOKUP($A154,Строчный!$A:$A,Строчный!M:M,"ERR",0))</f>
        <v>Китай</v>
      </c>
      <c r="N154" s="110">
        <f ca="1">VALUE(_xlfn.XLOOKUP($A154,Строчный!$A:$A,Строчный!N:N,"ERR",0))</f>
        <v>2263.9500000000003</v>
      </c>
      <c r="O154" s="109" t="str">
        <f ca="1">_xlfn.XLOOKUP($G154,Фабрика!A:A,Фабрика!B:B,"ERR",0)</f>
        <v>Bollman Headwear Europe Ltd; 2 Merchants drive, Caelisle, Cumbria CA3 0JW, United Kingdom</v>
      </c>
      <c r="P154" s="100">
        <f ca="1">_xlfn.XLOOKUP($A154,Строчный!$A:$A,Строчный!P:P,"ERR",0)</f>
        <v>57</v>
      </c>
      <c r="Q154" s="100">
        <f ca="1">VALUE(_xlfn.XLOOKUP($A154,Строчный!$A:$A,Строчный!Q:Q,"ERR",0))</f>
        <v>10</v>
      </c>
      <c r="R154" s="14" t="s">
        <v>283</v>
      </c>
      <c r="S154" s="122" t="str">
        <f t="shared" ca="1" si="18"/>
        <v>Шляпа BAILEY арт. 81726BH HESTER (темно-бежевый)</v>
      </c>
      <c r="T154" s="121" t="str">
        <f t="shared" ca="1" si="19"/>
        <v>Шляпа BAILEY арт. 81726BH HESTER (темно-бежевый) {copper}</v>
      </c>
      <c r="U154" s="18" t="str">
        <f t="shared" ca="1" si="20"/>
        <v>бежевый</v>
      </c>
      <c r="V154" s="18" t="str">
        <f t="shared" ca="1" si="21"/>
        <v>бежевый</v>
      </c>
      <c r="W154" s="119" t="str">
        <f ca="1">_xlfn.XLOOKUP(A154,'Цвета артикулов'!A:A,'Цвета артикулов'!B:B,IFERROR(MID(I154,FIND("-",I154)+1,LEN(I154)),IFERROR(MID(I154,1,FIND("/",I154)-2),I154)),0)</f>
        <v>бежевый</v>
      </c>
      <c r="X154" s="93" t="str">
        <f t="shared" ca="1" si="22"/>
        <v>21-599-00</v>
      </c>
      <c r="Y154" s="95" t="str">
        <f ca="1">VLOOKUP(C154,Группа!A:B,2,FALSE)</f>
        <v>Шляпа</v>
      </c>
      <c r="Z154" s="117" t="str">
        <f ca="1">IFERROR(VLOOKUP(P154,Размеры!A:C,3,FALSE),"")</f>
        <v>57 M</v>
      </c>
      <c r="AA154" s="117" t="str">
        <f ca="1">VLOOKUP(I154,ЦветПолный!A:B,2,FALSE)</f>
        <v>00</v>
      </c>
      <c r="AB154" s="117">
        <f ca="1">IFERROR(VLOOKUP(P154,Размеры!A:D,4,FALSE),"")</f>
        <v>57</v>
      </c>
      <c r="AC154" s="117">
        <f ca="1">IF(LEFT(IFERROR(VLOOKUP(LOOKUP(2,1/SEARCH(B154,Товары!A:A),Товары!A:A),Товары!A:B,2,0),""),6)=MID(X154,1,6),1,0)</f>
        <v>1</v>
      </c>
      <c r="AE154" s="117">
        <f ca="1">SUMIF(Группа!A:A,C154,Группа!C:C)</f>
        <v>1</v>
      </c>
      <c r="AF154" s="117">
        <f ca="1">SUMIF(Группа!B:B,Y154,Группа!C:C)</f>
        <v>1</v>
      </c>
      <c r="AG154" s="117">
        <f ca="1">SUMIF(Формы!A:A,D154,Формы!B:B)</f>
        <v>1</v>
      </c>
      <c r="AH154" s="117">
        <f ca="1">SUMIF(Материал!A:A,K154,Материал!B:B)</f>
        <v>1</v>
      </c>
      <c r="AI154" s="117">
        <f ca="1">SUMIF(Размеры!A:A,P154,Размеры!E:E)</f>
        <v>1</v>
      </c>
      <c r="AJ154" s="117">
        <f ca="1">SUMIF(Сезон!A:A,F154,Сезон!B:B)</f>
        <v>1</v>
      </c>
      <c r="AK154" s="117">
        <f ca="1">SUMIF(Состав!A:A,J154,Состав!B:B)</f>
        <v>1</v>
      </c>
      <c r="AL154" s="117">
        <f ca="1">SUMIF(ЦветПолный!A:A,I154,ЦветПолный!C:C)</f>
        <v>4</v>
      </c>
      <c r="AM154" s="117">
        <f ca="1">SUMIF(Цвет!A:A,W154,Цвет!B:B)</f>
        <v>1</v>
      </c>
      <c r="AN154" s="117">
        <f ca="1">SUMIF(Пол!B:B,L154,Пол!C:C)</f>
        <v>1</v>
      </c>
      <c r="AO154" s="117">
        <f ca="1">SUMIF(Марка!A:A,G154,Марка!B:B)</f>
        <v>1</v>
      </c>
      <c r="AP154" s="117">
        <f ca="1">SUMIF(Страна!A:A,M154,Страна!B:B)</f>
        <v>1</v>
      </c>
      <c r="AQ154" s="83" t="str">
        <f ca="1">IF(VLOOKUP(T154,Товары!A:B,2,FALSE)=X154,"Есть в 1С","ERR")</f>
        <v>Есть в 1С</v>
      </c>
      <c r="AR154" s="84" t="str">
        <f ca="1">IF(VLOOKUP(X154,Товары!B:B,1,FALSE)=X154,"Есть в 1С","ERR")</f>
        <v>Есть в 1С</v>
      </c>
      <c r="AS154" s="116" t="str">
        <f ca="1">VLOOKUP(T154,Товары!A:B,2,FALSE)</f>
        <v>21-599-00</v>
      </c>
      <c r="AT154" s="114" t="str">
        <f ca="1">VLOOKUP(T154,Товары!A:B,1,FALSE)</f>
        <v>Шляпа BAILEY арт. 81726BH HESTER (темно-бежевый) {copper}</v>
      </c>
    </row>
    <row r="155" spans="1:46" x14ac:dyDescent="0.25">
      <c r="A155" s="133" t="str">
        <f ca="1"/>
        <v>21-599-00-55</v>
      </c>
      <c r="B155" s="128" t="str">
        <f ca="1">UPPER(_xlfn.XLOOKUP($A155,Строчный!$A:$A,Строчный!B:B,"ERR",0))</f>
        <v>81726BH HESTER</v>
      </c>
      <c r="C155" s="101" t="str">
        <f ca="1">PROPER(_xlfn.XLOOKUP($A155,Строчный!$A:$A,Строчный!C:C,"ERR",0))</f>
        <v>Шляпы</v>
      </c>
      <c r="D155" s="101" t="str">
        <f ca="1">_xlfn.LET(_xlpm.DATA,(_xlfn.XLOOKUP($A155,Строчный!$A:$A,Строчный!D:D,"ERR",0)),UPPER(MID(_xlpm.DATA,1,1))&amp;LOWER(MID(_xlpm.DATA,2,LEN(_xlpm.DATA)-1)))</f>
        <v>Шляпа федора</v>
      </c>
      <c r="E155" s="101" t="str">
        <f ca="1">PROPER(_xlfn.XLOOKUP($A155,Строчный!$A:$A,Строчный!E:E,"ERR",0))</f>
        <v>The Hollywood</v>
      </c>
      <c r="F155" s="101" t="str">
        <f ca="1">LOWER(_xlfn.XLOOKUP($A155,Строчный!$A:$A,Строчный!F:F,"ERR",0))</f>
        <v>летний</v>
      </c>
      <c r="G155" s="101" t="str">
        <f ca="1">UPPER(_xlfn.XLOOKUP($A155,Строчный!$A:$A,Строчный!G:G,"ERR",0))</f>
        <v>BAILEY</v>
      </c>
      <c r="H155" s="101" t="str">
        <f ca="1">LOWER(_xlfn.XLOOKUP($A155,Строчный!$A:$A,Строчный!H:H,"ERR",0))</f>
        <v>copper</v>
      </c>
      <c r="I155" s="101" t="str">
        <f ca="1">LOWER(_xlfn.XLOOKUP($A155,Строчный!$A:$A,Строчный!I:I,"ERR",0))</f>
        <v>темно-бежевый</v>
      </c>
      <c r="J155" s="101" t="str">
        <f ca="1">SUBSTITUTE(LOWER(_xlfn.XLOOKUP($A155,Строчный!$A:$A,Строчный!J:J,"ERR",0)),"подклад","Подклад")</f>
        <v>50% бумага - 50% полипропилен</v>
      </c>
      <c r="K155" s="101" t="str">
        <f ca="1">LOWER(_xlfn.XLOOKUP($A155,Строчный!$A:$A,Строчный!K:K,"ERR",0))</f>
        <v>бумажные</v>
      </c>
      <c r="L155" s="101" t="str">
        <f ca="1">PROPER(_xlfn.XLOOKUP($A155,Строчный!$A:$A,Строчный!L:L,"ERR",0))</f>
        <v>Унисекс</v>
      </c>
      <c r="M155" s="101" t="str">
        <f ca="1">PROPER(_xlfn.XLOOKUP($A155,Строчный!$A:$A,Строчный!M:M,"ERR",0))</f>
        <v>Китай</v>
      </c>
      <c r="N155" s="110">
        <f ca="1">VALUE(_xlfn.XLOOKUP($A155,Строчный!$A:$A,Строчный!N:N,"ERR",0))</f>
        <v>2263.9500000000003</v>
      </c>
      <c r="O155" s="109" t="str">
        <f ca="1">_xlfn.XLOOKUP($G155,Фабрика!A:A,Фабрика!B:B,"ERR",0)</f>
        <v>Bollman Headwear Europe Ltd; 2 Merchants drive, Caelisle, Cumbria CA3 0JW, United Kingdom</v>
      </c>
      <c r="P155" s="100">
        <f ca="1">_xlfn.XLOOKUP($A155,Строчный!$A:$A,Строчный!P:P,"ERR",0)</f>
        <v>55</v>
      </c>
      <c r="Q155" s="100">
        <f ca="1">VALUE(_xlfn.XLOOKUP($A155,Строчный!$A:$A,Строчный!Q:Q,"ERR",0))</f>
        <v>4</v>
      </c>
      <c r="R155" s="14" t="s">
        <v>283</v>
      </c>
      <c r="S155" s="122" t="str">
        <f t="shared" ca="1" si="18"/>
        <v>Шляпа BAILEY арт. 81726BH HESTER (темно-бежевый)</v>
      </c>
      <c r="T155" s="121" t="str">
        <f t="shared" ca="1" si="19"/>
        <v>Шляпа BAILEY арт. 81726BH HESTER (темно-бежевый) {copper}</v>
      </c>
      <c r="U155" s="18" t="str">
        <f t="shared" ca="1" si="20"/>
        <v>бежевый</v>
      </c>
      <c r="V155" s="18" t="str">
        <f t="shared" ca="1" si="21"/>
        <v>бежевый</v>
      </c>
      <c r="W155" s="119" t="str">
        <f ca="1">_xlfn.XLOOKUP(A155,'Цвета артикулов'!A:A,'Цвета артикулов'!B:B,IFERROR(MID(I155,FIND("-",I155)+1,LEN(I155)),IFERROR(MID(I155,1,FIND("/",I155)-2),I155)),0)</f>
        <v>бежевый</v>
      </c>
      <c r="X155" s="93" t="str">
        <f t="shared" ca="1" si="22"/>
        <v>21-599-00</v>
      </c>
      <c r="Y155" s="95" t="str">
        <f ca="1">VLOOKUP(C155,Группа!A:B,2,FALSE)</f>
        <v>Шляпа</v>
      </c>
      <c r="Z155" s="117" t="str">
        <f ca="1">IFERROR(VLOOKUP(P155,Размеры!A:C,3,FALSE),"")</f>
        <v>55 S</v>
      </c>
      <c r="AA155" s="117" t="str">
        <f ca="1">VLOOKUP(I155,ЦветПолный!A:B,2,FALSE)</f>
        <v>00</v>
      </c>
      <c r="AB155" s="117">
        <f ca="1">IFERROR(VLOOKUP(P155,Размеры!A:D,4,FALSE),"")</f>
        <v>55</v>
      </c>
      <c r="AC155" s="117">
        <f ca="1">IF(LEFT(IFERROR(VLOOKUP(LOOKUP(2,1/SEARCH(B155,Товары!A:A),Товары!A:A),Товары!A:B,2,0),""),6)=MID(X155,1,6),1,0)</f>
        <v>1</v>
      </c>
      <c r="AE155" s="117">
        <f ca="1">SUMIF(Группа!A:A,C155,Группа!C:C)</f>
        <v>1</v>
      </c>
      <c r="AF155" s="117">
        <f ca="1">SUMIF(Группа!B:B,Y155,Группа!C:C)</f>
        <v>1</v>
      </c>
      <c r="AG155" s="117">
        <f ca="1">SUMIF(Формы!A:A,D155,Формы!B:B)</f>
        <v>1</v>
      </c>
      <c r="AH155" s="117">
        <f ca="1">SUMIF(Материал!A:A,K155,Материал!B:B)</f>
        <v>1</v>
      </c>
      <c r="AI155" s="117">
        <f ca="1">SUMIF(Размеры!A:A,P155,Размеры!E:E)</f>
        <v>1</v>
      </c>
      <c r="AJ155" s="117">
        <f ca="1">SUMIF(Сезон!A:A,F155,Сезон!B:B)</f>
        <v>1</v>
      </c>
      <c r="AK155" s="117">
        <f ca="1">SUMIF(Состав!A:A,J155,Состав!B:B)</f>
        <v>1</v>
      </c>
      <c r="AL155" s="117">
        <f ca="1">SUMIF(ЦветПолный!A:A,I155,ЦветПолный!C:C)</f>
        <v>4</v>
      </c>
      <c r="AM155" s="117">
        <f ca="1">SUMIF(Цвет!A:A,W155,Цвет!B:B)</f>
        <v>1</v>
      </c>
      <c r="AN155" s="117">
        <f ca="1">SUMIF(Пол!B:B,L155,Пол!C:C)</f>
        <v>1</v>
      </c>
      <c r="AO155" s="117">
        <f ca="1">SUMIF(Марка!A:A,G155,Марка!B:B)</f>
        <v>1</v>
      </c>
      <c r="AP155" s="117">
        <f ca="1">SUMIF(Страна!A:A,M155,Страна!B:B)</f>
        <v>1</v>
      </c>
      <c r="AQ155" s="83" t="str">
        <f ca="1">IF(VLOOKUP(T155,Товары!A:B,2,FALSE)=X155,"Есть в 1С","ERR")</f>
        <v>Есть в 1С</v>
      </c>
      <c r="AR155" s="84" t="str">
        <f ca="1">IF(VLOOKUP(X155,Товары!B:B,1,FALSE)=X155,"Есть в 1С","ERR")</f>
        <v>Есть в 1С</v>
      </c>
      <c r="AS155" s="116" t="str">
        <f ca="1">VLOOKUP(T155,Товары!A:B,2,FALSE)</f>
        <v>21-599-00</v>
      </c>
      <c r="AT155" s="114" t="str">
        <f ca="1">VLOOKUP(T155,Товары!A:B,1,FALSE)</f>
        <v>Шляпа BAILEY арт. 81726BH HESTER (темно-бежевый) {copper}</v>
      </c>
    </row>
    <row r="156" spans="1:46" x14ac:dyDescent="0.25">
      <c r="A156" s="133" t="str">
        <f ca="1"/>
        <v>21-596-91-61</v>
      </c>
      <c r="B156" s="128" t="str">
        <f ca="1">UPPER(_xlfn.XLOOKUP($A156,Строчный!$A:$A,Строчный!B:B,"ERR",0))</f>
        <v>81703BH FOLEY</v>
      </c>
      <c r="C156" s="101" t="str">
        <f ca="1">PROPER(_xlfn.XLOOKUP($A156,Строчный!$A:$A,Строчный!C:C,"ERR",0))</f>
        <v>Шляпы</v>
      </c>
      <c r="D156" s="101" t="str">
        <f ca="1">_xlfn.LET(_xlpm.DATA,(_xlfn.XLOOKUP($A156,Строчный!$A:$A,Строчный!D:D,"ERR",0)),UPPER(MID(_xlpm.DATA,1,1))&amp;LOWER(MID(_xlpm.DATA,2,LEN(_xlpm.DATA)-1)))</f>
        <v>Шляпа федора</v>
      </c>
      <c r="E156" s="101" t="str">
        <f ca="1">PROPER(_xlfn.XLOOKUP($A156,Строчный!$A:$A,Строчный!E:E,"ERR",0))</f>
        <v>The Hollywood</v>
      </c>
      <c r="F156" s="101" t="str">
        <f ca="1">LOWER(_xlfn.XLOOKUP($A156,Строчный!$A:$A,Строчный!F:F,"ERR",0))</f>
        <v>летний</v>
      </c>
      <c r="G156" s="101" t="str">
        <f ca="1">UPPER(_xlfn.XLOOKUP($A156,Строчный!$A:$A,Строчный!G:G,"ERR",0))</f>
        <v>BAILEY</v>
      </c>
      <c r="H156" s="101" t="str">
        <f ca="1">LOWER(_xlfn.XLOOKUP($A156,Строчный!$A:$A,Строчный!H:H,"ERR",0))</f>
        <v>walnut</v>
      </c>
      <c r="I156" s="101" t="str">
        <f ca="1">LOWER(_xlfn.XLOOKUP($A156,Строчный!$A:$A,Строчный!I:I,"ERR",0))</f>
        <v>темно-коричневый</v>
      </c>
      <c r="J156" s="101" t="str">
        <f ca="1">SUBSTITUTE(LOWER(_xlfn.XLOOKUP($A156,Строчный!$A:$A,Строчный!J:J,"ERR",0)),"подклад","Подклад")</f>
        <v>100% бумага</v>
      </c>
      <c r="K156" s="101" t="str">
        <f ca="1">LOWER(_xlfn.XLOOKUP($A156,Строчный!$A:$A,Строчный!K:K,"ERR",0))</f>
        <v>бумажные</v>
      </c>
      <c r="L156" s="101" t="str">
        <f ca="1">PROPER(_xlfn.XLOOKUP($A156,Строчный!$A:$A,Строчный!L:L,"ERR",0))</f>
        <v>Мужской</v>
      </c>
      <c r="M156" s="101" t="str">
        <f ca="1">PROPER(_xlfn.XLOOKUP($A156,Строчный!$A:$A,Строчный!M:M,"ERR",0))</f>
        <v>Китай</v>
      </c>
      <c r="N156" s="110">
        <f ca="1">VALUE(_xlfn.XLOOKUP($A156,Строчный!$A:$A,Строчный!N:N,"ERR",0))</f>
        <v>2152.7999999999997</v>
      </c>
      <c r="O156" s="109" t="str">
        <f ca="1">_xlfn.XLOOKUP($G156,Фабрика!A:A,Фабрика!B:B,"ERR",0)</f>
        <v>Bollman Headwear Europe Ltd; 2 Merchants drive, Caelisle, Cumbria CA3 0JW, United Kingdom</v>
      </c>
      <c r="P156" s="100">
        <f ca="1">_xlfn.XLOOKUP($A156,Строчный!$A:$A,Строчный!P:P,"ERR",0)</f>
        <v>61</v>
      </c>
      <c r="Q156" s="100">
        <f ca="1">VALUE(_xlfn.XLOOKUP($A156,Строчный!$A:$A,Строчный!Q:Q,"ERR",0))</f>
        <v>5</v>
      </c>
      <c r="R156" s="14" t="s">
        <v>283</v>
      </c>
      <c r="S156" s="122" t="str">
        <f t="shared" ca="1" si="18"/>
        <v>Шляпа BAILEY арт. 81703BH FOLEY (темно-коричневый)</v>
      </c>
      <c r="T156" s="121" t="str">
        <f t="shared" ca="1" si="19"/>
        <v>Шляпа BAILEY арт. 81703BH FOLEY (темно-коричневый) {walnut}</v>
      </c>
      <c r="U156" s="18" t="str">
        <f t="shared" ca="1" si="20"/>
        <v>коричневый</v>
      </c>
      <c r="V156" s="18" t="str">
        <f t="shared" ca="1" si="21"/>
        <v>коричневый</v>
      </c>
      <c r="W156" s="119" t="str">
        <f ca="1">_xlfn.XLOOKUP(A156,'Цвета артикулов'!A:A,'Цвета артикулов'!B:B,IFERROR(MID(I156,FIND("-",I156)+1,LEN(I156)),IFERROR(MID(I156,1,FIND("/",I156)-2),I156)),0)</f>
        <v>коричневый</v>
      </c>
      <c r="X156" s="93" t="str">
        <f t="shared" ca="1" si="22"/>
        <v>21-596-91</v>
      </c>
      <c r="Y156" s="95" t="str">
        <f ca="1">VLOOKUP(C156,Группа!A:B,2,FALSE)</f>
        <v>Шляпа</v>
      </c>
      <c r="Z156" s="117" t="str">
        <f ca="1">IFERROR(VLOOKUP(P156,Размеры!A:C,3,FALSE),"")</f>
        <v>61 XL</v>
      </c>
      <c r="AA156" s="117" t="str">
        <f ca="1">VLOOKUP(I156,ЦветПолный!A:B,2,FALSE)</f>
        <v>91</v>
      </c>
      <c r="AB156" s="117">
        <f ca="1">IFERROR(VLOOKUP(P156,Размеры!A:D,4,FALSE),"")</f>
        <v>61</v>
      </c>
      <c r="AC156" s="117">
        <f ca="1">IF(LEFT(IFERROR(VLOOKUP(LOOKUP(2,1/SEARCH(B156,Товары!A:A),Товары!A:A),Товары!A:B,2,0),""),6)=MID(X156,1,6),1,0)</f>
        <v>1</v>
      </c>
      <c r="AE156" s="117">
        <f ca="1">SUMIF(Группа!A:A,C156,Группа!C:C)</f>
        <v>1</v>
      </c>
      <c r="AF156" s="117">
        <f ca="1">SUMIF(Группа!B:B,Y156,Группа!C:C)</f>
        <v>1</v>
      </c>
      <c r="AG156" s="117">
        <f ca="1">SUMIF(Формы!A:A,D156,Формы!B:B)</f>
        <v>1</v>
      </c>
      <c r="AH156" s="117">
        <f ca="1">SUMIF(Материал!A:A,K156,Материал!B:B)</f>
        <v>1</v>
      </c>
      <c r="AI156" s="117">
        <f ca="1">SUMIF(Размеры!A:A,P156,Размеры!E:E)</f>
        <v>1</v>
      </c>
      <c r="AJ156" s="117">
        <f ca="1">SUMIF(Сезон!A:A,F156,Сезон!B:B)</f>
        <v>1</v>
      </c>
      <c r="AK156" s="117">
        <f ca="1">SUMIF(Состав!A:A,J156,Состав!B:B)</f>
        <v>1</v>
      </c>
      <c r="AL156" s="117">
        <f ca="1">SUMIF(ЦветПолный!A:A,I156,ЦветПолный!C:C)</f>
        <v>7</v>
      </c>
      <c r="AM156" s="117">
        <f ca="1">SUMIF(Цвет!A:A,W156,Цвет!B:B)</f>
        <v>1</v>
      </c>
      <c r="AN156" s="117">
        <f ca="1">SUMIF(Пол!B:B,L156,Пол!C:C)</f>
        <v>1</v>
      </c>
      <c r="AO156" s="117">
        <f ca="1">SUMIF(Марка!A:A,G156,Марка!B:B)</f>
        <v>1</v>
      </c>
      <c r="AP156" s="117">
        <f ca="1">SUMIF(Страна!A:A,M156,Страна!B:B)</f>
        <v>1</v>
      </c>
      <c r="AQ156" s="83" t="str">
        <f ca="1">IF(VLOOKUP(T156,Товары!A:B,2,FALSE)=X156,"Есть в 1С","ERR")</f>
        <v>Есть в 1С</v>
      </c>
      <c r="AR156" s="84" t="str">
        <f ca="1">IF(VLOOKUP(X156,Товары!B:B,1,FALSE)=X156,"Есть в 1С","ERR")</f>
        <v>Есть в 1С</v>
      </c>
      <c r="AS156" s="116" t="str">
        <f ca="1">VLOOKUP(T156,Товары!A:B,2,FALSE)</f>
        <v>21-596-91</v>
      </c>
      <c r="AT156" s="114" t="str">
        <f ca="1">VLOOKUP(T156,Товары!A:B,1,FALSE)</f>
        <v>Шляпа BAILEY арт. 81703BH FOLEY (темно-коричневый) {walnut}</v>
      </c>
    </row>
    <row r="157" spans="1:46" x14ac:dyDescent="0.25">
      <c r="A157" s="133" t="str">
        <f ca="1"/>
        <v>21-596-91-59</v>
      </c>
      <c r="B157" s="128" t="str">
        <f ca="1">UPPER(_xlfn.XLOOKUP($A157,Строчный!$A:$A,Строчный!B:B,"ERR",0))</f>
        <v>81703BH FOLEY</v>
      </c>
      <c r="C157" s="101" t="str">
        <f ca="1">PROPER(_xlfn.XLOOKUP($A157,Строчный!$A:$A,Строчный!C:C,"ERR",0))</f>
        <v>Шляпы</v>
      </c>
      <c r="D157" s="101" t="str">
        <f ca="1">_xlfn.LET(_xlpm.DATA,(_xlfn.XLOOKUP($A157,Строчный!$A:$A,Строчный!D:D,"ERR",0)),UPPER(MID(_xlpm.DATA,1,1))&amp;LOWER(MID(_xlpm.DATA,2,LEN(_xlpm.DATA)-1)))</f>
        <v>Шляпа федора</v>
      </c>
      <c r="E157" s="101" t="str">
        <f ca="1">PROPER(_xlfn.XLOOKUP($A157,Строчный!$A:$A,Строчный!E:E,"ERR",0))</f>
        <v>The Hollywood</v>
      </c>
      <c r="F157" s="101" t="str">
        <f ca="1">LOWER(_xlfn.XLOOKUP($A157,Строчный!$A:$A,Строчный!F:F,"ERR",0))</f>
        <v>летний</v>
      </c>
      <c r="G157" s="101" t="str">
        <f ca="1">UPPER(_xlfn.XLOOKUP($A157,Строчный!$A:$A,Строчный!G:G,"ERR",0))</f>
        <v>BAILEY</v>
      </c>
      <c r="H157" s="101" t="str">
        <f ca="1">LOWER(_xlfn.XLOOKUP($A157,Строчный!$A:$A,Строчный!H:H,"ERR",0))</f>
        <v>walnut</v>
      </c>
      <c r="I157" s="101" t="str">
        <f ca="1">LOWER(_xlfn.XLOOKUP($A157,Строчный!$A:$A,Строчный!I:I,"ERR",0))</f>
        <v>темно-коричневый</v>
      </c>
      <c r="J157" s="101" t="str">
        <f ca="1">SUBSTITUTE(LOWER(_xlfn.XLOOKUP($A157,Строчный!$A:$A,Строчный!J:J,"ERR",0)),"подклад","Подклад")</f>
        <v>100% бумага</v>
      </c>
      <c r="K157" s="101" t="str">
        <f ca="1">LOWER(_xlfn.XLOOKUP($A157,Строчный!$A:$A,Строчный!K:K,"ERR",0))</f>
        <v>бумажные</v>
      </c>
      <c r="L157" s="101" t="str">
        <f ca="1">PROPER(_xlfn.XLOOKUP($A157,Строчный!$A:$A,Строчный!L:L,"ERR",0))</f>
        <v>Мужской</v>
      </c>
      <c r="M157" s="101" t="str">
        <f ca="1">PROPER(_xlfn.XLOOKUP($A157,Строчный!$A:$A,Строчный!M:M,"ERR",0))</f>
        <v>Китай</v>
      </c>
      <c r="N157" s="110">
        <f ca="1">VALUE(_xlfn.XLOOKUP($A157,Строчный!$A:$A,Строчный!N:N,"ERR",0))</f>
        <v>2152.7999999999997</v>
      </c>
      <c r="O157" s="109" t="str">
        <f ca="1">_xlfn.XLOOKUP($G157,Фабрика!A:A,Фабрика!B:B,"ERR",0)</f>
        <v>Bollman Headwear Europe Ltd; 2 Merchants drive, Caelisle, Cumbria CA3 0JW, United Kingdom</v>
      </c>
      <c r="P157" s="100">
        <f ca="1">_xlfn.XLOOKUP($A157,Строчный!$A:$A,Строчный!P:P,"ERR",0)</f>
        <v>59</v>
      </c>
      <c r="Q157" s="100">
        <f ca="1">VALUE(_xlfn.XLOOKUP($A157,Строчный!$A:$A,Строчный!Q:Q,"ERR",0))</f>
        <v>8</v>
      </c>
      <c r="R157" s="14" t="s">
        <v>283</v>
      </c>
      <c r="S157" s="122" t="str">
        <f t="shared" ca="1" si="18"/>
        <v>Шляпа BAILEY арт. 81703BH FOLEY (темно-коричневый)</v>
      </c>
      <c r="T157" s="121" t="str">
        <f t="shared" ca="1" si="19"/>
        <v>Шляпа BAILEY арт. 81703BH FOLEY (темно-коричневый) {walnut}</v>
      </c>
      <c r="U157" s="18" t="str">
        <f t="shared" ca="1" si="20"/>
        <v>коричневый</v>
      </c>
      <c r="V157" s="18" t="str">
        <f t="shared" ca="1" si="21"/>
        <v>коричневый</v>
      </c>
      <c r="W157" s="119" t="str">
        <f ca="1">_xlfn.XLOOKUP(A157,'Цвета артикулов'!A:A,'Цвета артикулов'!B:B,IFERROR(MID(I157,FIND("-",I157)+1,LEN(I157)),IFERROR(MID(I157,1,FIND("/",I157)-2),I157)),0)</f>
        <v>коричневый</v>
      </c>
      <c r="X157" s="93" t="str">
        <f t="shared" ca="1" si="22"/>
        <v>21-596-91</v>
      </c>
      <c r="Y157" s="95" t="str">
        <f ca="1">VLOOKUP(C157,Группа!A:B,2,FALSE)</f>
        <v>Шляпа</v>
      </c>
      <c r="Z157" s="117" t="str">
        <f ca="1">IFERROR(VLOOKUP(P157,Размеры!A:C,3,FALSE),"")</f>
        <v>59 L</v>
      </c>
      <c r="AA157" s="117" t="str">
        <f ca="1">VLOOKUP(I157,ЦветПолный!A:B,2,FALSE)</f>
        <v>91</v>
      </c>
      <c r="AB157" s="117">
        <f ca="1">IFERROR(VLOOKUP(P157,Размеры!A:D,4,FALSE),"")</f>
        <v>59</v>
      </c>
      <c r="AC157" s="117">
        <f ca="1">IF(LEFT(IFERROR(VLOOKUP(LOOKUP(2,1/SEARCH(B157,Товары!A:A),Товары!A:A),Товары!A:B,2,0),""),6)=MID(X157,1,6),1,0)</f>
        <v>1</v>
      </c>
      <c r="AE157" s="117">
        <f ca="1">SUMIF(Группа!A:A,C157,Группа!C:C)</f>
        <v>1</v>
      </c>
      <c r="AF157" s="117">
        <f ca="1">SUMIF(Группа!B:B,Y157,Группа!C:C)</f>
        <v>1</v>
      </c>
      <c r="AG157" s="117">
        <f ca="1">SUMIF(Формы!A:A,D157,Формы!B:B)</f>
        <v>1</v>
      </c>
      <c r="AH157" s="117">
        <f ca="1">SUMIF(Материал!A:A,K157,Материал!B:B)</f>
        <v>1</v>
      </c>
      <c r="AI157" s="117">
        <f ca="1">SUMIF(Размеры!A:A,P157,Размеры!E:E)</f>
        <v>1</v>
      </c>
      <c r="AJ157" s="117">
        <f ca="1">SUMIF(Сезон!A:A,F157,Сезон!B:B)</f>
        <v>1</v>
      </c>
      <c r="AK157" s="117">
        <f ca="1">SUMIF(Состав!A:A,J157,Состав!B:B)</f>
        <v>1</v>
      </c>
      <c r="AL157" s="117">
        <f ca="1">SUMIF(ЦветПолный!A:A,I157,ЦветПолный!C:C)</f>
        <v>7</v>
      </c>
      <c r="AM157" s="117">
        <f ca="1">SUMIF(Цвет!A:A,W157,Цвет!B:B)</f>
        <v>1</v>
      </c>
      <c r="AN157" s="117">
        <f ca="1">SUMIF(Пол!B:B,L157,Пол!C:C)</f>
        <v>1</v>
      </c>
      <c r="AO157" s="117">
        <f ca="1">SUMIF(Марка!A:A,G157,Марка!B:B)</f>
        <v>1</v>
      </c>
      <c r="AP157" s="117">
        <f ca="1">SUMIF(Страна!A:A,M157,Страна!B:B)</f>
        <v>1</v>
      </c>
      <c r="AQ157" s="83" t="str">
        <f ca="1">IF(VLOOKUP(T157,Товары!A:B,2,FALSE)=X157,"Есть в 1С","ERR")</f>
        <v>Есть в 1С</v>
      </c>
      <c r="AR157" s="84" t="str">
        <f ca="1">IF(VLOOKUP(X157,Товары!B:B,1,FALSE)=X157,"Есть в 1С","ERR")</f>
        <v>Есть в 1С</v>
      </c>
      <c r="AS157" s="116" t="str">
        <f ca="1">VLOOKUP(T157,Товары!A:B,2,FALSE)</f>
        <v>21-596-91</v>
      </c>
      <c r="AT157" s="114" t="str">
        <f ca="1">VLOOKUP(T157,Товары!A:B,1,FALSE)</f>
        <v>Шляпа BAILEY арт. 81703BH FOLEY (темно-коричневый) {walnut}</v>
      </c>
    </row>
    <row r="158" spans="1:46" x14ac:dyDescent="0.25">
      <c r="A158" s="133" t="str">
        <f ca="1"/>
        <v>21-596-91-57</v>
      </c>
      <c r="B158" s="128" t="str">
        <f ca="1">UPPER(_xlfn.XLOOKUP($A158,Строчный!$A:$A,Строчный!B:B,"ERR",0))</f>
        <v>81703BH FOLEY</v>
      </c>
      <c r="C158" s="101" t="str">
        <f ca="1">PROPER(_xlfn.XLOOKUP($A158,Строчный!$A:$A,Строчный!C:C,"ERR",0))</f>
        <v>Шляпы</v>
      </c>
      <c r="D158" s="101" t="str">
        <f ca="1">_xlfn.LET(_xlpm.DATA,(_xlfn.XLOOKUP($A158,Строчный!$A:$A,Строчный!D:D,"ERR",0)),UPPER(MID(_xlpm.DATA,1,1))&amp;LOWER(MID(_xlpm.DATA,2,LEN(_xlpm.DATA)-1)))</f>
        <v>Шляпа федора</v>
      </c>
      <c r="E158" s="101" t="str">
        <f ca="1">PROPER(_xlfn.XLOOKUP($A158,Строчный!$A:$A,Строчный!E:E,"ERR",0))</f>
        <v>The Hollywood</v>
      </c>
      <c r="F158" s="101" t="str">
        <f ca="1">LOWER(_xlfn.XLOOKUP($A158,Строчный!$A:$A,Строчный!F:F,"ERR",0))</f>
        <v>летний</v>
      </c>
      <c r="G158" s="101" t="str">
        <f ca="1">UPPER(_xlfn.XLOOKUP($A158,Строчный!$A:$A,Строчный!G:G,"ERR",0))</f>
        <v>BAILEY</v>
      </c>
      <c r="H158" s="101" t="str">
        <f ca="1">LOWER(_xlfn.XLOOKUP($A158,Строчный!$A:$A,Строчный!H:H,"ERR",0))</f>
        <v>walnut</v>
      </c>
      <c r="I158" s="101" t="str">
        <f ca="1">LOWER(_xlfn.XLOOKUP($A158,Строчный!$A:$A,Строчный!I:I,"ERR",0))</f>
        <v>темно-коричневый</v>
      </c>
      <c r="J158" s="101" t="str">
        <f ca="1">SUBSTITUTE(LOWER(_xlfn.XLOOKUP($A158,Строчный!$A:$A,Строчный!J:J,"ERR",0)),"подклад","Подклад")</f>
        <v>100% бумага</v>
      </c>
      <c r="K158" s="101" t="str">
        <f ca="1">LOWER(_xlfn.XLOOKUP($A158,Строчный!$A:$A,Строчный!K:K,"ERR",0))</f>
        <v>бумажные</v>
      </c>
      <c r="L158" s="101" t="str">
        <f ca="1">PROPER(_xlfn.XLOOKUP($A158,Строчный!$A:$A,Строчный!L:L,"ERR",0))</f>
        <v>Мужской</v>
      </c>
      <c r="M158" s="101" t="str">
        <f ca="1">PROPER(_xlfn.XLOOKUP($A158,Строчный!$A:$A,Строчный!M:M,"ERR",0))</f>
        <v>Китай</v>
      </c>
      <c r="N158" s="110">
        <f ca="1">VALUE(_xlfn.XLOOKUP($A158,Строчный!$A:$A,Строчный!N:N,"ERR",0))</f>
        <v>2152.7999999999997</v>
      </c>
      <c r="O158" s="109" t="str">
        <f ca="1">_xlfn.XLOOKUP($G158,Фабрика!A:A,Фабрика!B:B,"ERR",0)</f>
        <v>Bollman Headwear Europe Ltd; 2 Merchants drive, Caelisle, Cumbria CA3 0JW, United Kingdom</v>
      </c>
      <c r="P158" s="100">
        <f ca="1">_xlfn.XLOOKUP($A158,Строчный!$A:$A,Строчный!P:P,"ERR",0)</f>
        <v>57</v>
      </c>
      <c r="Q158" s="100">
        <f ca="1">VALUE(_xlfn.XLOOKUP($A158,Строчный!$A:$A,Строчный!Q:Q,"ERR",0))</f>
        <v>6</v>
      </c>
      <c r="R158" s="14" t="s">
        <v>283</v>
      </c>
      <c r="S158" s="122" t="str">
        <f t="shared" ca="1" si="18"/>
        <v>Шляпа BAILEY арт. 81703BH FOLEY (темно-коричневый)</v>
      </c>
      <c r="T158" s="121" t="str">
        <f t="shared" ca="1" si="19"/>
        <v>Шляпа BAILEY арт. 81703BH FOLEY (темно-коричневый) {walnut}</v>
      </c>
      <c r="U158" s="18" t="str">
        <f t="shared" ca="1" si="20"/>
        <v>коричневый</v>
      </c>
      <c r="V158" s="18" t="str">
        <f t="shared" ca="1" si="21"/>
        <v>коричневый</v>
      </c>
      <c r="W158" s="119" t="str">
        <f ca="1">_xlfn.XLOOKUP(A158,'Цвета артикулов'!A:A,'Цвета артикулов'!B:B,IFERROR(MID(I158,FIND("-",I158)+1,LEN(I158)),IFERROR(MID(I158,1,FIND("/",I158)-2),I158)),0)</f>
        <v>коричневый</v>
      </c>
      <c r="X158" s="93" t="str">
        <f t="shared" ca="1" si="22"/>
        <v>21-596-91</v>
      </c>
      <c r="Y158" s="95" t="str">
        <f ca="1">VLOOKUP(C158,Группа!A:B,2,FALSE)</f>
        <v>Шляпа</v>
      </c>
      <c r="Z158" s="117" t="str">
        <f ca="1">IFERROR(VLOOKUP(P158,Размеры!A:C,3,FALSE),"")</f>
        <v>57 M</v>
      </c>
      <c r="AA158" s="117" t="str">
        <f ca="1">VLOOKUP(I158,ЦветПолный!A:B,2,FALSE)</f>
        <v>91</v>
      </c>
      <c r="AB158" s="117">
        <f ca="1">IFERROR(VLOOKUP(P158,Размеры!A:D,4,FALSE),"")</f>
        <v>57</v>
      </c>
      <c r="AC158" s="117">
        <f ca="1">IF(LEFT(IFERROR(VLOOKUP(LOOKUP(2,1/SEARCH(B158,Товары!A:A),Товары!A:A),Товары!A:B,2,0),""),6)=MID(X158,1,6),1,0)</f>
        <v>1</v>
      </c>
      <c r="AE158" s="117">
        <f ca="1">SUMIF(Группа!A:A,C158,Группа!C:C)</f>
        <v>1</v>
      </c>
      <c r="AF158" s="117">
        <f ca="1">SUMIF(Группа!B:B,Y158,Группа!C:C)</f>
        <v>1</v>
      </c>
      <c r="AG158" s="117">
        <f ca="1">SUMIF(Формы!A:A,D158,Формы!B:B)</f>
        <v>1</v>
      </c>
      <c r="AH158" s="117">
        <f ca="1">SUMIF(Материал!A:A,K158,Материал!B:B)</f>
        <v>1</v>
      </c>
      <c r="AI158" s="117">
        <f ca="1">SUMIF(Размеры!A:A,P158,Размеры!E:E)</f>
        <v>1</v>
      </c>
      <c r="AJ158" s="117">
        <f ca="1">SUMIF(Сезон!A:A,F158,Сезон!B:B)</f>
        <v>1</v>
      </c>
      <c r="AK158" s="117">
        <f ca="1">SUMIF(Состав!A:A,J158,Состав!B:B)</f>
        <v>1</v>
      </c>
      <c r="AL158" s="117">
        <f ca="1">SUMIF(ЦветПолный!A:A,I158,ЦветПолный!C:C)</f>
        <v>7</v>
      </c>
      <c r="AM158" s="117">
        <f ca="1">SUMIF(Цвет!A:A,W158,Цвет!B:B)</f>
        <v>1</v>
      </c>
      <c r="AN158" s="117">
        <f ca="1">SUMIF(Пол!B:B,L158,Пол!C:C)</f>
        <v>1</v>
      </c>
      <c r="AO158" s="117">
        <f ca="1">SUMIF(Марка!A:A,G158,Марка!B:B)</f>
        <v>1</v>
      </c>
      <c r="AP158" s="117">
        <f ca="1">SUMIF(Страна!A:A,M158,Страна!B:B)</f>
        <v>1</v>
      </c>
      <c r="AQ158" s="83" t="str">
        <f ca="1">IF(VLOOKUP(T158,Товары!A:B,2,FALSE)=X158,"Есть в 1С","ERR")</f>
        <v>Есть в 1С</v>
      </c>
      <c r="AR158" s="84" t="str">
        <f ca="1">IF(VLOOKUP(X158,Товары!B:B,1,FALSE)=X158,"Есть в 1С","ERR")</f>
        <v>Есть в 1С</v>
      </c>
      <c r="AS158" s="116" t="str">
        <f ca="1">VLOOKUP(T158,Товары!A:B,2,FALSE)</f>
        <v>21-596-91</v>
      </c>
      <c r="AT158" s="114" t="str">
        <f ca="1">VLOOKUP(T158,Товары!A:B,1,FALSE)</f>
        <v>Шляпа BAILEY арт. 81703BH FOLEY (темно-коричневый) {walnut}</v>
      </c>
    </row>
    <row r="159" spans="1:46" x14ac:dyDescent="0.25">
      <c r="A159" s="133" t="str">
        <f ca="1"/>
        <v>21-596-91-55</v>
      </c>
      <c r="B159" s="128" t="str">
        <f ca="1">UPPER(_xlfn.XLOOKUP($A159,Строчный!$A:$A,Строчный!B:B,"ERR",0))</f>
        <v>81703BH FOLEY</v>
      </c>
      <c r="C159" s="101" t="str">
        <f ca="1">PROPER(_xlfn.XLOOKUP($A159,Строчный!$A:$A,Строчный!C:C,"ERR",0))</f>
        <v>Шляпы</v>
      </c>
      <c r="D159" s="101" t="str">
        <f ca="1">_xlfn.LET(_xlpm.DATA,(_xlfn.XLOOKUP($A159,Строчный!$A:$A,Строчный!D:D,"ERR",0)),UPPER(MID(_xlpm.DATA,1,1))&amp;LOWER(MID(_xlpm.DATA,2,LEN(_xlpm.DATA)-1)))</f>
        <v>Шляпа федора</v>
      </c>
      <c r="E159" s="101" t="str">
        <f ca="1">PROPER(_xlfn.XLOOKUP($A159,Строчный!$A:$A,Строчный!E:E,"ERR",0))</f>
        <v>The Hollywood</v>
      </c>
      <c r="F159" s="101" t="str">
        <f ca="1">LOWER(_xlfn.XLOOKUP($A159,Строчный!$A:$A,Строчный!F:F,"ERR",0))</f>
        <v>летний</v>
      </c>
      <c r="G159" s="101" t="str">
        <f ca="1">UPPER(_xlfn.XLOOKUP($A159,Строчный!$A:$A,Строчный!G:G,"ERR",0))</f>
        <v>BAILEY</v>
      </c>
      <c r="H159" s="101" t="str">
        <f ca="1">LOWER(_xlfn.XLOOKUP($A159,Строчный!$A:$A,Строчный!H:H,"ERR",0))</f>
        <v>walnut</v>
      </c>
      <c r="I159" s="101" t="str">
        <f ca="1">LOWER(_xlfn.XLOOKUP($A159,Строчный!$A:$A,Строчный!I:I,"ERR",0))</f>
        <v>темно-коричневый</v>
      </c>
      <c r="J159" s="101" t="str">
        <f ca="1">SUBSTITUTE(LOWER(_xlfn.XLOOKUP($A159,Строчный!$A:$A,Строчный!J:J,"ERR",0)),"подклад","Подклад")</f>
        <v>100% бумага</v>
      </c>
      <c r="K159" s="101" t="str">
        <f ca="1">LOWER(_xlfn.XLOOKUP($A159,Строчный!$A:$A,Строчный!K:K,"ERR",0))</f>
        <v>бумажные</v>
      </c>
      <c r="L159" s="101" t="str">
        <f ca="1">PROPER(_xlfn.XLOOKUP($A159,Строчный!$A:$A,Строчный!L:L,"ERR",0))</f>
        <v>Мужской</v>
      </c>
      <c r="M159" s="101" t="str">
        <f ca="1">PROPER(_xlfn.XLOOKUP($A159,Строчный!$A:$A,Строчный!M:M,"ERR",0))</f>
        <v>Китай</v>
      </c>
      <c r="N159" s="110">
        <f ca="1">VALUE(_xlfn.XLOOKUP($A159,Строчный!$A:$A,Строчный!N:N,"ERR",0))</f>
        <v>2152.7999999999997</v>
      </c>
      <c r="O159" s="109" t="str">
        <f ca="1">_xlfn.XLOOKUP($G159,Фабрика!A:A,Фабрика!B:B,"ERR",0)</f>
        <v>Bollman Headwear Europe Ltd; 2 Merchants drive, Caelisle, Cumbria CA3 0JW, United Kingdom</v>
      </c>
      <c r="P159" s="100">
        <f ca="1">_xlfn.XLOOKUP($A159,Строчный!$A:$A,Строчный!P:P,"ERR",0)</f>
        <v>55</v>
      </c>
      <c r="Q159" s="100">
        <f ca="1">VALUE(_xlfn.XLOOKUP($A159,Строчный!$A:$A,Строчный!Q:Q,"ERR",0))</f>
        <v>2</v>
      </c>
      <c r="R159" s="14" t="s">
        <v>283</v>
      </c>
      <c r="S159" s="122" t="str">
        <f t="shared" ca="1" si="18"/>
        <v>Шляпа BAILEY арт. 81703BH FOLEY (темно-коричневый)</v>
      </c>
      <c r="T159" s="121" t="str">
        <f t="shared" ca="1" si="19"/>
        <v>Шляпа BAILEY арт. 81703BH FOLEY (темно-коричневый) {walnut}</v>
      </c>
      <c r="U159" s="18" t="str">
        <f t="shared" ca="1" si="20"/>
        <v>коричневый</v>
      </c>
      <c r="V159" s="18" t="str">
        <f t="shared" ca="1" si="21"/>
        <v>коричневый</v>
      </c>
      <c r="W159" s="119" t="str">
        <f ca="1">_xlfn.XLOOKUP(A159,'Цвета артикулов'!A:A,'Цвета артикулов'!B:B,IFERROR(MID(I159,FIND("-",I159)+1,LEN(I159)),IFERROR(MID(I159,1,FIND("/",I159)-2),I159)),0)</f>
        <v>коричневый</v>
      </c>
      <c r="X159" s="93" t="str">
        <f t="shared" ca="1" si="22"/>
        <v>21-596-91</v>
      </c>
      <c r="Y159" s="95" t="str">
        <f ca="1">VLOOKUP(C159,Группа!A:B,2,FALSE)</f>
        <v>Шляпа</v>
      </c>
      <c r="Z159" s="117" t="str">
        <f ca="1">IFERROR(VLOOKUP(P159,Размеры!A:C,3,FALSE),"")</f>
        <v>55 S</v>
      </c>
      <c r="AA159" s="117" t="str">
        <f ca="1">VLOOKUP(I159,ЦветПолный!A:B,2,FALSE)</f>
        <v>91</v>
      </c>
      <c r="AB159" s="117">
        <f ca="1">IFERROR(VLOOKUP(P159,Размеры!A:D,4,FALSE),"")</f>
        <v>55</v>
      </c>
      <c r="AC159" s="117">
        <f ca="1">IF(LEFT(IFERROR(VLOOKUP(LOOKUP(2,1/SEARCH(B159,Товары!A:A),Товары!A:A),Товары!A:B,2,0),""),6)=MID(X159,1,6),1,0)</f>
        <v>1</v>
      </c>
      <c r="AE159" s="117">
        <f ca="1">SUMIF(Группа!A:A,C159,Группа!C:C)</f>
        <v>1</v>
      </c>
      <c r="AF159" s="117">
        <f ca="1">SUMIF(Группа!B:B,Y159,Группа!C:C)</f>
        <v>1</v>
      </c>
      <c r="AG159" s="117">
        <f ca="1">SUMIF(Формы!A:A,D159,Формы!B:B)</f>
        <v>1</v>
      </c>
      <c r="AH159" s="117">
        <f ca="1">SUMIF(Материал!A:A,K159,Материал!B:B)</f>
        <v>1</v>
      </c>
      <c r="AI159" s="117">
        <f ca="1">SUMIF(Размеры!A:A,P159,Размеры!E:E)</f>
        <v>1</v>
      </c>
      <c r="AJ159" s="117">
        <f ca="1">SUMIF(Сезон!A:A,F159,Сезон!B:B)</f>
        <v>1</v>
      </c>
      <c r="AK159" s="117">
        <f ca="1">SUMIF(Состав!A:A,J159,Состав!B:B)</f>
        <v>1</v>
      </c>
      <c r="AL159" s="117">
        <f ca="1">SUMIF(ЦветПолный!A:A,I159,ЦветПолный!C:C)</f>
        <v>7</v>
      </c>
      <c r="AM159" s="117">
        <f ca="1">SUMIF(Цвет!A:A,W159,Цвет!B:B)</f>
        <v>1</v>
      </c>
      <c r="AN159" s="117">
        <f ca="1">SUMIF(Пол!B:B,L159,Пол!C:C)</f>
        <v>1</v>
      </c>
      <c r="AO159" s="117">
        <f ca="1">SUMIF(Марка!A:A,G159,Марка!B:B)</f>
        <v>1</v>
      </c>
      <c r="AP159" s="117">
        <f ca="1">SUMIF(Страна!A:A,M159,Страна!B:B)</f>
        <v>1</v>
      </c>
      <c r="AQ159" s="83" t="str">
        <f ca="1">IF(VLOOKUP(T159,Товары!A:B,2,FALSE)=X159,"Есть в 1С","ERR")</f>
        <v>Есть в 1С</v>
      </c>
      <c r="AR159" s="84" t="str">
        <f ca="1">IF(VLOOKUP(X159,Товары!B:B,1,FALSE)=X159,"Есть в 1С","ERR")</f>
        <v>Есть в 1С</v>
      </c>
      <c r="AS159" s="116" t="str">
        <f ca="1">VLOOKUP(T159,Товары!A:B,2,FALSE)</f>
        <v>21-596-91</v>
      </c>
      <c r="AT159" s="114" t="str">
        <f ca="1">VLOOKUP(T159,Товары!A:B,1,FALSE)</f>
        <v>Шляпа BAILEY арт. 81703BH FOLEY (темно-коричневый) {walnut}</v>
      </c>
    </row>
    <row r="160" spans="1:46" x14ac:dyDescent="0.25">
      <c r="A160" s="133" t="str">
        <f ca="1"/>
        <v>21-596-02-61</v>
      </c>
      <c r="B160" s="128" t="str">
        <f ca="1">UPPER(_xlfn.XLOOKUP($A160,Строчный!$A:$A,Строчный!B:B,"ERR",0))</f>
        <v>81703BH FOLEY</v>
      </c>
      <c r="C160" s="101" t="str">
        <f ca="1">PROPER(_xlfn.XLOOKUP($A160,Строчный!$A:$A,Строчный!C:C,"ERR",0))</f>
        <v>Шляпы</v>
      </c>
      <c r="D160" s="101" t="str">
        <f ca="1">_xlfn.LET(_xlpm.DATA,(_xlfn.XLOOKUP($A160,Строчный!$A:$A,Строчный!D:D,"ERR",0)),UPPER(MID(_xlpm.DATA,1,1))&amp;LOWER(MID(_xlpm.DATA,2,LEN(_xlpm.DATA)-1)))</f>
        <v>Шляпа федора</v>
      </c>
      <c r="E160" s="101" t="str">
        <f ca="1">PROPER(_xlfn.XLOOKUP($A160,Строчный!$A:$A,Строчный!E:E,"ERR",0))</f>
        <v>The Hollywood</v>
      </c>
      <c r="F160" s="101" t="str">
        <f ca="1">LOWER(_xlfn.XLOOKUP($A160,Строчный!$A:$A,Строчный!F:F,"ERR",0))</f>
        <v>летний</v>
      </c>
      <c r="G160" s="101" t="str">
        <f ca="1">UPPER(_xlfn.XLOOKUP($A160,Строчный!$A:$A,Строчный!G:G,"ERR",0))</f>
        <v>BAILEY</v>
      </c>
      <c r="H160" s="101" t="str">
        <f ca="1">LOWER(_xlfn.XLOOKUP($A160,Строчный!$A:$A,Строчный!H:H,"ERR",0))</f>
        <v>natural</v>
      </c>
      <c r="I160" s="101" t="str">
        <f ca="1">LOWER(_xlfn.XLOOKUP($A160,Строчный!$A:$A,Строчный!I:I,"ERR",0))</f>
        <v>бежевый</v>
      </c>
      <c r="J160" s="101" t="str">
        <f ca="1">SUBSTITUTE(LOWER(_xlfn.XLOOKUP($A160,Строчный!$A:$A,Строчный!J:J,"ERR",0)),"подклад","Подклад")</f>
        <v>100% бумага</v>
      </c>
      <c r="K160" s="101" t="str">
        <f ca="1">LOWER(_xlfn.XLOOKUP($A160,Строчный!$A:$A,Строчный!K:K,"ERR",0))</f>
        <v>бумажные</v>
      </c>
      <c r="L160" s="101" t="str">
        <f ca="1">PROPER(_xlfn.XLOOKUP($A160,Строчный!$A:$A,Строчный!L:L,"ERR",0))</f>
        <v>Унисекс</v>
      </c>
      <c r="M160" s="101" t="str">
        <f ca="1">PROPER(_xlfn.XLOOKUP($A160,Строчный!$A:$A,Строчный!M:M,"ERR",0))</f>
        <v>Китай</v>
      </c>
      <c r="N160" s="110">
        <f ca="1">VALUE(_xlfn.XLOOKUP($A160,Строчный!$A:$A,Строчный!N:N,"ERR",0))</f>
        <v>2152.7999999999997</v>
      </c>
      <c r="O160" s="109" t="str">
        <f ca="1">_xlfn.XLOOKUP($G160,Фабрика!A:A,Фабрика!B:B,"ERR",0)</f>
        <v>Bollman Headwear Europe Ltd; 2 Merchants drive, Caelisle, Cumbria CA3 0JW, United Kingdom</v>
      </c>
      <c r="P160" s="100">
        <f ca="1">_xlfn.XLOOKUP($A160,Строчный!$A:$A,Строчный!P:P,"ERR",0)</f>
        <v>61</v>
      </c>
      <c r="Q160" s="100">
        <f ca="1">VALUE(_xlfn.XLOOKUP($A160,Строчный!$A:$A,Строчный!Q:Q,"ERR",0))</f>
        <v>3</v>
      </c>
      <c r="R160" s="14" t="s">
        <v>283</v>
      </c>
      <c r="S160" s="122" t="str">
        <f t="shared" ca="1" si="18"/>
        <v>Шляпа BAILEY арт. 81703BH FOLEY (бежевый)</v>
      </c>
      <c r="T160" s="121" t="str">
        <f t="shared" ca="1" si="19"/>
        <v>Шляпа BAILEY арт. 81703BH FOLEY (бежевый) {natural}</v>
      </c>
      <c r="U160" s="18" t="str">
        <f t="shared" ca="1" si="20"/>
        <v>бежевый</v>
      </c>
      <c r="V160" s="18" t="str">
        <f t="shared" ca="1" si="21"/>
        <v>бежевый</v>
      </c>
      <c r="W160" s="119" t="str">
        <f ca="1">_xlfn.XLOOKUP(A160,'Цвета артикулов'!A:A,'Цвета артикулов'!B:B,IFERROR(MID(I160,FIND("-",I160)+1,LEN(I160)),IFERROR(MID(I160,1,FIND("/",I160)-2),I160)),0)</f>
        <v>бежевый</v>
      </c>
      <c r="X160" s="93" t="str">
        <f t="shared" ca="1" si="22"/>
        <v>21-596-02</v>
      </c>
      <c r="Y160" s="95" t="str">
        <f ca="1">VLOOKUP(C160,Группа!A:B,2,FALSE)</f>
        <v>Шляпа</v>
      </c>
      <c r="Z160" s="117" t="str">
        <f ca="1">IFERROR(VLOOKUP(P160,Размеры!A:C,3,FALSE),"")</f>
        <v>61 XL</v>
      </c>
      <c r="AA160" s="117" t="str">
        <f ca="1">VLOOKUP(I160,ЦветПолный!A:B,2,FALSE)</f>
        <v>02</v>
      </c>
      <c r="AB160" s="117">
        <f ca="1">IFERROR(VLOOKUP(P160,Размеры!A:D,4,FALSE),"")</f>
        <v>61</v>
      </c>
      <c r="AC160" s="117">
        <f ca="1">IF(LEFT(IFERROR(VLOOKUP(LOOKUP(2,1/SEARCH(B160,Товары!A:A),Товары!A:A),Товары!A:B,2,0),""),6)=MID(X160,1,6),1,0)</f>
        <v>1</v>
      </c>
      <c r="AE160" s="117">
        <f ca="1">SUMIF(Группа!A:A,C160,Группа!C:C)</f>
        <v>1</v>
      </c>
      <c r="AF160" s="117">
        <f ca="1">SUMIF(Группа!B:B,Y160,Группа!C:C)</f>
        <v>1</v>
      </c>
      <c r="AG160" s="117">
        <f ca="1">SUMIF(Формы!A:A,D160,Формы!B:B)</f>
        <v>1</v>
      </c>
      <c r="AH160" s="117">
        <f ca="1">SUMIF(Материал!A:A,K160,Материал!B:B)</f>
        <v>1</v>
      </c>
      <c r="AI160" s="117">
        <f ca="1">SUMIF(Размеры!A:A,P160,Размеры!E:E)</f>
        <v>1</v>
      </c>
      <c r="AJ160" s="117">
        <f ca="1">SUMIF(Сезон!A:A,F160,Сезон!B:B)</f>
        <v>1</v>
      </c>
      <c r="AK160" s="117">
        <f ca="1">SUMIF(Состав!A:A,J160,Состав!B:B)</f>
        <v>1</v>
      </c>
      <c r="AL160" s="117">
        <f ca="1">SUMIF(ЦветПолный!A:A,I160,ЦветПолный!C:C)</f>
        <v>12</v>
      </c>
      <c r="AM160" s="117">
        <f ca="1">SUMIF(Цвет!A:A,W160,Цвет!B:B)</f>
        <v>1</v>
      </c>
      <c r="AN160" s="117">
        <f ca="1">SUMIF(Пол!B:B,L160,Пол!C:C)</f>
        <v>1</v>
      </c>
      <c r="AO160" s="117">
        <f ca="1">SUMIF(Марка!A:A,G160,Марка!B:B)</f>
        <v>1</v>
      </c>
      <c r="AP160" s="117">
        <f ca="1">SUMIF(Страна!A:A,M160,Страна!B:B)</f>
        <v>1</v>
      </c>
      <c r="AQ160" s="83" t="str">
        <f ca="1">IF(VLOOKUP(T160,Товары!A:B,2,FALSE)=X160,"Есть в 1С","ERR")</f>
        <v>Есть в 1С</v>
      </c>
      <c r="AR160" s="84" t="str">
        <f ca="1">IF(VLOOKUP(X160,Товары!B:B,1,FALSE)=X160,"Есть в 1С","ERR")</f>
        <v>Есть в 1С</v>
      </c>
      <c r="AS160" s="116" t="str">
        <f ca="1">VLOOKUP(T160,Товары!A:B,2,FALSE)</f>
        <v>21-596-02</v>
      </c>
      <c r="AT160" s="114" t="str">
        <f ca="1">VLOOKUP(T160,Товары!A:B,1,FALSE)</f>
        <v>Шляпа BAILEY арт. 81703BH FOLEY (бежевый) {natural}</v>
      </c>
    </row>
    <row r="161" spans="1:46" x14ac:dyDescent="0.25">
      <c r="A161" s="133" t="str">
        <f ca="1"/>
        <v>21-596-02-59</v>
      </c>
      <c r="B161" s="128" t="str">
        <f ca="1">UPPER(_xlfn.XLOOKUP($A161,Строчный!$A:$A,Строчный!B:B,"ERR",0))</f>
        <v>81703BH FOLEY</v>
      </c>
      <c r="C161" s="101" t="str">
        <f ca="1">PROPER(_xlfn.XLOOKUP($A161,Строчный!$A:$A,Строчный!C:C,"ERR",0))</f>
        <v>Шляпы</v>
      </c>
      <c r="D161" s="101" t="str">
        <f ca="1">_xlfn.LET(_xlpm.DATA,(_xlfn.XLOOKUP($A161,Строчный!$A:$A,Строчный!D:D,"ERR",0)),UPPER(MID(_xlpm.DATA,1,1))&amp;LOWER(MID(_xlpm.DATA,2,LEN(_xlpm.DATA)-1)))</f>
        <v>Шляпа федора</v>
      </c>
      <c r="E161" s="101" t="str">
        <f ca="1">PROPER(_xlfn.XLOOKUP($A161,Строчный!$A:$A,Строчный!E:E,"ERR",0))</f>
        <v>The Hollywood</v>
      </c>
      <c r="F161" s="101" t="str">
        <f ca="1">LOWER(_xlfn.XLOOKUP($A161,Строчный!$A:$A,Строчный!F:F,"ERR",0))</f>
        <v>летний</v>
      </c>
      <c r="G161" s="101" t="str">
        <f ca="1">UPPER(_xlfn.XLOOKUP($A161,Строчный!$A:$A,Строчный!G:G,"ERR",0))</f>
        <v>BAILEY</v>
      </c>
      <c r="H161" s="101" t="str">
        <f ca="1">LOWER(_xlfn.XLOOKUP($A161,Строчный!$A:$A,Строчный!H:H,"ERR",0))</f>
        <v>natural</v>
      </c>
      <c r="I161" s="101" t="str">
        <f ca="1">LOWER(_xlfn.XLOOKUP($A161,Строчный!$A:$A,Строчный!I:I,"ERR",0))</f>
        <v>бежевый</v>
      </c>
      <c r="J161" s="101" t="str">
        <f ca="1">SUBSTITUTE(LOWER(_xlfn.XLOOKUP($A161,Строчный!$A:$A,Строчный!J:J,"ERR",0)),"подклад","Подклад")</f>
        <v>100% бумага</v>
      </c>
      <c r="K161" s="101" t="str">
        <f ca="1">LOWER(_xlfn.XLOOKUP($A161,Строчный!$A:$A,Строчный!K:K,"ERR",0))</f>
        <v>бумажные</v>
      </c>
      <c r="L161" s="101" t="str">
        <f ca="1">PROPER(_xlfn.XLOOKUP($A161,Строчный!$A:$A,Строчный!L:L,"ERR",0))</f>
        <v>Унисекс</v>
      </c>
      <c r="M161" s="101" t="str">
        <f ca="1">PROPER(_xlfn.XLOOKUP($A161,Строчный!$A:$A,Строчный!M:M,"ERR",0))</f>
        <v>Китай</v>
      </c>
      <c r="N161" s="110">
        <f ca="1">VALUE(_xlfn.XLOOKUP($A161,Строчный!$A:$A,Строчный!N:N,"ERR",0))</f>
        <v>2152.7999999999997</v>
      </c>
      <c r="O161" s="109" t="str">
        <f ca="1">_xlfn.XLOOKUP($G161,Фабрика!A:A,Фабрика!B:B,"ERR",0)</f>
        <v>Bollman Headwear Europe Ltd; 2 Merchants drive, Caelisle, Cumbria CA3 0JW, United Kingdom</v>
      </c>
      <c r="P161" s="100">
        <f ca="1">_xlfn.XLOOKUP($A161,Строчный!$A:$A,Строчный!P:P,"ERR",0)</f>
        <v>59</v>
      </c>
      <c r="Q161" s="100">
        <f ca="1">VALUE(_xlfn.XLOOKUP($A161,Строчный!$A:$A,Строчный!Q:Q,"ERR",0))</f>
        <v>9</v>
      </c>
      <c r="R161" s="14" t="s">
        <v>283</v>
      </c>
      <c r="S161" s="122" t="str">
        <f t="shared" ca="1" si="18"/>
        <v>Шляпа BAILEY арт. 81703BH FOLEY (бежевый)</v>
      </c>
      <c r="T161" s="121" t="str">
        <f t="shared" ca="1" si="19"/>
        <v>Шляпа BAILEY арт. 81703BH FOLEY (бежевый) {natural}</v>
      </c>
      <c r="U161" s="18" t="str">
        <f t="shared" ca="1" si="20"/>
        <v>бежевый</v>
      </c>
      <c r="V161" s="18" t="str">
        <f t="shared" ca="1" si="21"/>
        <v>бежевый</v>
      </c>
      <c r="W161" s="119" t="str">
        <f ca="1">_xlfn.XLOOKUP(A161,'Цвета артикулов'!A:A,'Цвета артикулов'!B:B,IFERROR(MID(I161,FIND("-",I161)+1,LEN(I161)),IFERROR(MID(I161,1,FIND("/",I161)-2),I161)),0)</f>
        <v>бежевый</v>
      </c>
      <c r="X161" s="93" t="str">
        <f t="shared" ca="1" si="22"/>
        <v>21-596-02</v>
      </c>
      <c r="Y161" s="95" t="str">
        <f ca="1">VLOOKUP(C161,Группа!A:B,2,FALSE)</f>
        <v>Шляпа</v>
      </c>
      <c r="Z161" s="117" t="str">
        <f ca="1">IFERROR(VLOOKUP(P161,Размеры!A:C,3,FALSE),"")</f>
        <v>59 L</v>
      </c>
      <c r="AA161" s="117" t="str">
        <f ca="1">VLOOKUP(I161,ЦветПолный!A:B,2,FALSE)</f>
        <v>02</v>
      </c>
      <c r="AB161" s="117">
        <f ca="1">IFERROR(VLOOKUP(P161,Размеры!A:D,4,FALSE),"")</f>
        <v>59</v>
      </c>
      <c r="AC161" s="117">
        <f ca="1">IF(LEFT(IFERROR(VLOOKUP(LOOKUP(2,1/SEARCH(B161,Товары!A:A),Товары!A:A),Товары!A:B,2,0),""),6)=MID(X161,1,6),1,0)</f>
        <v>1</v>
      </c>
      <c r="AE161" s="117">
        <f ca="1">SUMIF(Группа!A:A,C161,Группа!C:C)</f>
        <v>1</v>
      </c>
      <c r="AF161" s="117">
        <f ca="1">SUMIF(Группа!B:B,Y161,Группа!C:C)</f>
        <v>1</v>
      </c>
      <c r="AG161" s="117">
        <f ca="1">SUMIF(Формы!A:A,D161,Формы!B:B)</f>
        <v>1</v>
      </c>
      <c r="AH161" s="117">
        <f ca="1">SUMIF(Материал!A:A,K161,Материал!B:B)</f>
        <v>1</v>
      </c>
      <c r="AI161" s="117">
        <f ca="1">SUMIF(Размеры!A:A,P161,Размеры!E:E)</f>
        <v>1</v>
      </c>
      <c r="AJ161" s="117">
        <f ca="1">SUMIF(Сезон!A:A,F161,Сезон!B:B)</f>
        <v>1</v>
      </c>
      <c r="AK161" s="117">
        <f ca="1">SUMIF(Состав!A:A,J161,Состав!B:B)</f>
        <v>1</v>
      </c>
      <c r="AL161" s="117">
        <f ca="1">SUMIF(ЦветПолный!A:A,I161,ЦветПолный!C:C)</f>
        <v>12</v>
      </c>
      <c r="AM161" s="117">
        <f ca="1">SUMIF(Цвет!A:A,W161,Цвет!B:B)</f>
        <v>1</v>
      </c>
      <c r="AN161" s="117">
        <f ca="1">SUMIF(Пол!B:B,L161,Пол!C:C)</f>
        <v>1</v>
      </c>
      <c r="AO161" s="117">
        <f ca="1">SUMIF(Марка!A:A,G161,Марка!B:B)</f>
        <v>1</v>
      </c>
      <c r="AP161" s="117">
        <f ca="1">SUMIF(Страна!A:A,M161,Страна!B:B)</f>
        <v>1</v>
      </c>
      <c r="AQ161" s="83" t="str">
        <f ca="1">IF(VLOOKUP(T161,Товары!A:B,2,FALSE)=X161,"Есть в 1С","ERR")</f>
        <v>Есть в 1С</v>
      </c>
      <c r="AR161" s="84" t="str">
        <f ca="1">IF(VLOOKUP(X161,Товары!B:B,1,FALSE)=X161,"Есть в 1С","ERR")</f>
        <v>Есть в 1С</v>
      </c>
      <c r="AS161" s="116" t="str">
        <f ca="1">VLOOKUP(T161,Товары!A:B,2,FALSE)</f>
        <v>21-596-02</v>
      </c>
      <c r="AT161" s="114" t="str">
        <f ca="1">VLOOKUP(T161,Товары!A:B,1,FALSE)</f>
        <v>Шляпа BAILEY арт. 81703BH FOLEY (бежевый) {natural}</v>
      </c>
    </row>
    <row r="162" spans="1:46" x14ac:dyDescent="0.25">
      <c r="A162" s="133" t="str">
        <f ca="1"/>
        <v>21-596-02-57</v>
      </c>
      <c r="B162" s="128" t="str">
        <f ca="1">UPPER(_xlfn.XLOOKUP($A162,Строчный!$A:$A,Строчный!B:B,"ERR",0))</f>
        <v>81703BH FOLEY</v>
      </c>
      <c r="C162" s="101" t="str">
        <f ca="1">PROPER(_xlfn.XLOOKUP($A162,Строчный!$A:$A,Строчный!C:C,"ERR",0))</f>
        <v>Шляпы</v>
      </c>
      <c r="D162" s="101" t="str">
        <f ca="1">_xlfn.LET(_xlpm.DATA,(_xlfn.XLOOKUP($A162,Строчный!$A:$A,Строчный!D:D,"ERR",0)),UPPER(MID(_xlpm.DATA,1,1))&amp;LOWER(MID(_xlpm.DATA,2,LEN(_xlpm.DATA)-1)))</f>
        <v>Шляпа федора</v>
      </c>
      <c r="E162" s="101" t="str">
        <f ca="1">PROPER(_xlfn.XLOOKUP($A162,Строчный!$A:$A,Строчный!E:E,"ERR",0))</f>
        <v>The Hollywood</v>
      </c>
      <c r="F162" s="101" t="str">
        <f ca="1">LOWER(_xlfn.XLOOKUP($A162,Строчный!$A:$A,Строчный!F:F,"ERR",0))</f>
        <v>летний</v>
      </c>
      <c r="G162" s="101" t="str">
        <f ca="1">UPPER(_xlfn.XLOOKUP($A162,Строчный!$A:$A,Строчный!G:G,"ERR",0))</f>
        <v>BAILEY</v>
      </c>
      <c r="H162" s="101" t="str">
        <f ca="1">LOWER(_xlfn.XLOOKUP($A162,Строчный!$A:$A,Строчный!H:H,"ERR",0))</f>
        <v>natural</v>
      </c>
      <c r="I162" s="101" t="str">
        <f ca="1">LOWER(_xlfn.XLOOKUP($A162,Строчный!$A:$A,Строчный!I:I,"ERR",0))</f>
        <v>бежевый</v>
      </c>
      <c r="J162" s="101" t="str">
        <f ca="1">SUBSTITUTE(LOWER(_xlfn.XLOOKUP($A162,Строчный!$A:$A,Строчный!J:J,"ERR",0)),"подклад","Подклад")</f>
        <v>100% бумага</v>
      </c>
      <c r="K162" s="101" t="str">
        <f ca="1">LOWER(_xlfn.XLOOKUP($A162,Строчный!$A:$A,Строчный!K:K,"ERR",0))</f>
        <v>бумажные</v>
      </c>
      <c r="L162" s="101" t="str">
        <f ca="1">PROPER(_xlfn.XLOOKUP($A162,Строчный!$A:$A,Строчный!L:L,"ERR",0))</f>
        <v>Унисекс</v>
      </c>
      <c r="M162" s="101" t="str">
        <f ca="1">PROPER(_xlfn.XLOOKUP($A162,Строчный!$A:$A,Строчный!M:M,"ERR",0))</f>
        <v>Китай</v>
      </c>
      <c r="N162" s="110">
        <f ca="1">VALUE(_xlfn.XLOOKUP($A162,Строчный!$A:$A,Строчный!N:N,"ERR",0))</f>
        <v>2152.7999999999997</v>
      </c>
      <c r="O162" s="109" t="str">
        <f ca="1">_xlfn.XLOOKUP($G162,Фабрика!A:A,Фабрика!B:B,"ERR",0)</f>
        <v>Bollman Headwear Europe Ltd; 2 Merchants drive, Caelisle, Cumbria CA3 0JW, United Kingdom</v>
      </c>
      <c r="P162" s="100">
        <f ca="1">_xlfn.XLOOKUP($A162,Строчный!$A:$A,Строчный!P:P,"ERR",0)</f>
        <v>57</v>
      </c>
      <c r="Q162" s="100">
        <f ca="1">VALUE(_xlfn.XLOOKUP($A162,Строчный!$A:$A,Строчный!Q:Q,"ERR",0))</f>
        <v>7</v>
      </c>
      <c r="R162" s="14" t="s">
        <v>283</v>
      </c>
      <c r="S162" s="122" t="str">
        <f t="shared" ca="1" si="18"/>
        <v>Шляпа BAILEY арт. 81703BH FOLEY (бежевый)</v>
      </c>
      <c r="T162" s="121" t="str">
        <f t="shared" ca="1" si="19"/>
        <v>Шляпа BAILEY арт. 81703BH FOLEY (бежевый) {natural}</v>
      </c>
      <c r="U162" s="18" t="str">
        <f t="shared" ca="1" si="20"/>
        <v>бежевый</v>
      </c>
      <c r="V162" s="18" t="str">
        <f t="shared" ca="1" si="21"/>
        <v>бежевый</v>
      </c>
      <c r="W162" s="119" t="str">
        <f ca="1">_xlfn.XLOOKUP(A162,'Цвета артикулов'!A:A,'Цвета артикулов'!B:B,IFERROR(MID(I162,FIND("-",I162)+1,LEN(I162)),IFERROR(MID(I162,1,FIND("/",I162)-2),I162)),0)</f>
        <v>бежевый</v>
      </c>
      <c r="X162" s="93" t="str">
        <f t="shared" ca="1" si="22"/>
        <v>21-596-02</v>
      </c>
      <c r="Y162" s="95" t="str">
        <f ca="1">VLOOKUP(C162,Группа!A:B,2,FALSE)</f>
        <v>Шляпа</v>
      </c>
      <c r="Z162" s="117" t="str">
        <f ca="1">IFERROR(VLOOKUP(P162,Размеры!A:C,3,FALSE),"")</f>
        <v>57 M</v>
      </c>
      <c r="AA162" s="117" t="str">
        <f ca="1">VLOOKUP(I162,ЦветПолный!A:B,2,FALSE)</f>
        <v>02</v>
      </c>
      <c r="AB162" s="117">
        <f ca="1">IFERROR(VLOOKUP(P162,Размеры!A:D,4,FALSE),"")</f>
        <v>57</v>
      </c>
      <c r="AC162" s="117">
        <f ca="1">IF(LEFT(IFERROR(VLOOKUP(LOOKUP(2,1/SEARCH(B162,Товары!A:A),Товары!A:A),Товары!A:B,2,0),""),6)=MID(X162,1,6),1,0)</f>
        <v>1</v>
      </c>
      <c r="AE162" s="117">
        <f ca="1">SUMIF(Группа!A:A,C162,Группа!C:C)</f>
        <v>1</v>
      </c>
      <c r="AF162" s="117">
        <f ca="1">SUMIF(Группа!B:B,Y162,Группа!C:C)</f>
        <v>1</v>
      </c>
      <c r="AG162" s="117">
        <f ca="1">SUMIF(Формы!A:A,D162,Формы!B:B)</f>
        <v>1</v>
      </c>
      <c r="AH162" s="117">
        <f ca="1">SUMIF(Материал!A:A,K162,Материал!B:B)</f>
        <v>1</v>
      </c>
      <c r="AI162" s="117">
        <f ca="1">SUMIF(Размеры!A:A,P162,Размеры!E:E)</f>
        <v>1</v>
      </c>
      <c r="AJ162" s="117">
        <f ca="1">SUMIF(Сезон!A:A,F162,Сезон!B:B)</f>
        <v>1</v>
      </c>
      <c r="AK162" s="117">
        <f ca="1">SUMIF(Состав!A:A,J162,Состав!B:B)</f>
        <v>1</v>
      </c>
      <c r="AL162" s="117">
        <f ca="1">SUMIF(ЦветПолный!A:A,I162,ЦветПолный!C:C)</f>
        <v>12</v>
      </c>
      <c r="AM162" s="117">
        <f ca="1">SUMIF(Цвет!A:A,W162,Цвет!B:B)</f>
        <v>1</v>
      </c>
      <c r="AN162" s="117">
        <f ca="1">SUMIF(Пол!B:B,L162,Пол!C:C)</f>
        <v>1</v>
      </c>
      <c r="AO162" s="117">
        <f ca="1">SUMIF(Марка!A:A,G162,Марка!B:B)</f>
        <v>1</v>
      </c>
      <c r="AP162" s="117">
        <f ca="1">SUMIF(Страна!A:A,M162,Страна!B:B)</f>
        <v>1</v>
      </c>
      <c r="AQ162" s="83" t="str">
        <f ca="1">IF(VLOOKUP(T162,Товары!A:B,2,FALSE)=X162,"Есть в 1С","ERR")</f>
        <v>Есть в 1С</v>
      </c>
      <c r="AR162" s="84" t="str">
        <f ca="1">IF(VLOOKUP(X162,Товары!B:B,1,FALSE)=X162,"Есть в 1С","ERR")</f>
        <v>Есть в 1С</v>
      </c>
      <c r="AS162" s="116" t="str">
        <f ca="1">VLOOKUP(T162,Товары!A:B,2,FALSE)</f>
        <v>21-596-02</v>
      </c>
      <c r="AT162" s="114" t="str">
        <f ca="1">VLOOKUP(T162,Товары!A:B,1,FALSE)</f>
        <v>Шляпа BAILEY арт. 81703BH FOLEY (бежевый) {natural}</v>
      </c>
    </row>
    <row r="163" spans="1:46" x14ac:dyDescent="0.25">
      <c r="A163" s="133" t="str">
        <f ca="1"/>
        <v>21-596-02-55</v>
      </c>
      <c r="B163" s="128" t="str">
        <f ca="1">UPPER(_xlfn.XLOOKUP($A163,Строчный!$A:$A,Строчный!B:B,"ERR",0))</f>
        <v>81703BH FOLEY</v>
      </c>
      <c r="C163" s="101" t="str">
        <f ca="1">PROPER(_xlfn.XLOOKUP($A163,Строчный!$A:$A,Строчный!C:C,"ERR",0))</f>
        <v>Шляпы</v>
      </c>
      <c r="D163" s="101" t="str">
        <f ca="1">_xlfn.LET(_xlpm.DATA,(_xlfn.XLOOKUP($A163,Строчный!$A:$A,Строчный!D:D,"ERR",0)),UPPER(MID(_xlpm.DATA,1,1))&amp;LOWER(MID(_xlpm.DATA,2,LEN(_xlpm.DATA)-1)))</f>
        <v>Шляпа федора</v>
      </c>
      <c r="E163" s="101" t="str">
        <f ca="1">PROPER(_xlfn.XLOOKUP($A163,Строчный!$A:$A,Строчный!E:E,"ERR",0))</f>
        <v>The Hollywood</v>
      </c>
      <c r="F163" s="101" t="str">
        <f ca="1">LOWER(_xlfn.XLOOKUP($A163,Строчный!$A:$A,Строчный!F:F,"ERR",0))</f>
        <v>летний</v>
      </c>
      <c r="G163" s="101" t="str">
        <f ca="1">UPPER(_xlfn.XLOOKUP($A163,Строчный!$A:$A,Строчный!G:G,"ERR",0))</f>
        <v>BAILEY</v>
      </c>
      <c r="H163" s="101" t="str">
        <f ca="1">LOWER(_xlfn.XLOOKUP($A163,Строчный!$A:$A,Строчный!H:H,"ERR",0))</f>
        <v>natural</v>
      </c>
      <c r="I163" s="101" t="str">
        <f ca="1">LOWER(_xlfn.XLOOKUP($A163,Строчный!$A:$A,Строчный!I:I,"ERR",0))</f>
        <v>бежевый</v>
      </c>
      <c r="J163" s="101" t="str">
        <f ca="1">SUBSTITUTE(LOWER(_xlfn.XLOOKUP($A163,Строчный!$A:$A,Строчный!J:J,"ERR",0)),"подклад","Подклад")</f>
        <v>100% бумага</v>
      </c>
      <c r="K163" s="101" t="str">
        <f ca="1">LOWER(_xlfn.XLOOKUP($A163,Строчный!$A:$A,Строчный!K:K,"ERR",0))</f>
        <v>бумажные</v>
      </c>
      <c r="L163" s="101" t="str">
        <f ca="1">PROPER(_xlfn.XLOOKUP($A163,Строчный!$A:$A,Строчный!L:L,"ERR",0))</f>
        <v>Унисекс</v>
      </c>
      <c r="M163" s="101" t="str">
        <f ca="1">PROPER(_xlfn.XLOOKUP($A163,Строчный!$A:$A,Строчный!M:M,"ERR",0))</f>
        <v>Китай</v>
      </c>
      <c r="N163" s="110">
        <f ca="1">VALUE(_xlfn.XLOOKUP($A163,Строчный!$A:$A,Строчный!N:N,"ERR",0))</f>
        <v>2152.7999999999997</v>
      </c>
      <c r="O163" s="109" t="str">
        <f ca="1">_xlfn.XLOOKUP($G163,Фабрика!A:A,Фабрика!B:B,"ERR",0)</f>
        <v>Bollman Headwear Europe Ltd; 2 Merchants drive, Caelisle, Cumbria CA3 0JW, United Kingdom</v>
      </c>
      <c r="P163" s="100">
        <f ca="1">_xlfn.XLOOKUP($A163,Строчный!$A:$A,Строчный!P:P,"ERR",0)</f>
        <v>55</v>
      </c>
      <c r="Q163" s="100">
        <f ca="1">VALUE(_xlfn.XLOOKUP($A163,Строчный!$A:$A,Строчный!Q:Q,"ERR",0))</f>
        <v>3</v>
      </c>
      <c r="R163" s="14" t="s">
        <v>283</v>
      </c>
      <c r="S163" s="122" t="str">
        <f t="shared" ca="1" si="18"/>
        <v>Шляпа BAILEY арт. 81703BH FOLEY (бежевый)</v>
      </c>
      <c r="T163" s="121" t="str">
        <f t="shared" ca="1" si="19"/>
        <v>Шляпа BAILEY арт. 81703BH FOLEY (бежевый) {natural}</v>
      </c>
      <c r="U163" s="18" t="str">
        <f t="shared" ca="1" si="20"/>
        <v>бежевый</v>
      </c>
      <c r="V163" s="18" t="str">
        <f t="shared" ca="1" si="21"/>
        <v>бежевый</v>
      </c>
      <c r="W163" s="119" t="str">
        <f ca="1">_xlfn.XLOOKUP(A163,'Цвета артикулов'!A:A,'Цвета артикулов'!B:B,IFERROR(MID(I163,FIND("-",I163)+1,LEN(I163)),IFERROR(MID(I163,1,FIND("/",I163)-2),I163)),0)</f>
        <v>бежевый</v>
      </c>
      <c r="X163" s="93" t="str">
        <f t="shared" ca="1" si="22"/>
        <v>21-596-02</v>
      </c>
      <c r="Y163" s="95" t="str">
        <f ca="1">VLOOKUP(C163,Группа!A:B,2,FALSE)</f>
        <v>Шляпа</v>
      </c>
      <c r="Z163" s="117" t="str">
        <f ca="1">IFERROR(VLOOKUP(P163,Размеры!A:C,3,FALSE),"")</f>
        <v>55 S</v>
      </c>
      <c r="AA163" s="117" t="str">
        <f ca="1">VLOOKUP(I163,ЦветПолный!A:B,2,FALSE)</f>
        <v>02</v>
      </c>
      <c r="AB163" s="117">
        <f ca="1">IFERROR(VLOOKUP(P163,Размеры!A:D,4,FALSE),"")</f>
        <v>55</v>
      </c>
      <c r="AC163" s="117">
        <f ca="1">IF(LEFT(IFERROR(VLOOKUP(LOOKUP(2,1/SEARCH(B163,Товары!A:A),Товары!A:A),Товары!A:B,2,0),""),6)=MID(X163,1,6),1,0)</f>
        <v>1</v>
      </c>
      <c r="AE163" s="117">
        <f ca="1">SUMIF(Группа!A:A,C163,Группа!C:C)</f>
        <v>1</v>
      </c>
      <c r="AF163" s="117">
        <f ca="1">SUMIF(Группа!B:B,Y163,Группа!C:C)</f>
        <v>1</v>
      </c>
      <c r="AG163" s="117">
        <f ca="1">SUMIF(Формы!A:A,D163,Формы!B:B)</f>
        <v>1</v>
      </c>
      <c r="AH163" s="117">
        <f ca="1">SUMIF(Материал!A:A,K163,Материал!B:B)</f>
        <v>1</v>
      </c>
      <c r="AI163" s="117">
        <f ca="1">SUMIF(Размеры!A:A,P163,Размеры!E:E)</f>
        <v>1</v>
      </c>
      <c r="AJ163" s="117">
        <f ca="1">SUMIF(Сезон!A:A,F163,Сезон!B:B)</f>
        <v>1</v>
      </c>
      <c r="AK163" s="117">
        <f ca="1">SUMIF(Состав!A:A,J163,Состав!B:B)</f>
        <v>1</v>
      </c>
      <c r="AL163" s="117">
        <f ca="1">SUMIF(ЦветПолный!A:A,I163,ЦветПолный!C:C)</f>
        <v>12</v>
      </c>
      <c r="AM163" s="117">
        <f ca="1">SUMIF(Цвет!A:A,W163,Цвет!B:B)</f>
        <v>1</v>
      </c>
      <c r="AN163" s="117">
        <f ca="1">SUMIF(Пол!B:B,L163,Пол!C:C)</f>
        <v>1</v>
      </c>
      <c r="AO163" s="117">
        <f ca="1">SUMIF(Марка!A:A,G163,Марка!B:B)</f>
        <v>1</v>
      </c>
      <c r="AP163" s="117">
        <f ca="1">SUMIF(Страна!A:A,M163,Страна!B:B)</f>
        <v>1</v>
      </c>
      <c r="AQ163" s="83" t="str">
        <f ca="1">IF(VLOOKUP(T163,Товары!A:B,2,FALSE)=X163,"Есть в 1С","ERR")</f>
        <v>Есть в 1С</v>
      </c>
      <c r="AR163" s="84" t="str">
        <f ca="1">IF(VLOOKUP(X163,Товары!B:B,1,FALSE)=X163,"Есть в 1С","ERR")</f>
        <v>Есть в 1С</v>
      </c>
      <c r="AS163" s="116" t="str">
        <f ca="1">VLOOKUP(T163,Товары!A:B,2,FALSE)</f>
        <v>21-596-02</v>
      </c>
      <c r="AT163" s="114" t="str">
        <f ca="1">VLOOKUP(T163,Товары!A:B,1,FALSE)</f>
        <v>Шляпа BAILEY арт. 81703BH FOLEY (бежевый) {natural}</v>
      </c>
    </row>
    <row r="164" spans="1:46" x14ac:dyDescent="0.25">
      <c r="A164" s="133" t="str">
        <f ca="1"/>
        <v>21-587-90-61</v>
      </c>
      <c r="B164" s="128" t="str">
        <f ca="1">UPPER(_xlfn.XLOOKUP($A164,Строчный!$A:$A,Строчный!B:B,"ERR",0))</f>
        <v>22791BH STANSFIELD</v>
      </c>
      <c r="C164" s="101" t="str">
        <f ca="1">PROPER(_xlfn.XLOOKUP($A164,Строчный!$A:$A,Строчный!C:C,"ERR",0))</f>
        <v>Шляпы</v>
      </c>
      <c r="D164" s="101" t="str">
        <f ca="1">_xlfn.LET(_xlpm.DATA,(_xlfn.XLOOKUP($A164,Строчный!$A:$A,Строчный!D:D,"ERR",0)),UPPER(MID(_xlpm.DATA,1,1))&amp;LOWER(MID(_xlpm.DATA,2,LEN(_xlpm.DATA)-1)))</f>
        <v>Шляпа федора</v>
      </c>
      <c r="E164" s="101" t="str">
        <f ca="1">PROPER(_xlfn.XLOOKUP($A164,Строчный!$A:$A,Строчный!E:E,"ERR",0))</f>
        <v>The Hollywood</v>
      </c>
      <c r="F164" s="101" t="str">
        <f ca="1">LOWER(_xlfn.XLOOKUP($A164,Строчный!$A:$A,Строчный!F:F,"ERR",0))</f>
        <v>летний</v>
      </c>
      <c r="G164" s="101" t="str">
        <f ca="1">UPPER(_xlfn.XLOOKUP($A164,Строчный!$A:$A,Строчный!G:G,"ERR",0))</f>
        <v>BAILEY</v>
      </c>
      <c r="H164" s="101" t="str">
        <f ca="1">LOWER(_xlfn.XLOOKUP($A164,Строчный!$A:$A,Строчный!H:H,"ERR",0))</f>
        <v>deep tan</v>
      </c>
      <c r="I164" s="101" t="str">
        <f ca="1">LOWER(_xlfn.XLOOKUP($A164,Строчный!$A:$A,Строчный!I:I,"ERR",0))</f>
        <v>коньячный</v>
      </c>
      <c r="J164" s="101" t="str">
        <f ca="1">SUBSTITUTE(LOWER(_xlfn.XLOOKUP($A164,Строчный!$A:$A,Строчный!J:J,"ERR",0)),"подклад","Подклад")</f>
        <v>100% солома</v>
      </c>
      <c r="K164" s="101" t="str">
        <f ca="1">LOWER(_xlfn.XLOOKUP($A164,Строчный!$A:$A,Строчный!K:K,"ERR",0))</f>
        <v>соломенные</v>
      </c>
      <c r="L164" s="101" t="str">
        <f ca="1">PROPER(_xlfn.XLOOKUP($A164,Строчный!$A:$A,Строчный!L:L,"ERR",0))</f>
        <v>Унисекс</v>
      </c>
      <c r="M164" s="101" t="str">
        <f ca="1">PROPER(_xlfn.XLOOKUP($A164,Строчный!$A:$A,Строчный!M:M,"ERR",0))</f>
        <v>Соединенные Штаты</v>
      </c>
      <c r="N164" s="110">
        <f ca="1">VALUE(_xlfn.XLOOKUP($A164,Строчный!$A:$A,Строчный!N:N,"ERR",0))</f>
        <v>6095.7000000000007</v>
      </c>
      <c r="O164" s="109" t="str">
        <f ca="1">_xlfn.XLOOKUP($G164,Фабрика!A:A,Фабрика!B:B,"ERR",0)</f>
        <v>Bollman Headwear Europe Ltd; 2 Merchants drive, Caelisle, Cumbria CA3 0JW, United Kingdom</v>
      </c>
      <c r="P164" s="100">
        <f ca="1">_xlfn.XLOOKUP($A164,Строчный!$A:$A,Строчный!P:P,"ERR",0)</f>
        <v>61</v>
      </c>
      <c r="Q164" s="100">
        <f ca="1">VALUE(_xlfn.XLOOKUP($A164,Строчный!$A:$A,Строчный!Q:Q,"ERR",0))</f>
        <v>1</v>
      </c>
      <c r="R164" s="14" t="s">
        <v>283</v>
      </c>
      <c r="S164" s="122" t="str">
        <f t="shared" ca="1" si="18"/>
        <v>Шляпа BAILEY арт. 22791BH STANSFIELD (коньячный)</v>
      </c>
      <c r="T164" s="121" t="str">
        <f t="shared" ca="1" si="19"/>
        <v>Шляпа BAILEY арт. 22791BH STANSFIELD (коньячный) {deep tan}</v>
      </c>
      <c r="U164" s="18" t="str">
        <f t="shared" ca="1" si="20"/>
        <v>коньячный</v>
      </c>
      <c r="V164" s="18" t="str">
        <f t="shared" ca="1" si="21"/>
        <v>коньячный</v>
      </c>
      <c r="W164" s="119" t="s">
        <v>22</v>
      </c>
      <c r="X164" s="93" t="str">
        <f t="shared" ca="1" si="22"/>
        <v>21-587-90</v>
      </c>
      <c r="Y164" s="95" t="str">
        <f ca="1">VLOOKUP(C164,Группа!A:B,2,FALSE)</f>
        <v>Шляпа</v>
      </c>
      <c r="Z164" s="117" t="str">
        <f ca="1">IFERROR(VLOOKUP(P164,Размеры!A:C,3,FALSE),"")</f>
        <v>61 XL</v>
      </c>
      <c r="AA164" s="117" t="str">
        <f ca="1">VLOOKUP(I164,ЦветПолный!A:B,2,FALSE)</f>
        <v>90</v>
      </c>
      <c r="AB164" s="117">
        <f ca="1">IFERROR(VLOOKUP(P164,Размеры!A:D,4,FALSE),"")</f>
        <v>61</v>
      </c>
      <c r="AC164" s="117">
        <f ca="1">IF(LEFT(IFERROR(VLOOKUP(LOOKUP(2,1/SEARCH(B164,Товары!A:A),Товары!A:A),Товары!A:B,2,0),""),6)=MID(X164,1,6),1,0)</f>
        <v>1</v>
      </c>
      <c r="AE164" s="117">
        <f ca="1">SUMIF(Группа!A:A,C164,Группа!C:C)</f>
        <v>1</v>
      </c>
      <c r="AF164" s="117">
        <f ca="1">SUMIF(Группа!B:B,Y164,Группа!C:C)</f>
        <v>1</v>
      </c>
      <c r="AG164" s="117">
        <f ca="1">SUMIF(Формы!A:A,D164,Формы!B:B)</f>
        <v>1</v>
      </c>
      <c r="AH164" s="117">
        <f ca="1">SUMIF(Материал!A:A,K164,Материал!B:B)</f>
        <v>1</v>
      </c>
      <c r="AI164" s="117">
        <f ca="1">SUMIF(Размеры!A:A,P164,Размеры!E:E)</f>
        <v>1</v>
      </c>
      <c r="AJ164" s="117">
        <f ca="1">SUMIF(Сезон!A:A,F164,Сезон!B:B)</f>
        <v>1</v>
      </c>
      <c r="AK164" s="117">
        <f ca="1">SUMIF(Состав!A:A,J164,Состав!B:B)</f>
        <v>1</v>
      </c>
      <c r="AL164" s="117">
        <f ca="1">SUMIF(ЦветПолный!A:A,I164,ЦветПолный!C:C)</f>
        <v>6</v>
      </c>
      <c r="AM164" s="117">
        <f>SUMIF(Цвет!A:A,W164,Цвет!B:B)</f>
        <v>1</v>
      </c>
      <c r="AN164" s="117">
        <f ca="1">SUMIF(Пол!B:B,L164,Пол!C:C)</f>
        <v>1</v>
      </c>
      <c r="AO164" s="117">
        <f ca="1">SUMIF(Марка!A:A,G164,Марка!B:B)</f>
        <v>1</v>
      </c>
      <c r="AP164" s="117">
        <f ca="1">SUMIF(Страна!A:A,M164,Страна!B:B)</f>
        <v>1</v>
      </c>
      <c r="AQ164" s="83" t="e">
        <f ca="1">IF(VLOOKUP(T164,Товары!A:B,2,FALSE)=X164,"Есть в 1С","ERR")</f>
        <v>#N/A</v>
      </c>
      <c r="AR164" s="84" t="e">
        <f ca="1">IF(VLOOKUP(X164,Товары!B:B,1,FALSE)=X164,"Есть в 1С","ERR")</f>
        <v>#N/A</v>
      </c>
      <c r="AS164" s="116" t="e">
        <f ca="1">VLOOKUP(T164,Товары!A:B,2,FALSE)</f>
        <v>#N/A</v>
      </c>
      <c r="AT164" s="114" t="e">
        <f ca="1">VLOOKUP(T164,Товары!A:B,1,FALSE)</f>
        <v>#N/A</v>
      </c>
    </row>
    <row r="165" spans="1:46" x14ac:dyDescent="0.25">
      <c r="A165" s="133" t="str">
        <f ca="1"/>
        <v>21-587-90-59</v>
      </c>
      <c r="B165" s="128" t="str">
        <f ca="1">UPPER(_xlfn.XLOOKUP($A165,Строчный!$A:$A,Строчный!B:B,"ERR",0))</f>
        <v>22791BH STANSFIELD</v>
      </c>
      <c r="C165" s="101" t="str">
        <f ca="1">PROPER(_xlfn.XLOOKUP($A165,Строчный!$A:$A,Строчный!C:C,"ERR",0))</f>
        <v>Шляпы</v>
      </c>
      <c r="D165" s="101" t="str">
        <f ca="1">_xlfn.LET(_xlpm.DATA,(_xlfn.XLOOKUP($A165,Строчный!$A:$A,Строчный!D:D,"ERR",0)),UPPER(MID(_xlpm.DATA,1,1))&amp;LOWER(MID(_xlpm.DATA,2,LEN(_xlpm.DATA)-1)))</f>
        <v>Шляпа федора</v>
      </c>
      <c r="E165" s="101" t="str">
        <f ca="1">PROPER(_xlfn.XLOOKUP($A165,Строчный!$A:$A,Строчный!E:E,"ERR",0))</f>
        <v>The Hollywood</v>
      </c>
      <c r="F165" s="101" t="str">
        <f ca="1">LOWER(_xlfn.XLOOKUP($A165,Строчный!$A:$A,Строчный!F:F,"ERR",0))</f>
        <v>летний</v>
      </c>
      <c r="G165" s="101" t="str">
        <f ca="1">UPPER(_xlfn.XLOOKUP($A165,Строчный!$A:$A,Строчный!G:G,"ERR",0))</f>
        <v>BAILEY</v>
      </c>
      <c r="H165" s="101" t="str">
        <f ca="1">LOWER(_xlfn.XLOOKUP($A165,Строчный!$A:$A,Строчный!H:H,"ERR",0))</f>
        <v>deep tan</v>
      </c>
      <c r="I165" s="101" t="str">
        <f ca="1">LOWER(_xlfn.XLOOKUP($A165,Строчный!$A:$A,Строчный!I:I,"ERR",0))</f>
        <v>коньячный</v>
      </c>
      <c r="J165" s="101" t="str">
        <f ca="1">SUBSTITUTE(LOWER(_xlfn.XLOOKUP($A165,Строчный!$A:$A,Строчный!J:J,"ERR",0)),"подклад","Подклад")</f>
        <v>100% солома</v>
      </c>
      <c r="K165" s="101" t="str">
        <f ca="1">LOWER(_xlfn.XLOOKUP($A165,Строчный!$A:$A,Строчный!K:K,"ERR",0))</f>
        <v>соломенные</v>
      </c>
      <c r="L165" s="101" t="str">
        <f ca="1">PROPER(_xlfn.XLOOKUP($A165,Строчный!$A:$A,Строчный!L:L,"ERR",0))</f>
        <v>Унисекс</v>
      </c>
      <c r="M165" s="101" t="str">
        <f ca="1">PROPER(_xlfn.XLOOKUP($A165,Строчный!$A:$A,Строчный!M:M,"ERR",0))</f>
        <v>Соединенные Штаты</v>
      </c>
      <c r="N165" s="110">
        <f ca="1">VALUE(_xlfn.XLOOKUP($A165,Строчный!$A:$A,Строчный!N:N,"ERR",0))</f>
        <v>6095.7000000000007</v>
      </c>
      <c r="O165" s="109" t="str">
        <f ca="1">_xlfn.XLOOKUP($G165,Фабрика!A:A,Фабрика!B:B,"ERR",0)</f>
        <v>Bollman Headwear Europe Ltd; 2 Merchants drive, Caelisle, Cumbria CA3 0JW, United Kingdom</v>
      </c>
      <c r="P165" s="100">
        <f ca="1">_xlfn.XLOOKUP($A165,Строчный!$A:$A,Строчный!P:P,"ERR",0)</f>
        <v>59</v>
      </c>
      <c r="Q165" s="100">
        <f ca="1">VALUE(_xlfn.XLOOKUP($A165,Строчный!$A:$A,Строчный!Q:Q,"ERR",0))</f>
        <v>2</v>
      </c>
      <c r="R165" s="14" t="s">
        <v>283</v>
      </c>
      <c r="S165" s="122" t="str">
        <f t="shared" ca="1" si="18"/>
        <v>Шляпа BAILEY арт. 22791BH STANSFIELD (коньячный)</v>
      </c>
      <c r="T165" s="121" t="str">
        <f t="shared" ca="1" si="19"/>
        <v>Шляпа BAILEY арт. 22791BH STANSFIELD (коньячный) {deep tan}</v>
      </c>
      <c r="U165" s="18" t="str">
        <f t="shared" ca="1" si="20"/>
        <v>коньячный</v>
      </c>
      <c r="V165" s="18" t="str">
        <f t="shared" ca="1" si="21"/>
        <v>коньячный</v>
      </c>
      <c r="W165" s="119" t="s">
        <v>22</v>
      </c>
      <c r="X165" s="93" t="str">
        <f t="shared" ca="1" si="22"/>
        <v>21-587-90</v>
      </c>
      <c r="Y165" s="95" t="str">
        <f ca="1">VLOOKUP(C165,Группа!A:B,2,FALSE)</f>
        <v>Шляпа</v>
      </c>
      <c r="Z165" s="117" t="str">
        <f ca="1">IFERROR(VLOOKUP(P165,Размеры!A:C,3,FALSE),"")</f>
        <v>59 L</v>
      </c>
      <c r="AA165" s="117" t="str">
        <f ca="1">VLOOKUP(I165,ЦветПолный!A:B,2,FALSE)</f>
        <v>90</v>
      </c>
      <c r="AB165" s="117">
        <f ca="1">IFERROR(VLOOKUP(P165,Размеры!A:D,4,FALSE),"")</f>
        <v>59</v>
      </c>
      <c r="AC165" s="117">
        <f ca="1">IF(LEFT(IFERROR(VLOOKUP(LOOKUP(2,1/SEARCH(B165,Товары!A:A),Товары!A:A),Товары!A:B,2,0),""),6)=MID(X165,1,6),1,0)</f>
        <v>1</v>
      </c>
      <c r="AE165" s="117">
        <f ca="1">SUMIF(Группа!A:A,C165,Группа!C:C)</f>
        <v>1</v>
      </c>
      <c r="AF165" s="117">
        <f ca="1">SUMIF(Группа!B:B,Y165,Группа!C:C)</f>
        <v>1</v>
      </c>
      <c r="AG165" s="117">
        <f ca="1">SUMIF(Формы!A:A,D165,Формы!B:B)</f>
        <v>1</v>
      </c>
      <c r="AH165" s="117">
        <f ca="1">SUMIF(Материал!A:A,K165,Материал!B:B)</f>
        <v>1</v>
      </c>
      <c r="AI165" s="117">
        <f ca="1">SUMIF(Размеры!A:A,P165,Размеры!E:E)</f>
        <v>1</v>
      </c>
      <c r="AJ165" s="117">
        <f ca="1">SUMIF(Сезон!A:A,F165,Сезон!B:B)</f>
        <v>1</v>
      </c>
      <c r="AK165" s="117">
        <f ca="1">SUMIF(Состав!A:A,J165,Состав!B:B)</f>
        <v>1</v>
      </c>
      <c r="AL165" s="117">
        <f ca="1">SUMIF(ЦветПолный!A:A,I165,ЦветПолный!C:C)</f>
        <v>6</v>
      </c>
      <c r="AM165" s="117">
        <f>SUMIF(Цвет!A:A,W165,Цвет!B:B)</f>
        <v>1</v>
      </c>
      <c r="AN165" s="117">
        <f ca="1">SUMIF(Пол!B:B,L165,Пол!C:C)</f>
        <v>1</v>
      </c>
      <c r="AO165" s="117">
        <f ca="1">SUMIF(Марка!A:A,G165,Марка!B:B)</f>
        <v>1</v>
      </c>
      <c r="AP165" s="117">
        <f ca="1">SUMIF(Страна!A:A,M165,Страна!B:B)</f>
        <v>1</v>
      </c>
      <c r="AQ165" s="83" t="e">
        <f ca="1">IF(VLOOKUP(T165,Товары!A:B,2,FALSE)=X165,"Есть в 1С","ERR")</f>
        <v>#N/A</v>
      </c>
      <c r="AR165" s="84" t="e">
        <f ca="1">IF(VLOOKUP(X165,Товары!B:B,1,FALSE)=X165,"Есть в 1С","ERR")</f>
        <v>#N/A</v>
      </c>
      <c r="AS165" s="116" t="e">
        <f ca="1">VLOOKUP(T165,Товары!A:B,2,FALSE)</f>
        <v>#N/A</v>
      </c>
      <c r="AT165" s="114" t="e">
        <f ca="1">VLOOKUP(T165,Товары!A:B,1,FALSE)</f>
        <v>#N/A</v>
      </c>
    </row>
    <row r="166" spans="1:46" x14ac:dyDescent="0.25">
      <c r="A166" s="133" t="str">
        <f ca="1"/>
        <v>21-587-90-57</v>
      </c>
      <c r="B166" s="128" t="str">
        <f ca="1">UPPER(_xlfn.XLOOKUP($A166,Строчный!$A:$A,Строчный!B:B,"ERR",0))</f>
        <v>22791BH STANSFIELD</v>
      </c>
      <c r="C166" s="101" t="str">
        <f ca="1">PROPER(_xlfn.XLOOKUP($A166,Строчный!$A:$A,Строчный!C:C,"ERR",0))</f>
        <v>Шляпы</v>
      </c>
      <c r="D166" s="101" t="str">
        <f ca="1">_xlfn.LET(_xlpm.DATA,(_xlfn.XLOOKUP($A166,Строчный!$A:$A,Строчный!D:D,"ERR",0)),UPPER(MID(_xlpm.DATA,1,1))&amp;LOWER(MID(_xlpm.DATA,2,LEN(_xlpm.DATA)-1)))</f>
        <v>Шляпа федора</v>
      </c>
      <c r="E166" s="101" t="str">
        <f ca="1">PROPER(_xlfn.XLOOKUP($A166,Строчный!$A:$A,Строчный!E:E,"ERR",0))</f>
        <v>The Hollywood</v>
      </c>
      <c r="F166" s="101" t="str">
        <f ca="1">LOWER(_xlfn.XLOOKUP($A166,Строчный!$A:$A,Строчный!F:F,"ERR",0))</f>
        <v>летний</v>
      </c>
      <c r="G166" s="101" t="str">
        <f ca="1">UPPER(_xlfn.XLOOKUP($A166,Строчный!$A:$A,Строчный!G:G,"ERR",0))</f>
        <v>BAILEY</v>
      </c>
      <c r="H166" s="101" t="str">
        <f ca="1">LOWER(_xlfn.XLOOKUP($A166,Строчный!$A:$A,Строчный!H:H,"ERR",0))</f>
        <v>deep tan</v>
      </c>
      <c r="I166" s="101" t="str">
        <f ca="1">LOWER(_xlfn.XLOOKUP($A166,Строчный!$A:$A,Строчный!I:I,"ERR",0))</f>
        <v>коньячный</v>
      </c>
      <c r="J166" s="101" t="str">
        <f ca="1">SUBSTITUTE(LOWER(_xlfn.XLOOKUP($A166,Строчный!$A:$A,Строчный!J:J,"ERR",0)),"подклад","Подклад")</f>
        <v>100% солома</v>
      </c>
      <c r="K166" s="101" t="str">
        <f ca="1">LOWER(_xlfn.XLOOKUP($A166,Строчный!$A:$A,Строчный!K:K,"ERR",0))</f>
        <v>соломенные</v>
      </c>
      <c r="L166" s="101" t="str">
        <f ca="1">PROPER(_xlfn.XLOOKUP($A166,Строчный!$A:$A,Строчный!L:L,"ERR",0))</f>
        <v>Унисекс</v>
      </c>
      <c r="M166" s="101" t="str">
        <f ca="1">PROPER(_xlfn.XLOOKUP($A166,Строчный!$A:$A,Строчный!M:M,"ERR",0))</f>
        <v>Соединенные Штаты</v>
      </c>
      <c r="N166" s="110">
        <f ca="1">VALUE(_xlfn.XLOOKUP($A166,Строчный!$A:$A,Строчный!N:N,"ERR",0))</f>
        <v>6095.7000000000007</v>
      </c>
      <c r="O166" s="109" t="str">
        <f ca="1">_xlfn.XLOOKUP($G166,Фабрика!A:A,Фабрика!B:B,"ERR",0)</f>
        <v>Bollman Headwear Europe Ltd; 2 Merchants drive, Caelisle, Cumbria CA3 0JW, United Kingdom</v>
      </c>
      <c r="P166" s="100">
        <f ca="1">_xlfn.XLOOKUP($A166,Строчный!$A:$A,Строчный!P:P,"ERR",0)</f>
        <v>57</v>
      </c>
      <c r="Q166" s="100">
        <f ca="1">VALUE(_xlfn.XLOOKUP($A166,Строчный!$A:$A,Строчный!Q:Q,"ERR",0))</f>
        <v>1</v>
      </c>
      <c r="R166" s="14" t="s">
        <v>283</v>
      </c>
      <c r="S166" s="122" t="str">
        <f t="shared" ca="1" si="18"/>
        <v>Шляпа BAILEY арт. 22791BH STANSFIELD (коньячный)</v>
      </c>
      <c r="T166" s="121" t="str">
        <f t="shared" ca="1" si="19"/>
        <v>Шляпа BAILEY арт. 22791BH STANSFIELD (коньячный) {deep tan}</v>
      </c>
      <c r="U166" s="18" t="str">
        <f t="shared" ca="1" si="20"/>
        <v>коньячный</v>
      </c>
      <c r="V166" s="18" t="str">
        <f t="shared" ca="1" si="21"/>
        <v>коньячный</v>
      </c>
      <c r="W166" s="119" t="s">
        <v>22</v>
      </c>
      <c r="X166" s="93" t="str">
        <f t="shared" ca="1" si="22"/>
        <v>21-587-90</v>
      </c>
      <c r="Y166" s="95" t="str">
        <f ca="1">VLOOKUP(C166,Группа!A:B,2,FALSE)</f>
        <v>Шляпа</v>
      </c>
      <c r="Z166" s="117" t="str">
        <f ca="1">IFERROR(VLOOKUP(P166,Размеры!A:C,3,FALSE),"")</f>
        <v>57 M</v>
      </c>
      <c r="AA166" s="117" t="str">
        <f ca="1">VLOOKUP(I166,ЦветПолный!A:B,2,FALSE)</f>
        <v>90</v>
      </c>
      <c r="AB166" s="117">
        <f ca="1">IFERROR(VLOOKUP(P166,Размеры!A:D,4,FALSE),"")</f>
        <v>57</v>
      </c>
      <c r="AC166" s="117">
        <f ca="1">IF(LEFT(IFERROR(VLOOKUP(LOOKUP(2,1/SEARCH(B166,Товары!A:A),Товары!A:A),Товары!A:B,2,0),""),6)=MID(X166,1,6),1,0)</f>
        <v>1</v>
      </c>
      <c r="AE166" s="117">
        <f ca="1">SUMIF(Группа!A:A,C166,Группа!C:C)</f>
        <v>1</v>
      </c>
      <c r="AF166" s="117">
        <f ca="1">SUMIF(Группа!B:B,Y166,Группа!C:C)</f>
        <v>1</v>
      </c>
      <c r="AG166" s="117">
        <f ca="1">SUMIF(Формы!A:A,D166,Формы!B:B)</f>
        <v>1</v>
      </c>
      <c r="AH166" s="117">
        <f ca="1">SUMIF(Материал!A:A,K166,Материал!B:B)</f>
        <v>1</v>
      </c>
      <c r="AI166" s="117">
        <f ca="1">SUMIF(Размеры!A:A,P166,Размеры!E:E)</f>
        <v>1</v>
      </c>
      <c r="AJ166" s="117">
        <f ca="1">SUMIF(Сезон!A:A,F166,Сезон!B:B)</f>
        <v>1</v>
      </c>
      <c r="AK166" s="117">
        <f ca="1">SUMIF(Состав!A:A,J166,Состав!B:B)</f>
        <v>1</v>
      </c>
      <c r="AL166" s="117">
        <f ca="1">SUMIF(ЦветПолный!A:A,I166,ЦветПолный!C:C)</f>
        <v>6</v>
      </c>
      <c r="AM166" s="117">
        <f>SUMIF(Цвет!A:A,W166,Цвет!B:B)</f>
        <v>1</v>
      </c>
      <c r="AN166" s="117">
        <f ca="1">SUMIF(Пол!B:B,L166,Пол!C:C)</f>
        <v>1</v>
      </c>
      <c r="AO166" s="117">
        <f ca="1">SUMIF(Марка!A:A,G166,Марка!B:B)</f>
        <v>1</v>
      </c>
      <c r="AP166" s="117">
        <f ca="1">SUMIF(Страна!A:A,M166,Страна!B:B)</f>
        <v>1</v>
      </c>
      <c r="AQ166" s="83" t="e">
        <f ca="1">IF(VLOOKUP(T166,Товары!A:B,2,FALSE)=X166,"Есть в 1С","ERR")</f>
        <v>#N/A</v>
      </c>
      <c r="AR166" s="84" t="e">
        <f ca="1">IF(VLOOKUP(X166,Товары!B:B,1,FALSE)=X166,"Есть в 1С","ERR")</f>
        <v>#N/A</v>
      </c>
      <c r="AS166" s="116" t="e">
        <f ca="1">VLOOKUP(T166,Товары!A:B,2,FALSE)</f>
        <v>#N/A</v>
      </c>
      <c r="AT166" s="114" t="e">
        <f ca="1">VLOOKUP(T166,Товары!A:B,1,FALSE)</f>
        <v>#N/A</v>
      </c>
    </row>
    <row r="167" spans="1:46" x14ac:dyDescent="0.25">
      <c r="A167" s="133" t="str">
        <f ca="1"/>
        <v>21-587-36-59</v>
      </c>
      <c r="B167" s="128" t="str">
        <f ca="1">UPPER(_xlfn.XLOOKUP($A167,Строчный!$A:$A,Строчный!B:B,"ERR",0))</f>
        <v>22791BH STANSFIELD</v>
      </c>
      <c r="C167" s="101" t="str">
        <f ca="1">PROPER(_xlfn.XLOOKUP($A167,Строчный!$A:$A,Строчный!C:C,"ERR",0))</f>
        <v>Шляпы</v>
      </c>
      <c r="D167" s="101" t="str">
        <f ca="1">_xlfn.LET(_xlpm.DATA,(_xlfn.XLOOKUP($A167,Строчный!$A:$A,Строчный!D:D,"ERR",0)),UPPER(MID(_xlpm.DATA,1,1))&amp;LOWER(MID(_xlpm.DATA,2,LEN(_xlpm.DATA)-1)))</f>
        <v>Шляпа федора</v>
      </c>
      <c r="E167" s="101" t="str">
        <f ca="1">PROPER(_xlfn.XLOOKUP($A167,Строчный!$A:$A,Строчный!E:E,"ERR",0))</f>
        <v>The Hollywood</v>
      </c>
      <c r="F167" s="101" t="str">
        <f ca="1">LOWER(_xlfn.XLOOKUP($A167,Строчный!$A:$A,Строчный!F:F,"ERR",0))</f>
        <v>летний</v>
      </c>
      <c r="G167" s="101" t="str">
        <f ca="1">UPPER(_xlfn.XLOOKUP($A167,Строчный!$A:$A,Строчный!G:G,"ERR",0))</f>
        <v>BAILEY</v>
      </c>
      <c r="H167" s="101" t="str">
        <f ca="1">LOWER(_xlfn.XLOOKUP($A167,Строчный!$A:$A,Строчный!H:H,"ERR",0))</f>
        <v>natural</v>
      </c>
      <c r="I167" s="101" t="str">
        <f ca="1">LOWER(_xlfn.XLOOKUP($A167,Строчный!$A:$A,Строчный!I:I,"ERR",0))</f>
        <v>кремовый</v>
      </c>
      <c r="J167" s="101" t="str">
        <f ca="1">SUBSTITUTE(LOWER(_xlfn.XLOOKUP($A167,Строчный!$A:$A,Строчный!J:J,"ERR",0)),"подклад","Подклад")</f>
        <v>100% солома</v>
      </c>
      <c r="K167" s="101" t="str">
        <f ca="1">LOWER(_xlfn.XLOOKUP($A167,Строчный!$A:$A,Строчный!K:K,"ERR",0))</f>
        <v>соломенные</v>
      </c>
      <c r="L167" s="101" t="str">
        <f ca="1">PROPER(_xlfn.XLOOKUP($A167,Строчный!$A:$A,Строчный!L:L,"ERR",0))</f>
        <v>Унисекс</v>
      </c>
      <c r="M167" s="101" t="str">
        <f ca="1">PROPER(_xlfn.XLOOKUP($A167,Строчный!$A:$A,Строчный!M:M,"ERR",0))</f>
        <v>Соединенные Штаты</v>
      </c>
      <c r="N167" s="110">
        <f ca="1">VALUE(_xlfn.XLOOKUP($A167,Строчный!$A:$A,Строчный!N:N,"ERR",0))</f>
        <v>6095.7000000000007</v>
      </c>
      <c r="O167" s="109" t="str">
        <f ca="1">_xlfn.XLOOKUP($G167,Фабрика!A:A,Фабрика!B:B,"ERR",0)</f>
        <v>Bollman Headwear Europe Ltd; 2 Merchants drive, Caelisle, Cumbria CA3 0JW, United Kingdom</v>
      </c>
      <c r="P167" s="100">
        <f ca="1">_xlfn.XLOOKUP($A167,Строчный!$A:$A,Строчный!P:P,"ERR",0)</f>
        <v>59</v>
      </c>
      <c r="Q167" s="100">
        <f ca="1">VALUE(_xlfn.XLOOKUP($A167,Строчный!$A:$A,Строчный!Q:Q,"ERR",0))</f>
        <v>1</v>
      </c>
      <c r="R167" s="14" t="s">
        <v>283</v>
      </c>
      <c r="S167" s="122" t="str">
        <f t="shared" ca="1" si="18"/>
        <v>Шляпа BAILEY арт. 22791BH STANSFIELD (кремовый)</v>
      </c>
      <c r="T167" s="121" t="str">
        <f t="shared" ca="1" si="19"/>
        <v>Шляпа BAILEY арт. 22791BH STANSFIELD (кремовый) {natural}</v>
      </c>
      <c r="U167" s="18" t="str">
        <f t="shared" ca="1" si="20"/>
        <v>кремовый</v>
      </c>
      <c r="V167" s="18" t="str">
        <f t="shared" ca="1" si="21"/>
        <v>кремовый</v>
      </c>
      <c r="W167" s="119" t="s">
        <v>52</v>
      </c>
      <c r="X167" s="93" t="str">
        <f t="shared" ca="1" si="22"/>
        <v>21-587-36</v>
      </c>
      <c r="Y167" s="95" t="str">
        <f ca="1">VLOOKUP(C167,Группа!A:B,2,FALSE)</f>
        <v>Шляпа</v>
      </c>
      <c r="Z167" s="117" t="str">
        <f ca="1">IFERROR(VLOOKUP(P167,Размеры!A:C,3,FALSE),"")</f>
        <v>59 L</v>
      </c>
      <c r="AA167" s="117" t="str">
        <f ca="1">VLOOKUP(I167,ЦветПолный!A:B,2,FALSE)</f>
        <v>36</v>
      </c>
      <c r="AB167" s="117">
        <f ca="1">IFERROR(VLOOKUP(P167,Размеры!A:D,4,FALSE),"")</f>
        <v>59</v>
      </c>
      <c r="AC167" s="117">
        <f ca="1">IF(LEFT(IFERROR(VLOOKUP(LOOKUP(2,1/SEARCH(B167,Товары!A:A),Товары!A:A),Товары!A:B,2,0),""),6)=MID(X167,1,6),1,0)</f>
        <v>1</v>
      </c>
      <c r="AE167" s="117">
        <f ca="1">SUMIF(Группа!A:A,C167,Группа!C:C)</f>
        <v>1</v>
      </c>
      <c r="AF167" s="117">
        <f ca="1">SUMIF(Группа!B:B,Y167,Группа!C:C)</f>
        <v>1</v>
      </c>
      <c r="AG167" s="117">
        <f ca="1">SUMIF(Формы!A:A,D167,Формы!B:B)</f>
        <v>1</v>
      </c>
      <c r="AH167" s="117">
        <f ca="1">SUMIF(Материал!A:A,K167,Материал!B:B)</f>
        <v>1</v>
      </c>
      <c r="AI167" s="117">
        <f ca="1">SUMIF(Размеры!A:A,P167,Размеры!E:E)</f>
        <v>1</v>
      </c>
      <c r="AJ167" s="117">
        <f ca="1">SUMIF(Сезон!A:A,F167,Сезон!B:B)</f>
        <v>1</v>
      </c>
      <c r="AK167" s="117">
        <f ca="1">SUMIF(Состав!A:A,J167,Состав!B:B)</f>
        <v>1</v>
      </c>
      <c r="AL167" s="117">
        <f ca="1">SUMIF(ЦветПолный!A:A,I167,ЦветПолный!C:C)</f>
        <v>6</v>
      </c>
      <c r="AM167" s="117">
        <f>SUMIF(Цвет!A:A,W167,Цвет!B:B)</f>
        <v>1</v>
      </c>
      <c r="AN167" s="117">
        <f ca="1">SUMIF(Пол!B:B,L167,Пол!C:C)</f>
        <v>1</v>
      </c>
      <c r="AO167" s="117">
        <f ca="1">SUMIF(Марка!A:A,G167,Марка!B:B)</f>
        <v>1</v>
      </c>
      <c r="AP167" s="117">
        <f ca="1">SUMIF(Страна!A:A,M167,Страна!B:B)</f>
        <v>1</v>
      </c>
      <c r="AQ167" s="83" t="str">
        <f ca="1">IF(VLOOKUP(T167,Товары!A:B,2,FALSE)=X167,"Есть в 1С","ERR")</f>
        <v>Есть в 1С</v>
      </c>
      <c r="AR167" s="84" t="str">
        <f ca="1">IF(VLOOKUP(X167,Товары!B:B,1,FALSE)=X167,"Есть в 1С","ERR")</f>
        <v>Есть в 1С</v>
      </c>
      <c r="AS167" s="116" t="str">
        <f ca="1">VLOOKUP(T167,Товары!A:B,2,FALSE)</f>
        <v>21-587-36</v>
      </c>
      <c r="AT167" s="114" t="str">
        <f ca="1">VLOOKUP(T167,Товары!A:B,1,FALSE)</f>
        <v>Шляпа BAILEY арт. 22791BH STANSFIELD (кремовый) {natural}</v>
      </c>
    </row>
    <row r="168" spans="1:46" x14ac:dyDescent="0.25">
      <c r="A168" s="133" t="str">
        <f ca="1"/>
        <v>21-587-36-57</v>
      </c>
      <c r="B168" s="128" t="str">
        <f ca="1">UPPER(_xlfn.XLOOKUP($A168,Строчный!$A:$A,Строчный!B:B,"ERR",0))</f>
        <v>22791BH STANSFIELD</v>
      </c>
      <c r="C168" s="101" t="str">
        <f ca="1">PROPER(_xlfn.XLOOKUP($A168,Строчный!$A:$A,Строчный!C:C,"ERR",0))</f>
        <v>Шляпы</v>
      </c>
      <c r="D168" s="101" t="str">
        <f ca="1">_xlfn.LET(_xlpm.DATA,(_xlfn.XLOOKUP($A168,Строчный!$A:$A,Строчный!D:D,"ERR",0)),UPPER(MID(_xlpm.DATA,1,1))&amp;LOWER(MID(_xlpm.DATA,2,LEN(_xlpm.DATA)-1)))</f>
        <v>Шляпа федора</v>
      </c>
      <c r="E168" s="101" t="str">
        <f ca="1">PROPER(_xlfn.XLOOKUP($A168,Строчный!$A:$A,Строчный!E:E,"ERR",0))</f>
        <v>The Hollywood</v>
      </c>
      <c r="F168" s="101" t="str">
        <f ca="1">LOWER(_xlfn.XLOOKUP($A168,Строчный!$A:$A,Строчный!F:F,"ERR",0))</f>
        <v>летний</v>
      </c>
      <c r="G168" s="101" t="str">
        <f ca="1">UPPER(_xlfn.XLOOKUP($A168,Строчный!$A:$A,Строчный!G:G,"ERR",0))</f>
        <v>BAILEY</v>
      </c>
      <c r="H168" s="101" t="str">
        <f ca="1">LOWER(_xlfn.XLOOKUP($A168,Строчный!$A:$A,Строчный!H:H,"ERR",0))</f>
        <v>natural</v>
      </c>
      <c r="I168" s="101" t="str">
        <f ca="1">LOWER(_xlfn.XLOOKUP($A168,Строчный!$A:$A,Строчный!I:I,"ERR",0))</f>
        <v>кремовый</v>
      </c>
      <c r="J168" s="101" t="str">
        <f ca="1">SUBSTITUTE(LOWER(_xlfn.XLOOKUP($A168,Строчный!$A:$A,Строчный!J:J,"ERR",0)),"подклад","Подклад")</f>
        <v>100% солома</v>
      </c>
      <c r="K168" s="101" t="str">
        <f ca="1">LOWER(_xlfn.XLOOKUP($A168,Строчный!$A:$A,Строчный!K:K,"ERR",0))</f>
        <v>соломенные</v>
      </c>
      <c r="L168" s="101" t="str">
        <f ca="1">PROPER(_xlfn.XLOOKUP($A168,Строчный!$A:$A,Строчный!L:L,"ERR",0))</f>
        <v>Унисекс</v>
      </c>
      <c r="M168" s="101" t="str">
        <f ca="1">PROPER(_xlfn.XLOOKUP($A168,Строчный!$A:$A,Строчный!M:M,"ERR",0))</f>
        <v>Соединенные Штаты</v>
      </c>
      <c r="N168" s="110">
        <f ca="1">VALUE(_xlfn.XLOOKUP($A168,Строчный!$A:$A,Строчный!N:N,"ERR",0))</f>
        <v>6095.7000000000007</v>
      </c>
      <c r="O168" s="109" t="str">
        <f ca="1">_xlfn.XLOOKUP($G168,Фабрика!A:A,Фабрика!B:B,"ERR",0)</f>
        <v>Bollman Headwear Europe Ltd; 2 Merchants drive, Caelisle, Cumbria CA3 0JW, United Kingdom</v>
      </c>
      <c r="P168" s="100">
        <f ca="1">_xlfn.XLOOKUP($A168,Строчный!$A:$A,Строчный!P:P,"ERR",0)</f>
        <v>57</v>
      </c>
      <c r="Q168" s="100">
        <f ca="1">VALUE(_xlfn.XLOOKUP($A168,Строчный!$A:$A,Строчный!Q:Q,"ERR",0))</f>
        <v>1</v>
      </c>
      <c r="R168" s="14" t="s">
        <v>283</v>
      </c>
      <c r="S168" s="122" t="str">
        <f t="shared" ca="1" si="18"/>
        <v>Шляпа BAILEY арт. 22791BH STANSFIELD (кремовый)</v>
      </c>
      <c r="T168" s="121" t="str">
        <f t="shared" ca="1" si="19"/>
        <v>Шляпа BAILEY арт. 22791BH STANSFIELD (кремовый) {natural}</v>
      </c>
      <c r="U168" s="18" t="str">
        <f t="shared" ca="1" si="20"/>
        <v>кремовый</v>
      </c>
      <c r="V168" s="18" t="str">
        <f t="shared" ca="1" si="21"/>
        <v>кремовый</v>
      </c>
      <c r="W168" s="119" t="s">
        <v>52</v>
      </c>
      <c r="X168" s="93" t="str">
        <f t="shared" ca="1" si="22"/>
        <v>21-587-36</v>
      </c>
      <c r="Y168" s="95" t="str">
        <f ca="1">VLOOKUP(C168,Группа!A:B,2,FALSE)</f>
        <v>Шляпа</v>
      </c>
      <c r="Z168" s="117" t="str">
        <f ca="1">IFERROR(VLOOKUP(P168,Размеры!A:C,3,FALSE),"")</f>
        <v>57 M</v>
      </c>
      <c r="AA168" s="117" t="str">
        <f ca="1">VLOOKUP(I168,ЦветПолный!A:B,2,FALSE)</f>
        <v>36</v>
      </c>
      <c r="AB168" s="117">
        <f ca="1">IFERROR(VLOOKUP(P168,Размеры!A:D,4,FALSE),"")</f>
        <v>57</v>
      </c>
      <c r="AC168" s="117">
        <f ca="1">IF(LEFT(IFERROR(VLOOKUP(LOOKUP(2,1/SEARCH(B168,Товары!A:A),Товары!A:A),Товары!A:B,2,0),""),6)=MID(X168,1,6),1,0)</f>
        <v>1</v>
      </c>
      <c r="AE168" s="117">
        <f ca="1">SUMIF(Группа!A:A,C168,Группа!C:C)</f>
        <v>1</v>
      </c>
      <c r="AF168" s="117">
        <f ca="1">SUMIF(Группа!B:B,Y168,Группа!C:C)</f>
        <v>1</v>
      </c>
      <c r="AG168" s="117">
        <f ca="1">SUMIF(Формы!A:A,D168,Формы!B:B)</f>
        <v>1</v>
      </c>
      <c r="AH168" s="117">
        <f ca="1">SUMIF(Материал!A:A,K168,Материал!B:B)</f>
        <v>1</v>
      </c>
      <c r="AI168" s="117">
        <f ca="1">SUMIF(Размеры!A:A,P168,Размеры!E:E)</f>
        <v>1</v>
      </c>
      <c r="AJ168" s="117">
        <f ca="1">SUMIF(Сезон!A:A,F168,Сезон!B:B)</f>
        <v>1</v>
      </c>
      <c r="AK168" s="117">
        <f ca="1">SUMIF(Состав!A:A,J168,Состав!B:B)</f>
        <v>1</v>
      </c>
      <c r="AL168" s="117">
        <f ca="1">SUMIF(ЦветПолный!A:A,I168,ЦветПолный!C:C)</f>
        <v>6</v>
      </c>
      <c r="AM168" s="117">
        <f>SUMIF(Цвет!A:A,W168,Цвет!B:B)</f>
        <v>1</v>
      </c>
      <c r="AN168" s="117">
        <f ca="1">SUMIF(Пол!B:B,L168,Пол!C:C)</f>
        <v>1</v>
      </c>
      <c r="AO168" s="117">
        <f ca="1">SUMIF(Марка!A:A,G168,Марка!B:B)</f>
        <v>1</v>
      </c>
      <c r="AP168" s="117">
        <f ca="1">SUMIF(Страна!A:A,M168,Страна!B:B)</f>
        <v>1</v>
      </c>
      <c r="AQ168" s="83" t="str">
        <f ca="1">IF(VLOOKUP(T168,Товары!A:B,2,FALSE)=X168,"Есть в 1С","ERR")</f>
        <v>Есть в 1С</v>
      </c>
      <c r="AR168" s="84" t="str">
        <f ca="1">IF(VLOOKUP(X168,Товары!B:B,1,FALSE)=X168,"Есть в 1С","ERR")</f>
        <v>Есть в 1С</v>
      </c>
      <c r="AS168" s="116" t="str">
        <f ca="1">VLOOKUP(T168,Товары!A:B,2,FALSE)</f>
        <v>21-587-36</v>
      </c>
      <c r="AT168" s="114" t="str">
        <f ca="1">VLOOKUP(T168,Товары!A:B,1,FALSE)</f>
        <v>Шляпа BAILEY арт. 22791BH STANSFIELD (кремовый) {natural}</v>
      </c>
    </row>
    <row r="169" spans="1:46" x14ac:dyDescent="0.25">
      <c r="A169" s="133" t="str">
        <f ca="1"/>
        <v>21-582-14-59</v>
      </c>
      <c r="B169" s="128" t="str">
        <f ca="1">UPPER(_xlfn.XLOOKUP($A169,Строчный!$A:$A,Строчный!B:B,"ERR",0))</f>
        <v>37180BH STEDMAN</v>
      </c>
      <c r="C169" s="101" t="str">
        <f ca="1">PROPER(_xlfn.XLOOKUP($A169,Строчный!$A:$A,Строчный!C:C,"ERR",0))</f>
        <v>Шляпы</v>
      </c>
      <c r="D169" s="101" t="str">
        <f ca="1">_xlfn.LET(_xlpm.DATA,(_xlfn.XLOOKUP($A169,Строчный!$A:$A,Строчный!D:D,"ERR",0)),UPPER(MID(_xlpm.DATA,1,1))&amp;LOWER(MID(_xlpm.DATA,2,LEN(_xlpm.DATA)-1)))</f>
        <v>Шляпа федора</v>
      </c>
      <c r="E169" s="101" t="str">
        <f ca="1">PROPER(_xlfn.XLOOKUP($A169,Строчный!$A:$A,Строчный!E:E,"ERR",0))</f>
        <v>The Hollywood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BAILEY</v>
      </c>
      <c r="H169" s="101" t="str">
        <f ca="1">LOWER(_xlfn.XLOOKUP($A169,Строчный!$A:$A,Строчный!H:H,"ERR",0))</f>
        <v>oak</v>
      </c>
      <c r="I169" s="101" t="str">
        <f ca="1">LOWER(_xlfn.XLOOKUP($A169,Строчный!$A:$A,Строчный!I:I,"ERR",0))</f>
        <v>коричневый</v>
      </c>
      <c r="J169" s="101" t="str">
        <f ca="1">SUBSTITUTE(LOWER(_xlfn.XLOOKUP($A169,Строчный!$A:$A,Строчный!J:J,"ERR",0)),"подклад","Подклад")</f>
        <v>100% шерсть / Подклад: 100% полиэстер</v>
      </c>
      <c r="K169" s="101" t="str">
        <f ca="1">LOWER(_xlfn.XLOOKUP($A169,Строчный!$A:$A,Строчный!K:K,"ERR",0))</f>
        <v>фетровые</v>
      </c>
      <c r="L169" s="101" t="str">
        <f ca="1">PROPER(_xlfn.XLOOKUP($A169,Строчный!$A:$A,Строчный!L:L,"ERR",0))</f>
        <v>Унисекс</v>
      </c>
      <c r="M169" s="101" t="str">
        <f ca="1">PROPER(_xlfn.XLOOKUP($A169,Строчный!$A:$A,Строчный!M:M,"ERR",0))</f>
        <v>Соединенные Штаты</v>
      </c>
      <c r="N169" s="110">
        <f ca="1">VALUE(_xlfn.XLOOKUP($A169,Строчный!$A:$A,Строчный!N:N,"ERR",0))</f>
        <v>702.00000000000011</v>
      </c>
      <c r="O169" s="109" t="str">
        <f ca="1">_xlfn.XLOOKUP($G169,Фабрика!A:A,Фабрика!B:B,"ERR",0)</f>
        <v>Bollman Headwear Europe Ltd; 2 Merchants drive, Caelisle, Cumbria CA3 0JW, United Kingdom</v>
      </c>
      <c r="P169" s="100">
        <f ca="1">_xlfn.XLOOKUP($A169,Строчный!$A:$A,Строчный!P:P,"ERR",0)</f>
        <v>59</v>
      </c>
      <c r="Q169" s="100">
        <f ca="1">VALUE(_xlfn.XLOOKUP($A169,Строчный!$A:$A,Строчный!Q:Q,"ERR",0))</f>
        <v>1</v>
      </c>
      <c r="R169" s="14" t="s">
        <v>283</v>
      </c>
      <c r="S169" s="122" t="str">
        <f t="shared" ca="1" si="18"/>
        <v>Шляпа BAILEY арт. 37180BH STEDMAN (коричневый)</v>
      </c>
      <c r="T169" s="121" t="str">
        <f t="shared" ca="1" si="19"/>
        <v>Шляпа BAILEY арт. 37180BH STEDMAN (коричневый) {oak}</v>
      </c>
      <c r="U169" s="18" t="str">
        <f t="shared" ca="1" si="20"/>
        <v>коричневый</v>
      </c>
      <c r="V169" s="18" t="str">
        <f t="shared" ca="1" si="21"/>
        <v>коричневый</v>
      </c>
      <c r="W169" s="119" t="str">
        <f ca="1">_xlfn.XLOOKUP(A169,'Цвета артикулов'!A:A,'Цвета артикулов'!B:B,IFERROR(MID(I169,FIND("-",I169)+1,LEN(I169)),IFERROR(MID(I169,1,FIND("/",I169)-2),I169)),0)</f>
        <v>коричневый</v>
      </c>
      <c r="X169" s="93" t="str">
        <f t="shared" ca="1" si="22"/>
        <v>21-582-14</v>
      </c>
      <c r="Y169" s="95" t="str">
        <f ca="1">VLOOKUP(C169,Группа!A:B,2,FALSE)</f>
        <v>Шляпа</v>
      </c>
      <c r="Z169" s="117" t="str">
        <f ca="1">IFERROR(VLOOKUP(P169,Размеры!A:C,3,FALSE),"")</f>
        <v>59 L</v>
      </c>
      <c r="AA169" s="117" t="str">
        <f ca="1">VLOOKUP(I169,ЦветПолный!A:B,2,FALSE)</f>
        <v>14</v>
      </c>
      <c r="AB169" s="117">
        <f ca="1">IFERROR(VLOOKUP(P169,Размеры!A:D,4,FALSE),"")</f>
        <v>59</v>
      </c>
      <c r="AC169" s="117">
        <f ca="1">IF(LEFT(IFERROR(VLOOKUP(LOOKUP(2,1/SEARCH(B169,Товары!A:A),Товары!A:A),Товары!A:B,2,0),""),6)=MID(X169,1,6),1,0)</f>
        <v>1</v>
      </c>
      <c r="AE169" s="117">
        <f ca="1">SUMIF(Группа!A:A,C169,Группа!C:C)</f>
        <v>1</v>
      </c>
      <c r="AF169" s="117">
        <f ca="1">SUMIF(Группа!B:B,Y169,Группа!C:C)</f>
        <v>1</v>
      </c>
      <c r="AG169" s="117">
        <f ca="1">SUMIF(Формы!A:A,D169,Формы!B:B)</f>
        <v>1</v>
      </c>
      <c r="AH169" s="117">
        <f ca="1">SUMIF(Материал!A:A,K169,Материал!B:B)</f>
        <v>1</v>
      </c>
      <c r="AI169" s="117">
        <f ca="1">SUMIF(Размеры!A:A,P169,Размеры!E:E)</f>
        <v>1</v>
      </c>
      <c r="AJ169" s="117">
        <f ca="1">SUMIF(Сезон!A:A,F169,Сезон!B:B)</f>
        <v>1</v>
      </c>
      <c r="AK169" s="117">
        <f ca="1">SUMIF(Состав!A:A,J169,Состав!B:B)</f>
        <v>0</v>
      </c>
      <c r="AL169" s="117">
        <f ca="1">SUMIF(ЦветПолный!A:A,I169,ЦветПолный!C:C)</f>
        <v>14</v>
      </c>
      <c r="AM169" s="117">
        <f ca="1">SUMIF(Цвет!A:A,W169,Цвет!B:B)</f>
        <v>1</v>
      </c>
      <c r="AN169" s="117">
        <f ca="1">SUMIF(Пол!B:B,L169,Пол!C:C)</f>
        <v>1</v>
      </c>
      <c r="AO169" s="117">
        <f ca="1">SUMIF(Марка!A:A,G169,Марка!B:B)</f>
        <v>1</v>
      </c>
      <c r="AP169" s="117">
        <f ca="1">SUMIF(Страна!A:A,M169,Страна!B:B)</f>
        <v>1</v>
      </c>
      <c r="AQ169" s="83" t="e">
        <f ca="1">IF(VLOOKUP(T169,Товары!A:B,2,FALSE)=X169,"Есть в 1С","ERR")</f>
        <v>#N/A</v>
      </c>
      <c r="AR169" s="84" t="e">
        <f ca="1">IF(VLOOKUP(X169,Товары!B:B,1,FALSE)=X169,"Есть в 1С","ERR")</f>
        <v>#N/A</v>
      </c>
      <c r="AS169" s="116" t="e">
        <f ca="1">VLOOKUP(T169,Товары!A:B,2,FALSE)</f>
        <v>#N/A</v>
      </c>
      <c r="AT169" s="114" t="e">
        <f ca="1">VLOOKUP(T169,Товары!A:B,1,FALSE)</f>
        <v>#N/A</v>
      </c>
    </row>
    <row r="170" spans="1:46" x14ac:dyDescent="0.25">
      <c r="A170" s="133" t="str">
        <f ca="1"/>
        <v>21-515-81-61</v>
      </c>
      <c r="B170" s="128" t="str">
        <f ca="1">UPPER(_xlfn.XLOOKUP($A170,Строчный!$A:$A,Строчный!B:B,"ERR",0))</f>
        <v>81722BH ROKIT</v>
      </c>
      <c r="C170" s="101" t="str">
        <f ca="1">PROPER(_xlfn.XLOOKUP($A170,Строчный!$A:$A,Строчный!C:C,"ERR",0))</f>
        <v>Шляпы</v>
      </c>
      <c r="D170" s="101" t="str">
        <f ca="1">_xlfn.LET(_xlpm.DATA,(_xlfn.XLOOKUP($A170,Строчный!$A:$A,Строчный!D:D,"ERR",0)),UPPER(MID(_xlpm.DATA,1,1))&amp;LOWER(MID(_xlpm.DATA,2,LEN(_xlpm.DATA)-1)))</f>
        <v>Шляпа хомбург</v>
      </c>
      <c r="E170" s="101" t="str">
        <f ca="1">PROPER(_xlfn.XLOOKUP($A170,Строчный!$A:$A,Строчный!E:E,"ERR",0))</f>
        <v>The Hollywood</v>
      </c>
      <c r="F170" s="101" t="str">
        <f ca="1">LOWER(_xlfn.XLOOKUP($A170,Строчный!$A:$A,Строчный!F:F,"ERR",0))</f>
        <v>летний</v>
      </c>
      <c r="G170" s="101" t="str">
        <f ca="1">UPPER(_xlfn.XLOOKUP($A170,Строчный!$A:$A,Строчный!G:G,"ERR",0))</f>
        <v>BAILEY</v>
      </c>
      <c r="H170" s="101" t="str">
        <f ca="1">LOWER(_xlfn.XLOOKUP($A170,Строчный!$A:$A,Строчный!H:H,"ERR",0))</f>
        <v>light grey/black</v>
      </c>
      <c r="I170" s="101" t="str">
        <f ca="1">LOWER(_xlfn.XLOOKUP($A170,Строчный!$A:$A,Строчный!I:I,"ERR",0))</f>
        <v>серый / черный</v>
      </c>
      <c r="J170" s="101" t="str">
        <f ca="1">SUBSTITUTE(LOWER(_xlfn.XLOOKUP($A170,Строчный!$A:$A,Строчный!J:J,"ERR",0)),"подклад","Подклад")</f>
        <v>55% бумага - 45% полиэстер</v>
      </c>
      <c r="K170" s="101" t="str">
        <f ca="1">LOWER(_xlfn.XLOOKUP($A170,Строчный!$A:$A,Строчный!K:K,"ERR",0))</f>
        <v>бумажные</v>
      </c>
      <c r="L170" s="101" t="str">
        <f ca="1">PROPER(_xlfn.XLOOKUP($A170,Строчный!$A:$A,Строчный!L:L,"ERR",0))</f>
        <v>Унисекс</v>
      </c>
      <c r="M170" s="101" t="str">
        <f ca="1">PROPER(_xlfn.XLOOKUP($A170,Строчный!$A:$A,Строчный!M:M,"ERR",0))</f>
        <v>Китай</v>
      </c>
      <c r="N170" s="110">
        <f ca="1">VALUE(_xlfn.XLOOKUP($A170,Строчный!$A:$A,Строчный!N:N,"ERR",0))</f>
        <v>2380.9500000000003</v>
      </c>
      <c r="O170" s="109" t="str">
        <f ca="1">_xlfn.XLOOKUP($G170,Фабрика!A:A,Фабрика!B:B,"ERR",0)</f>
        <v>Bollman Headwear Europe Ltd; 2 Merchants drive, Caelisle, Cumbria CA3 0JW, United Kingdom</v>
      </c>
      <c r="P170" s="100">
        <f ca="1">_xlfn.XLOOKUP($A170,Строчный!$A:$A,Строчный!P:P,"ERR",0)</f>
        <v>61</v>
      </c>
      <c r="Q170" s="100">
        <f ca="1">VALUE(_xlfn.XLOOKUP($A170,Строчный!$A:$A,Строчный!Q:Q,"ERR",0))</f>
        <v>4</v>
      </c>
      <c r="R170" s="14" t="s">
        <v>283</v>
      </c>
      <c r="S170" s="122" t="str">
        <f t="shared" ca="1" si="18"/>
        <v>Шляпа BAILEY арт. 81722BH ROKIT (серый / черный)</v>
      </c>
      <c r="T170" s="121" t="str">
        <f t="shared" ca="1" si="19"/>
        <v>Шляпа BAILEY арт. 81722BH ROKIT (серый / черный) {light grey/black}</v>
      </c>
      <c r="U170" s="18" t="str">
        <f t="shared" ca="1" si="20"/>
        <v>серый</v>
      </c>
      <c r="V170" s="18" t="str">
        <f t="shared" ca="1" si="21"/>
        <v>черный</v>
      </c>
      <c r="W170" s="119" t="str">
        <f ca="1">_xlfn.XLOOKUP(A170,'Цвета артикулов'!A:A,'Цвета артикулов'!B:B,IFERROR(MID(I170,FIND("-",I170)+1,LEN(I170)),IFERROR(MID(I170,1,FIND("/",I170)-2),I170)),0)</f>
        <v>серый</v>
      </c>
      <c r="X170" s="93" t="str">
        <f t="shared" ca="1" si="22"/>
        <v>21-515-81</v>
      </c>
      <c r="Y170" s="95" t="str">
        <f ca="1">VLOOKUP(C170,Группа!A:B,2,FALSE)</f>
        <v>Шляпа</v>
      </c>
      <c r="Z170" s="117" t="str">
        <f ca="1">IFERROR(VLOOKUP(P170,Размеры!A:C,3,FALSE),"")</f>
        <v>61 XL</v>
      </c>
      <c r="AA170" s="117" t="str">
        <f ca="1">VLOOKUP(I170,ЦветПолный!A:B,2,FALSE)</f>
        <v>10</v>
      </c>
      <c r="AB170" s="117">
        <f ca="1">IFERROR(VLOOKUP(P170,Размеры!A:D,4,FALSE),"")</f>
        <v>61</v>
      </c>
      <c r="AC170" s="117">
        <f ca="1">IF(LEFT(IFERROR(VLOOKUP(LOOKUP(2,1/SEARCH(B170,Товары!A:A),Товары!A:A),Товары!A:B,2,0),""),6)=MID(X170,1,6),1,0)</f>
        <v>1</v>
      </c>
      <c r="AE170" s="117">
        <f ca="1">SUMIF(Группа!A:A,C170,Группа!C:C)</f>
        <v>1</v>
      </c>
      <c r="AF170" s="117">
        <f ca="1">SUMIF(Группа!B:B,Y170,Группа!C:C)</f>
        <v>1</v>
      </c>
      <c r="AG170" s="117">
        <f ca="1">SUMIF(Формы!A:A,D170,Формы!B:B)</f>
        <v>1</v>
      </c>
      <c r="AH170" s="117">
        <f ca="1">SUMIF(Материал!A:A,K170,Материал!B:B)</f>
        <v>1</v>
      </c>
      <c r="AI170" s="117">
        <f ca="1">SUMIF(Размеры!A:A,P170,Размеры!E:E)</f>
        <v>1</v>
      </c>
      <c r="AJ170" s="117">
        <f ca="1">SUMIF(Сезон!A:A,F170,Сезон!B:B)</f>
        <v>1</v>
      </c>
      <c r="AK170" s="117">
        <f ca="1">SUMIF(Состав!A:A,J170,Состав!B:B)</f>
        <v>1</v>
      </c>
      <c r="AL170" s="117">
        <f ca="1">SUMIF(ЦветПолный!A:A,I170,ЦветПолный!C:C)</f>
        <v>6</v>
      </c>
      <c r="AM170" s="117">
        <f ca="1">SUMIF(Цвет!A:A,W170,Цвет!B:B)</f>
        <v>1</v>
      </c>
      <c r="AN170" s="117">
        <f ca="1">SUMIF(Пол!B:B,L170,Пол!C:C)</f>
        <v>1</v>
      </c>
      <c r="AO170" s="117">
        <f ca="1">SUMIF(Марка!A:A,G170,Марка!B:B)</f>
        <v>1</v>
      </c>
      <c r="AP170" s="117">
        <f ca="1">SUMIF(Страна!A:A,M170,Страна!B:B)</f>
        <v>1</v>
      </c>
      <c r="AQ170" s="83" t="str">
        <f ca="1">IF(VLOOKUP(T170,Товары!A:B,2,FALSE)=X170,"Есть в 1С","ERR")</f>
        <v>Есть в 1С</v>
      </c>
      <c r="AR170" s="84" t="str">
        <f ca="1">IF(VLOOKUP(X170,Товары!B:B,1,FALSE)=X170,"Есть в 1С","ERR")</f>
        <v>Есть в 1С</v>
      </c>
      <c r="AS170" s="116" t="str">
        <f ca="1">VLOOKUP(T170,Товары!A:B,2,FALSE)</f>
        <v>21-515-81</v>
      </c>
      <c r="AT170" s="114" t="str">
        <f ca="1">VLOOKUP(T170,Товары!A:B,1,FALSE)</f>
        <v>Шляпа BAILEY арт. 81722BH ROKIT (серый / черный) {light grey/black}</v>
      </c>
    </row>
    <row r="171" spans="1:46" x14ac:dyDescent="0.25">
      <c r="A171" s="133" t="str">
        <f ca="1"/>
        <v>21-515-81-59</v>
      </c>
      <c r="B171" s="128" t="str">
        <f ca="1">UPPER(_xlfn.XLOOKUP($A171,Строчный!$A:$A,Строчный!B:B,"ERR",0))</f>
        <v>81722BH ROKIT</v>
      </c>
      <c r="C171" s="101" t="str">
        <f ca="1">PROPER(_xlfn.XLOOKUP($A171,Строчный!$A:$A,Строчный!C:C,"ERR",0))</f>
        <v>Шляпы</v>
      </c>
      <c r="D171" s="101" t="str">
        <f ca="1">_xlfn.LET(_xlpm.DATA,(_xlfn.XLOOKUP($A171,Строчный!$A:$A,Строчный!D:D,"ERR",0)),UPPER(MID(_xlpm.DATA,1,1))&amp;LOWER(MID(_xlpm.DATA,2,LEN(_xlpm.DATA)-1)))</f>
        <v>Шляпа хомбург</v>
      </c>
      <c r="E171" s="101" t="str">
        <f ca="1">PROPER(_xlfn.XLOOKUP($A171,Строчный!$A:$A,Строчный!E:E,"ERR",0))</f>
        <v>The Hollywood</v>
      </c>
      <c r="F171" s="101" t="str">
        <f ca="1">LOWER(_xlfn.XLOOKUP($A171,Строчный!$A:$A,Строчный!F:F,"ERR",0))</f>
        <v>летний</v>
      </c>
      <c r="G171" s="101" t="str">
        <f ca="1">UPPER(_xlfn.XLOOKUP($A171,Строчный!$A:$A,Строчный!G:G,"ERR",0))</f>
        <v>BAILEY</v>
      </c>
      <c r="H171" s="101" t="str">
        <f ca="1">LOWER(_xlfn.XLOOKUP($A171,Строчный!$A:$A,Строчный!H:H,"ERR",0))</f>
        <v>light grey/black</v>
      </c>
      <c r="I171" s="101" t="str">
        <f ca="1">LOWER(_xlfn.XLOOKUP($A171,Строчный!$A:$A,Строчный!I:I,"ERR",0))</f>
        <v>серый / черный</v>
      </c>
      <c r="J171" s="101" t="str">
        <f ca="1">SUBSTITUTE(LOWER(_xlfn.XLOOKUP($A171,Строчный!$A:$A,Строчный!J:J,"ERR",0)),"подклад","Подклад")</f>
        <v>55% бумага - 45% полиэстер</v>
      </c>
      <c r="K171" s="101" t="str">
        <f ca="1">LOWER(_xlfn.XLOOKUP($A171,Строчный!$A:$A,Строчный!K:K,"ERR",0))</f>
        <v>бумажные</v>
      </c>
      <c r="L171" s="101" t="str">
        <f ca="1">PROPER(_xlfn.XLOOKUP($A171,Строчный!$A:$A,Строчный!L:L,"ERR",0))</f>
        <v>Унисекс</v>
      </c>
      <c r="M171" s="101" t="str">
        <f ca="1">PROPER(_xlfn.XLOOKUP($A171,Строчный!$A:$A,Строчный!M:M,"ERR",0))</f>
        <v>Китай</v>
      </c>
      <c r="N171" s="110">
        <f ca="1">VALUE(_xlfn.XLOOKUP($A171,Строчный!$A:$A,Строчный!N:N,"ERR",0))</f>
        <v>2380.9500000000003</v>
      </c>
      <c r="O171" s="109" t="str">
        <f ca="1">_xlfn.XLOOKUP($G171,Фабрика!A:A,Фабрика!B:B,"ERR",0)</f>
        <v>Bollman Headwear Europe Ltd; 2 Merchants drive, Caelisle, Cumbria CA3 0JW, United Kingdom</v>
      </c>
      <c r="P171" s="100">
        <f ca="1">_xlfn.XLOOKUP($A171,Строчный!$A:$A,Строчный!P:P,"ERR",0)</f>
        <v>59</v>
      </c>
      <c r="Q171" s="100">
        <f ca="1">VALUE(_xlfn.XLOOKUP($A171,Строчный!$A:$A,Строчный!Q:Q,"ERR",0))</f>
        <v>6</v>
      </c>
      <c r="R171" s="14" t="s">
        <v>283</v>
      </c>
      <c r="S171" s="122" t="str">
        <f t="shared" ca="1" si="18"/>
        <v>Шляпа BAILEY арт. 81722BH ROKIT (серый / черный)</v>
      </c>
      <c r="T171" s="121" t="str">
        <f t="shared" ca="1" si="19"/>
        <v>Шляпа BAILEY арт. 81722BH ROKIT (серый / черный) {light grey/black}</v>
      </c>
      <c r="U171" s="18" t="str">
        <f t="shared" ca="1" si="20"/>
        <v>серый</v>
      </c>
      <c r="V171" s="18" t="str">
        <f t="shared" ca="1" si="21"/>
        <v>черный</v>
      </c>
      <c r="W171" s="119" t="str">
        <f ca="1">_xlfn.XLOOKUP(A171,'Цвета артикулов'!A:A,'Цвета артикулов'!B:B,IFERROR(MID(I171,FIND("-",I171)+1,LEN(I171)),IFERROR(MID(I171,1,FIND("/",I171)-2),I171)),0)</f>
        <v>серый</v>
      </c>
      <c r="X171" s="93" t="str">
        <f t="shared" ca="1" si="22"/>
        <v>21-515-81</v>
      </c>
      <c r="Y171" s="95" t="str">
        <f ca="1">VLOOKUP(C171,Группа!A:B,2,FALSE)</f>
        <v>Шляпа</v>
      </c>
      <c r="Z171" s="117" t="str">
        <f ca="1">IFERROR(VLOOKUP(P171,Размеры!A:C,3,FALSE),"")</f>
        <v>59 L</v>
      </c>
      <c r="AA171" s="117" t="str">
        <f ca="1">VLOOKUP(I171,ЦветПолный!A:B,2,FALSE)</f>
        <v>10</v>
      </c>
      <c r="AB171" s="117">
        <f ca="1">IFERROR(VLOOKUP(P171,Размеры!A:D,4,FALSE),"")</f>
        <v>59</v>
      </c>
      <c r="AC171" s="117">
        <f ca="1">IF(LEFT(IFERROR(VLOOKUP(LOOKUP(2,1/SEARCH(B171,Товары!A:A),Товары!A:A),Товары!A:B,2,0),""),6)=MID(X171,1,6),1,0)</f>
        <v>1</v>
      </c>
      <c r="AE171" s="117">
        <f ca="1">SUMIF(Группа!A:A,C171,Группа!C:C)</f>
        <v>1</v>
      </c>
      <c r="AF171" s="117">
        <f ca="1">SUMIF(Группа!B:B,Y171,Группа!C:C)</f>
        <v>1</v>
      </c>
      <c r="AG171" s="117">
        <f ca="1">SUMIF(Формы!A:A,D171,Формы!B:B)</f>
        <v>1</v>
      </c>
      <c r="AH171" s="117">
        <f ca="1">SUMIF(Материал!A:A,K171,Материал!B:B)</f>
        <v>1</v>
      </c>
      <c r="AI171" s="117">
        <f ca="1">SUMIF(Размеры!A:A,P171,Размеры!E:E)</f>
        <v>1</v>
      </c>
      <c r="AJ171" s="117">
        <f ca="1">SUMIF(Сезон!A:A,F171,Сезон!B:B)</f>
        <v>1</v>
      </c>
      <c r="AK171" s="117">
        <f ca="1">SUMIF(Состав!A:A,J171,Состав!B:B)</f>
        <v>1</v>
      </c>
      <c r="AL171" s="117">
        <f ca="1">SUMIF(ЦветПолный!A:A,I171,ЦветПолный!C:C)</f>
        <v>6</v>
      </c>
      <c r="AM171" s="117">
        <f ca="1">SUMIF(Цвет!A:A,W171,Цвет!B:B)</f>
        <v>1</v>
      </c>
      <c r="AN171" s="117">
        <f ca="1">SUMIF(Пол!B:B,L171,Пол!C:C)</f>
        <v>1</v>
      </c>
      <c r="AO171" s="117">
        <f ca="1">SUMIF(Марка!A:A,G171,Марка!B:B)</f>
        <v>1</v>
      </c>
      <c r="AP171" s="117">
        <f ca="1">SUMIF(Страна!A:A,M171,Страна!B:B)</f>
        <v>1</v>
      </c>
      <c r="AQ171" s="83" t="str">
        <f ca="1">IF(VLOOKUP(T171,Товары!A:B,2,FALSE)=X171,"Есть в 1С","ERR")</f>
        <v>Есть в 1С</v>
      </c>
      <c r="AR171" s="84" t="str">
        <f ca="1">IF(VLOOKUP(X171,Товары!B:B,1,FALSE)=X171,"Есть в 1С","ERR")</f>
        <v>Есть в 1С</v>
      </c>
      <c r="AS171" s="116" t="str">
        <f ca="1">VLOOKUP(T171,Товары!A:B,2,FALSE)</f>
        <v>21-515-81</v>
      </c>
      <c r="AT171" s="114" t="str">
        <f ca="1">VLOOKUP(T171,Товары!A:B,1,FALSE)</f>
        <v>Шляпа BAILEY арт. 81722BH ROKIT (серый / черный) {light grey/black}</v>
      </c>
    </row>
    <row r="172" spans="1:46" x14ac:dyDescent="0.25">
      <c r="A172" s="133" t="str">
        <f ca="1"/>
        <v>21-515-81-57</v>
      </c>
      <c r="B172" s="128" t="str">
        <f ca="1">UPPER(_xlfn.XLOOKUP($A172,Строчный!$A:$A,Строчный!B:B,"ERR",0))</f>
        <v>81722BH ROKIT</v>
      </c>
      <c r="C172" s="101" t="str">
        <f ca="1">PROPER(_xlfn.XLOOKUP($A172,Строчный!$A:$A,Строчный!C:C,"ERR",0))</f>
        <v>Шляпы</v>
      </c>
      <c r="D172" s="101" t="str">
        <f ca="1">_xlfn.LET(_xlpm.DATA,(_xlfn.XLOOKUP($A172,Строчный!$A:$A,Строчный!D:D,"ERR",0)),UPPER(MID(_xlpm.DATA,1,1))&amp;LOWER(MID(_xlpm.DATA,2,LEN(_xlpm.DATA)-1)))</f>
        <v>Шляпа хомбург</v>
      </c>
      <c r="E172" s="101" t="str">
        <f ca="1">PROPER(_xlfn.XLOOKUP($A172,Строчный!$A:$A,Строчный!E:E,"ERR",0))</f>
        <v>The Hollywood</v>
      </c>
      <c r="F172" s="101" t="str">
        <f ca="1">LOWER(_xlfn.XLOOKUP($A172,Строчный!$A:$A,Строчный!F:F,"ERR",0))</f>
        <v>летний</v>
      </c>
      <c r="G172" s="101" t="str">
        <f ca="1">UPPER(_xlfn.XLOOKUP($A172,Строчный!$A:$A,Строчный!G:G,"ERR",0))</f>
        <v>BAILEY</v>
      </c>
      <c r="H172" s="101" t="str">
        <f ca="1">LOWER(_xlfn.XLOOKUP($A172,Строчный!$A:$A,Строчный!H:H,"ERR",0))</f>
        <v>light grey/black</v>
      </c>
      <c r="I172" s="101" t="str">
        <f ca="1">LOWER(_xlfn.XLOOKUP($A172,Строчный!$A:$A,Строчный!I:I,"ERR",0))</f>
        <v>серый / черный</v>
      </c>
      <c r="J172" s="101" t="str">
        <f ca="1">SUBSTITUTE(LOWER(_xlfn.XLOOKUP($A172,Строчный!$A:$A,Строчный!J:J,"ERR",0)),"подклад","Подклад")</f>
        <v>55% бумага - 45% полиэстер</v>
      </c>
      <c r="K172" s="101" t="str">
        <f ca="1">LOWER(_xlfn.XLOOKUP($A172,Строчный!$A:$A,Строчный!K:K,"ERR",0))</f>
        <v>бумажные</v>
      </c>
      <c r="L172" s="101" t="str">
        <f ca="1">PROPER(_xlfn.XLOOKUP($A172,Строчный!$A:$A,Строчный!L:L,"ERR",0))</f>
        <v>Унисекс</v>
      </c>
      <c r="M172" s="101" t="str">
        <f ca="1">PROPER(_xlfn.XLOOKUP($A172,Строчный!$A:$A,Строчный!M:M,"ERR",0))</f>
        <v>Китай</v>
      </c>
      <c r="N172" s="110">
        <f ca="1">VALUE(_xlfn.XLOOKUP($A172,Строчный!$A:$A,Строчный!N:N,"ERR",0))</f>
        <v>2380.9500000000003</v>
      </c>
      <c r="O172" s="109" t="str">
        <f ca="1">_xlfn.XLOOKUP($G172,Фабрика!A:A,Фабрика!B:B,"ERR",0)</f>
        <v>Bollman Headwear Europe Ltd; 2 Merchants drive, Caelisle, Cumbria CA3 0JW, United Kingdom</v>
      </c>
      <c r="P172" s="100">
        <f ca="1">_xlfn.XLOOKUP($A172,Строчный!$A:$A,Строчный!P:P,"ERR",0)</f>
        <v>57</v>
      </c>
      <c r="Q172" s="100">
        <f ca="1">VALUE(_xlfn.XLOOKUP($A172,Строчный!$A:$A,Строчный!Q:Q,"ERR",0))</f>
        <v>4</v>
      </c>
      <c r="R172" s="14" t="s">
        <v>283</v>
      </c>
      <c r="S172" s="122" t="str">
        <f t="shared" ca="1" si="18"/>
        <v>Шляпа BAILEY арт. 81722BH ROKIT (серый / черный)</v>
      </c>
      <c r="T172" s="121" t="str">
        <f t="shared" ca="1" si="19"/>
        <v>Шляпа BAILEY арт. 81722BH ROKIT (серый / черный) {light grey/black}</v>
      </c>
      <c r="U172" s="18" t="str">
        <f t="shared" ca="1" si="20"/>
        <v>серый</v>
      </c>
      <c r="V172" s="18" t="str">
        <f t="shared" ca="1" si="21"/>
        <v>черный</v>
      </c>
      <c r="W172" s="119" t="str">
        <f ca="1">_xlfn.XLOOKUP(A172,'Цвета артикулов'!A:A,'Цвета артикулов'!B:B,IFERROR(MID(I172,FIND("-",I172)+1,LEN(I172)),IFERROR(MID(I172,1,FIND("/",I172)-2),I172)),0)</f>
        <v>серый</v>
      </c>
      <c r="X172" s="93" t="str">
        <f t="shared" ca="1" si="22"/>
        <v>21-515-81</v>
      </c>
      <c r="Y172" s="95" t="str">
        <f ca="1">VLOOKUP(C172,Группа!A:B,2,FALSE)</f>
        <v>Шляпа</v>
      </c>
      <c r="Z172" s="117" t="str">
        <f ca="1">IFERROR(VLOOKUP(P172,Размеры!A:C,3,FALSE),"")</f>
        <v>57 M</v>
      </c>
      <c r="AA172" s="117" t="str">
        <f ca="1">VLOOKUP(I172,ЦветПолный!A:B,2,FALSE)</f>
        <v>10</v>
      </c>
      <c r="AB172" s="117">
        <f ca="1">IFERROR(VLOOKUP(P172,Размеры!A:D,4,FALSE),"")</f>
        <v>57</v>
      </c>
      <c r="AC172" s="117">
        <f ca="1">IF(LEFT(IFERROR(VLOOKUP(LOOKUP(2,1/SEARCH(B172,Товары!A:A),Товары!A:A),Товары!A:B,2,0),""),6)=MID(X172,1,6),1,0)</f>
        <v>1</v>
      </c>
      <c r="AE172" s="117">
        <f ca="1">SUMIF(Группа!A:A,C172,Группа!C:C)</f>
        <v>1</v>
      </c>
      <c r="AF172" s="117">
        <f ca="1">SUMIF(Группа!B:B,Y172,Группа!C:C)</f>
        <v>1</v>
      </c>
      <c r="AG172" s="117">
        <f ca="1">SUMIF(Формы!A:A,D172,Формы!B:B)</f>
        <v>1</v>
      </c>
      <c r="AH172" s="117">
        <f ca="1">SUMIF(Материал!A:A,K172,Материал!B:B)</f>
        <v>1</v>
      </c>
      <c r="AI172" s="117">
        <f ca="1">SUMIF(Размеры!A:A,P172,Размеры!E:E)</f>
        <v>1</v>
      </c>
      <c r="AJ172" s="117">
        <f ca="1">SUMIF(Сезон!A:A,F172,Сезон!B:B)</f>
        <v>1</v>
      </c>
      <c r="AK172" s="117">
        <f ca="1">SUMIF(Состав!A:A,J172,Состав!B:B)</f>
        <v>1</v>
      </c>
      <c r="AL172" s="117">
        <f ca="1">SUMIF(ЦветПолный!A:A,I172,ЦветПолный!C:C)</f>
        <v>6</v>
      </c>
      <c r="AM172" s="117">
        <f ca="1">SUMIF(Цвет!A:A,W172,Цвет!B:B)</f>
        <v>1</v>
      </c>
      <c r="AN172" s="117">
        <f ca="1">SUMIF(Пол!B:B,L172,Пол!C:C)</f>
        <v>1</v>
      </c>
      <c r="AO172" s="117">
        <f ca="1">SUMIF(Марка!A:A,G172,Марка!B:B)</f>
        <v>1</v>
      </c>
      <c r="AP172" s="117">
        <f ca="1">SUMIF(Страна!A:A,M172,Страна!B:B)</f>
        <v>1</v>
      </c>
      <c r="AQ172" s="83" t="str">
        <f ca="1">IF(VLOOKUP(T172,Товары!A:B,2,FALSE)=X172,"Есть в 1С","ERR")</f>
        <v>Есть в 1С</v>
      </c>
      <c r="AR172" s="84" t="str">
        <f ca="1">IF(VLOOKUP(X172,Товары!B:B,1,FALSE)=X172,"Есть в 1С","ERR")</f>
        <v>Есть в 1С</v>
      </c>
      <c r="AS172" s="116" t="str">
        <f ca="1">VLOOKUP(T172,Товары!A:B,2,FALSE)</f>
        <v>21-515-81</v>
      </c>
      <c r="AT172" s="114" t="str">
        <f ca="1">VLOOKUP(T172,Товары!A:B,1,FALSE)</f>
        <v>Шляпа BAILEY арт. 81722BH ROKIT (серый / черный) {light grey/black}</v>
      </c>
    </row>
    <row r="173" spans="1:46" x14ac:dyDescent="0.25">
      <c r="A173" s="133" t="str">
        <f ca="1"/>
        <v>21-515-06-61</v>
      </c>
      <c r="B173" s="128" t="str">
        <f ca="1">UPPER(_xlfn.XLOOKUP($A173,Строчный!$A:$A,Строчный!B:B,"ERR",0))</f>
        <v>81722BH ROKIT</v>
      </c>
      <c r="C173" s="101" t="str">
        <f ca="1">PROPER(_xlfn.XLOOKUP($A173,Строчный!$A:$A,Строчный!C:C,"ERR",0))</f>
        <v>Шляпы</v>
      </c>
      <c r="D173" s="101" t="str">
        <f ca="1">_xlfn.LET(_xlpm.DATA,(_xlfn.XLOOKUP($A173,Строчный!$A:$A,Строчный!D:D,"ERR",0)),UPPER(MID(_xlpm.DATA,1,1))&amp;LOWER(MID(_xlpm.DATA,2,LEN(_xlpm.DATA)-1)))</f>
        <v>Шляпа хомбург</v>
      </c>
      <c r="E173" s="101" t="str">
        <f ca="1">PROPER(_xlfn.XLOOKUP($A173,Строчный!$A:$A,Строчный!E:E,"ERR",0))</f>
        <v>The Hollywood</v>
      </c>
      <c r="F173" s="101" t="str">
        <f ca="1">LOWER(_xlfn.XLOOKUP($A173,Строчный!$A:$A,Строчный!F:F,"ERR",0))</f>
        <v>летний</v>
      </c>
      <c r="G173" s="101" t="str">
        <f ca="1">UPPER(_xlfn.XLOOKUP($A173,Строчный!$A:$A,Строчный!G:G,"ERR",0))</f>
        <v>BAILEY</v>
      </c>
      <c r="H173" s="101" t="str">
        <f ca="1">LOWER(_xlfn.XLOOKUP($A173,Строчный!$A:$A,Строчный!H:H,"ERR",0))</f>
        <v>natural/storm</v>
      </c>
      <c r="I173" s="101" t="str">
        <f ca="1">LOWER(_xlfn.XLOOKUP($A173,Строчный!$A:$A,Строчный!I:I,"ERR",0))</f>
        <v>синий / желтый</v>
      </c>
      <c r="J173" s="101" t="str">
        <f ca="1">SUBSTITUTE(LOWER(_xlfn.XLOOKUP($A173,Строчный!$A:$A,Строчный!J:J,"ERR",0)),"подклад","Подклад")</f>
        <v>55% бумага - 45% полиэстер</v>
      </c>
      <c r="K173" s="101" t="str">
        <f ca="1">LOWER(_xlfn.XLOOKUP($A173,Строчный!$A:$A,Строчный!K:K,"ERR",0))</f>
        <v>бумажные</v>
      </c>
      <c r="L173" s="101" t="str">
        <f ca="1">PROPER(_xlfn.XLOOKUP($A173,Строчный!$A:$A,Строчный!L:L,"ERR",0))</f>
        <v>Унисекс</v>
      </c>
      <c r="M173" s="101" t="str">
        <f ca="1">PROPER(_xlfn.XLOOKUP($A173,Строчный!$A:$A,Строчный!M:M,"ERR",0))</f>
        <v>Китай</v>
      </c>
      <c r="N173" s="110">
        <f ca="1">VALUE(_xlfn.XLOOKUP($A173,Строчный!$A:$A,Строчный!N:N,"ERR",0))</f>
        <v>2380.9500000000003</v>
      </c>
      <c r="O173" s="109" t="str">
        <f ca="1">_xlfn.XLOOKUP($G173,Фабрика!A:A,Фабрика!B:B,"ERR",0)</f>
        <v>Bollman Headwear Europe Ltd; 2 Merchants drive, Caelisle, Cumbria CA3 0JW, United Kingdom</v>
      </c>
      <c r="P173" s="100">
        <f ca="1">_xlfn.XLOOKUP($A173,Строчный!$A:$A,Строчный!P:P,"ERR",0)</f>
        <v>61</v>
      </c>
      <c r="Q173" s="100">
        <f ca="1">VALUE(_xlfn.XLOOKUP($A173,Строчный!$A:$A,Строчный!Q:Q,"ERR",0))</f>
        <v>4</v>
      </c>
      <c r="R173" s="14" t="s">
        <v>283</v>
      </c>
      <c r="S173" s="122" t="str">
        <f t="shared" ca="1" si="18"/>
        <v>Шляпа BAILEY арт. 81722BH ROKIT (синий / желтый)</v>
      </c>
      <c r="T173" s="121" t="str">
        <f t="shared" ca="1" si="19"/>
        <v>Шляпа BAILEY арт. 81722BH ROKIT (синий / желтый) {natural/storm}</v>
      </c>
      <c r="U173" s="18" t="str">
        <f t="shared" ca="1" si="20"/>
        <v>синий</v>
      </c>
      <c r="V173" s="18" t="str">
        <f t="shared" ca="1" si="21"/>
        <v>желтый</v>
      </c>
      <c r="W173" s="119" t="str">
        <f ca="1">_xlfn.XLOOKUP(A173,'Цвета артикулов'!A:A,'Цвета артикулов'!B:B,IFERROR(MID(I173,FIND("-",I173)+1,LEN(I173)),IFERROR(MID(I173,1,FIND("/",I173)-2),I173)),0)</f>
        <v>синий</v>
      </c>
      <c r="X173" s="93" t="str">
        <f t="shared" ca="1" si="22"/>
        <v>21-515-06</v>
      </c>
      <c r="Y173" s="95" t="str">
        <f ca="1">VLOOKUP(C173,Группа!A:B,2,FALSE)</f>
        <v>Шляпа</v>
      </c>
      <c r="Z173" s="117" t="str">
        <f ca="1">IFERROR(VLOOKUP(P173,Размеры!A:C,3,FALSE),"")</f>
        <v>61 XL</v>
      </c>
      <c r="AA173" s="117" t="str">
        <f ca="1">VLOOKUP(I173,ЦветПолный!A:B,2,FALSE)</f>
        <v>06</v>
      </c>
      <c r="AB173" s="117">
        <f ca="1">IFERROR(VLOOKUP(P173,Размеры!A:D,4,FALSE),"")</f>
        <v>61</v>
      </c>
      <c r="AC173" s="117">
        <f ca="1">IF(LEFT(IFERROR(VLOOKUP(LOOKUP(2,1/SEARCH(B173,Товары!A:A),Товары!A:A),Товары!A:B,2,0),""),6)=MID(X173,1,6),1,0)</f>
        <v>1</v>
      </c>
      <c r="AE173" s="117">
        <f ca="1">SUMIF(Группа!A:A,C173,Группа!C:C)</f>
        <v>1</v>
      </c>
      <c r="AF173" s="117">
        <f ca="1">SUMIF(Группа!B:B,Y173,Группа!C:C)</f>
        <v>1</v>
      </c>
      <c r="AG173" s="117">
        <f ca="1">SUMIF(Формы!A:A,D173,Формы!B:B)</f>
        <v>1</v>
      </c>
      <c r="AH173" s="117">
        <f ca="1">SUMIF(Материал!A:A,K173,Материал!B:B)</f>
        <v>1</v>
      </c>
      <c r="AI173" s="117">
        <f ca="1">SUMIF(Размеры!A:A,P173,Размеры!E:E)</f>
        <v>1</v>
      </c>
      <c r="AJ173" s="117">
        <f ca="1">SUMIF(Сезон!A:A,F173,Сезон!B:B)</f>
        <v>1</v>
      </c>
      <c r="AK173" s="117">
        <f ca="1">SUMIF(Состав!A:A,J173,Состав!B:B)</f>
        <v>1</v>
      </c>
      <c r="AL173" s="117">
        <f ca="1">SUMIF(ЦветПолный!A:A,I173,ЦветПолный!C:C)</f>
        <v>2</v>
      </c>
      <c r="AM173" s="117">
        <f ca="1">SUMIF(Цвет!A:A,W173,Цвет!B:B)</f>
        <v>1</v>
      </c>
      <c r="AN173" s="117">
        <f ca="1">SUMIF(Пол!B:B,L173,Пол!C:C)</f>
        <v>1</v>
      </c>
      <c r="AO173" s="117">
        <f ca="1">SUMIF(Марка!A:A,G173,Марка!B:B)</f>
        <v>1</v>
      </c>
      <c r="AP173" s="117">
        <f ca="1">SUMIF(Страна!A:A,M173,Страна!B:B)</f>
        <v>1</v>
      </c>
      <c r="AQ173" s="83" t="e">
        <f ca="1">IF(VLOOKUP(T173,Товары!A:B,2,FALSE)=X173,"Есть в 1С","ERR")</f>
        <v>#N/A</v>
      </c>
      <c r="AR173" s="84" t="e">
        <f ca="1">IF(VLOOKUP(X173,Товары!B:B,1,FALSE)=X173,"Есть в 1С","ERR")</f>
        <v>#N/A</v>
      </c>
      <c r="AS173" s="116" t="e">
        <f ca="1">VLOOKUP(T173,Товары!A:B,2,FALSE)</f>
        <v>#N/A</v>
      </c>
      <c r="AT173" s="114" t="e">
        <f ca="1">VLOOKUP(T173,Товары!A:B,1,FALSE)</f>
        <v>#N/A</v>
      </c>
    </row>
    <row r="174" spans="1:46" x14ac:dyDescent="0.25">
      <c r="A174" s="133" t="str">
        <f ca="1"/>
        <v>21-515-06-59</v>
      </c>
      <c r="B174" s="128" t="str">
        <f ca="1">UPPER(_xlfn.XLOOKUP($A174,Строчный!$A:$A,Строчный!B:B,"ERR",0))</f>
        <v>81722BH ROKIT</v>
      </c>
      <c r="C174" s="101" t="str">
        <f ca="1">PROPER(_xlfn.XLOOKUP($A174,Строчный!$A:$A,Строчный!C:C,"ERR",0))</f>
        <v>Шляпы</v>
      </c>
      <c r="D174" s="101" t="str">
        <f ca="1">_xlfn.LET(_xlpm.DATA,(_xlfn.XLOOKUP($A174,Строчный!$A:$A,Строчный!D:D,"ERR",0)),UPPER(MID(_xlpm.DATA,1,1))&amp;LOWER(MID(_xlpm.DATA,2,LEN(_xlpm.DATA)-1)))</f>
        <v>Шляпа хомбург</v>
      </c>
      <c r="E174" s="101" t="str">
        <f ca="1">PROPER(_xlfn.XLOOKUP($A174,Строчный!$A:$A,Строчный!E:E,"ERR",0))</f>
        <v>The Hollywood</v>
      </c>
      <c r="F174" s="101" t="str">
        <f ca="1">LOWER(_xlfn.XLOOKUP($A174,Строчный!$A:$A,Строчный!F:F,"ERR",0))</f>
        <v>летний</v>
      </c>
      <c r="G174" s="101" t="str">
        <f ca="1">UPPER(_xlfn.XLOOKUP($A174,Строчный!$A:$A,Строчный!G:G,"ERR",0))</f>
        <v>BAILEY</v>
      </c>
      <c r="H174" s="101" t="str">
        <f ca="1">LOWER(_xlfn.XLOOKUP($A174,Строчный!$A:$A,Строчный!H:H,"ERR",0))</f>
        <v>natural/storm</v>
      </c>
      <c r="I174" s="101" t="str">
        <f ca="1">LOWER(_xlfn.XLOOKUP($A174,Строчный!$A:$A,Строчный!I:I,"ERR",0))</f>
        <v>синий / желтый</v>
      </c>
      <c r="J174" s="101" t="str">
        <f ca="1">SUBSTITUTE(LOWER(_xlfn.XLOOKUP($A174,Строчный!$A:$A,Строчный!J:J,"ERR",0)),"подклад","Подклад")</f>
        <v>55% бумага - 45% полиэстер</v>
      </c>
      <c r="K174" s="101" t="str">
        <f ca="1">LOWER(_xlfn.XLOOKUP($A174,Строчный!$A:$A,Строчный!K:K,"ERR",0))</f>
        <v>бумажные</v>
      </c>
      <c r="L174" s="101" t="str">
        <f ca="1">PROPER(_xlfn.XLOOKUP($A174,Строчный!$A:$A,Строчный!L:L,"ERR",0))</f>
        <v>Унисекс</v>
      </c>
      <c r="M174" s="101" t="str">
        <f ca="1">PROPER(_xlfn.XLOOKUP($A174,Строчный!$A:$A,Строчный!M:M,"ERR",0))</f>
        <v>Китай</v>
      </c>
      <c r="N174" s="110">
        <f ca="1">VALUE(_xlfn.XLOOKUP($A174,Строчный!$A:$A,Строчный!N:N,"ERR",0))</f>
        <v>2380.9500000000003</v>
      </c>
      <c r="O174" s="109" t="str">
        <f ca="1">_xlfn.XLOOKUP($G174,Фабрика!A:A,Фабрика!B:B,"ERR",0)</f>
        <v>Bollman Headwear Europe Ltd; 2 Merchants drive, Caelisle, Cumbria CA3 0JW, United Kingdom</v>
      </c>
      <c r="P174" s="100">
        <f ca="1">_xlfn.XLOOKUP($A174,Строчный!$A:$A,Строчный!P:P,"ERR",0)</f>
        <v>59</v>
      </c>
      <c r="Q174" s="100">
        <f ca="1">VALUE(_xlfn.XLOOKUP($A174,Строчный!$A:$A,Строчный!Q:Q,"ERR",0))</f>
        <v>12</v>
      </c>
      <c r="R174" s="14" t="s">
        <v>283</v>
      </c>
      <c r="S174" s="122" t="str">
        <f t="shared" ca="1" si="18"/>
        <v>Шляпа BAILEY арт. 81722BH ROKIT (синий / желтый)</v>
      </c>
      <c r="T174" s="121" t="str">
        <f t="shared" ca="1" si="19"/>
        <v>Шляпа BAILEY арт. 81722BH ROKIT (синий / желтый) {natural/storm}</v>
      </c>
      <c r="U174" s="18" t="str">
        <f t="shared" ca="1" si="20"/>
        <v>синий</v>
      </c>
      <c r="V174" s="18" t="str">
        <f t="shared" ca="1" si="21"/>
        <v>желтый</v>
      </c>
      <c r="W174" s="119" t="str">
        <f ca="1">_xlfn.XLOOKUP(A174,'Цвета артикулов'!A:A,'Цвета артикулов'!B:B,IFERROR(MID(I174,FIND("-",I174)+1,LEN(I174)),IFERROR(MID(I174,1,FIND("/",I174)-2),I174)),0)</f>
        <v>синий</v>
      </c>
      <c r="X174" s="93" t="str">
        <f t="shared" ca="1" si="22"/>
        <v>21-515-06</v>
      </c>
      <c r="Y174" s="95" t="str">
        <f ca="1">VLOOKUP(C174,Группа!A:B,2,FALSE)</f>
        <v>Шляпа</v>
      </c>
      <c r="Z174" s="117" t="str">
        <f ca="1">IFERROR(VLOOKUP(P174,Размеры!A:C,3,FALSE),"")</f>
        <v>59 L</v>
      </c>
      <c r="AA174" s="117" t="str">
        <f ca="1">VLOOKUP(I174,ЦветПолный!A:B,2,FALSE)</f>
        <v>06</v>
      </c>
      <c r="AB174" s="117">
        <f ca="1">IFERROR(VLOOKUP(P174,Размеры!A:D,4,FALSE),"")</f>
        <v>59</v>
      </c>
      <c r="AC174" s="117">
        <f ca="1">IF(LEFT(IFERROR(VLOOKUP(LOOKUP(2,1/SEARCH(B174,Товары!A:A),Товары!A:A),Товары!A:B,2,0),""),6)=MID(X174,1,6),1,0)</f>
        <v>1</v>
      </c>
      <c r="AE174" s="117">
        <f ca="1">SUMIF(Группа!A:A,C174,Группа!C:C)</f>
        <v>1</v>
      </c>
      <c r="AF174" s="117">
        <f ca="1">SUMIF(Группа!B:B,Y174,Группа!C:C)</f>
        <v>1</v>
      </c>
      <c r="AG174" s="117">
        <f ca="1">SUMIF(Формы!A:A,D174,Формы!B:B)</f>
        <v>1</v>
      </c>
      <c r="AH174" s="117">
        <f ca="1">SUMIF(Материал!A:A,K174,Материал!B:B)</f>
        <v>1</v>
      </c>
      <c r="AI174" s="117">
        <f ca="1">SUMIF(Размеры!A:A,P174,Размеры!E:E)</f>
        <v>1</v>
      </c>
      <c r="AJ174" s="117">
        <f ca="1">SUMIF(Сезон!A:A,F174,Сезон!B:B)</f>
        <v>1</v>
      </c>
      <c r="AK174" s="117">
        <f ca="1">SUMIF(Состав!A:A,J174,Состав!B:B)</f>
        <v>1</v>
      </c>
      <c r="AL174" s="117">
        <f ca="1">SUMIF(ЦветПолный!A:A,I174,ЦветПолный!C:C)</f>
        <v>2</v>
      </c>
      <c r="AM174" s="117">
        <f ca="1">SUMIF(Цвет!A:A,W174,Цвет!B:B)</f>
        <v>1</v>
      </c>
      <c r="AN174" s="117">
        <f ca="1">SUMIF(Пол!B:B,L174,Пол!C:C)</f>
        <v>1</v>
      </c>
      <c r="AO174" s="117">
        <f ca="1">SUMIF(Марка!A:A,G174,Марка!B:B)</f>
        <v>1</v>
      </c>
      <c r="AP174" s="117">
        <f ca="1">SUMIF(Страна!A:A,M174,Страна!B:B)</f>
        <v>1</v>
      </c>
      <c r="AQ174" s="83" t="e">
        <f ca="1">IF(VLOOKUP(T174,Товары!A:B,2,FALSE)=X174,"Есть в 1С","ERR")</f>
        <v>#N/A</v>
      </c>
      <c r="AR174" s="84" t="e">
        <f ca="1">IF(VLOOKUP(X174,Товары!B:B,1,FALSE)=X174,"Есть в 1С","ERR")</f>
        <v>#N/A</v>
      </c>
      <c r="AS174" s="116" t="e">
        <f ca="1">VLOOKUP(T174,Товары!A:B,2,FALSE)</f>
        <v>#N/A</v>
      </c>
      <c r="AT174" s="114" t="e">
        <f ca="1">VLOOKUP(T174,Товары!A:B,1,FALSE)</f>
        <v>#N/A</v>
      </c>
    </row>
    <row r="175" spans="1:46" x14ac:dyDescent="0.25">
      <c r="A175" s="133" t="str">
        <f ca="1"/>
        <v>21-515-06-57</v>
      </c>
      <c r="B175" s="128" t="str">
        <f ca="1">UPPER(_xlfn.XLOOKUP($A175,Строчный!$A:$A,Строчный!B:B,"ERR",0))</f>
        <v>81722BH ROKIT</v>
      </c>
      <c r="C175" s="101" t="str">
        <f ca="1">PROPER(_xlfn.XLOOKUP($A175,Строчный!$A:$A,Строчный!C:C,"ERR",0))</f>
        <v>Шляпы</v>
      </c>
      <c r="D175" s="101" t="str">
        <f ca="1">_xlfn.LET(_xlpm.DATA,(_xlfn.XLOOKUP($A175,Строчный!$A:$A,Строчный!D:D,"ERR",0)),UPPER(MID(_xlpm.DATA,1,1))&amp;LOWER(MID(_xlpm.DATA,2,LEN(_xlpm.DATA)-1)))</f>
        <v>Шляпа хомбург</v>
      </c>
      <c r="E175" s="101" t="str">
        <f ca="1">PROPER(_xlfn.XLOOKUP($A175,Строчный!$A:$A,Строчный!E:E,"ERR",0))</f>
        <v>The Hollywood</v>
      </c>
      <c r="F175" s="101" t="str">
        <f ca="1">LOWER(_xlfn.XLOOKUP($A175,Строчный!$A:$A,Строчный!F:F,"ERR",0))</f>
        <v>летний</v>
      </c>
      <c r="G175" s="101" t="str">
        <f ca="1">UPPER(_xlfn.XLOOKUP($A175,Строчный!$A:$A,Строчный!G:G,"ERR",0))</f>
        <v>BAILEY</v>
      </c>
      <c r="H175" s="101" t="str">
        <f ca="1">LOWER(_xlfn.XLOOKUP($A175,Строчный!$A:$A,Строчный!H:H,"ERR",0))</f>
        <v>natural/storm</v>
      </c>
      <c r="I175" s="101" t="str">
        <f ca="1">LOWER(_xlfn.XLOOKUP($A175,Строчный!$A:$A,Строчный!I:I,"ERR",0))</f>
        <v>синий / желтый</v>
      </c>
      <c r="J175" s="101" t="str">
        <f ca="1">SUBSTITUTE(LOWER(_xlfn.XLOOKUP($A175,Строчный!$A:$A,Строчный!J:J,"ERR",0)),"подклад","Подклад")</f>
        <v>55% бумага - 45% полиэстер</v>
      </c>
      <c r="K175" s="101" t="str">
        <f ca="1">LOWER(_xlfn.XLOOKUP($A175,Строчный!$A:$A,Строчный!K:K,"ERR",0))</f>
        <v>бумажные</v>
      </c>
      <c r="L175" s="101" t="str">
        <f ca="1">PROPER(_xlfn.XLOOKUP($A175,Строчный!$A:$A,Строчный!L:L,"ERR",0))</f>
        <v>Унисекс</v>
      </c>
      <c r="M175" s="101" t="str">
        <f ca="1">PROPER(_xlfn.XLOOKUP($A175,Строчный!$A:$A,Строчный!M:M,"ERR",0))</f>
        <v>Китай</v>
      </c>
      <c r="N175" s="110">
        <f ca="1">VALUE(_xlfn.XLOOKUP($A175,Строчный!$A:$A,Строчный!N:N,"ERR",0))</f>
        <v>2380.9500000000003</v>
      </c>
      <c r="O175" s="109" t="str">
        <f ca="1">_xlfn.XLOOKUP($G175,Фабрика!A:A,Фабрика!B:B,"ERR",0)</f>
        <v>Bollman Headwear Europe Ltd; 2 Merchants drive, Caelisle, Cumbria CA3 0JW, United Kingdom</v>
      </c>
      <c r="P175" s="100">
        <f ca="1">_xlfn.XLOOKUP($A175,Строчный!$A:$A,Строчный!P:P,"ERR",0)</f>
        <v>57</v>
      </c>
      <c r="Q175" s="100">
        <f ca="1">VALUE(_xlfn.XLOOKUP($A175,Строчный!$A:$A,Строчный!Q:Q,"ERR",0))</f>
        <v>9</v>
      </c>
      <c r="R175" s="14" t="s">
        <v>283</v>
      </c>
      <c r="S175" s="122" t="str">
        <f t="shared" ca="1" si="18"/>
        <v>Шляпа BAILEY арт. 81722BH ROKIT (синий / желтый)</v>
      </c>
      <c r="T175" s="121" t="str">
        <f t="shared" ca="1" si="19"/>
        <v>Шляпа BAILEY арт. 81722BH ROKIT (синий / желтый) {natural/storm}</v>
      </c>
      <c r="U175" s="18" t="str">
        <f t="shared" ca="1" si="20"/>
        <v>синий</v>
      </c>
      <c r="V175" s="18" t="str">
        <f t="shared" ca="1" si="21"/>
        <v>желтый</v>
      </c>
      <c r="W175" s="119" t="str">
        <f ca="1">_xlfn.XLOOKUP(A175,'Цвета артикулов'!A:A,'Цвета артикулов'!B:B,IFERROR(MID(I175,FIND("-",I175)+1,LEN(I175)),IFERROR(MID(I175,1,FIND("/",I175)-2),I175)),0)</f>
        <v>синий</v>
      </c>
      <c r="X175" s="93" t="str">
        <f t="shared" ca="1" si="22"/>
        <v>21-515-06</v>
      </c>
      <c r="Y175" s="95" t="str">
        <f ca="1">VLOOKUP(C175,Группа!A:B,2,FALSE)</f>
        <v>Шляпа</v>
      </c>
      <c r="Z175" s="117" t="str">
        <f ca="1">IFERROR(VLOOKUP(P175,Размеры!A:C,3,FALSE),"")</f>
        <v>57 M</v>
      </c>
      <c r="AA175" s="117" t="str">
        <f ca="1">VLOOKUP(I175,ЦветПолный!A:B,2,FALSE)</f>
        <v>06</v>
      </c>
      <c r="AB175" s="117">
        <f ca="1">IFERROR(VLOOKUP(P175,Размеры!A:D,4,FALSE),"")</f>
        <v>57</v>
      </c>
      <c r="AC175" s="117">
        <f ca="1">IF(LEFT(IFERROR(VLOOKUP(LOOKUP(2,1/SEARCH(B175,Товары!A:A),Товары!A:A),Товары!A:B,2,0),""),6)=MID(X175,1,6),1,0)</f>
        <v>1</v>
      </c>
      <c r="AE175" s="117">
        <f ca="1">SUMIF(Группа!A:A,C175,Группа!C:C)</f>
        <v>1</v>
      </c>
      <c r="AF175" s="117">
        <f ca="1">SUMIF(Группа!B:B,Y175,Группа!C:C)</f>
        <v>1</v>
      </c>
      <c r="AG175" s="117">
        <f ca="1">SUMIF(Формы!A:A,D175,Формы!B:B)</f>
        <v>1</v>
      </c>
      <c r="AH175" s="117">
        <f ca="1">SUMIF(Материал!A:A,K175,Материал!B:B)</f>
        <v>1</v>
      </c>
      <c r="AI175" s="117">
        <f ca="1">SUMIF(Размеры!A:A,P175,Размеры!E:E)</f>
        <v>1</v>
      </c>
      <c r="AJ175" s="117">
        <f ca="1">SUMIF(Сезон!A:A,F175,Сезон!B:B)</f>
        <v>1</v>
      </c>
      <c r="AK175" s="117">
        <f ca="1">SUMIF(Состав!A:A,J175,Состав!B:B)</f>
        <v>1</v>
      </c>
      <c r="AL175" s="117">
        <f ca="1">SUMIF(ЦветПолный!A:A,I175,ЦветПолный!C:C)</f>
        <v>2</v>
      </c>
      <c r="AM175" s="117">
        <f ca="1">SUMIF(Цвет!A:A,W175,Цвет!B:B)</f>
        <v>1</v>
      </c>
      <c r="AN175" s="117">
        <f ca="1">SUMIF(Пол!B:B,L175,Пол!C:C)</f>
        <v>1</v>
      </c>
      <c r="AO175" s="117">
        <f ca="1">SUMIF(Марка!A:A,G175,Марка!B:B)</f>
        <v>1</v>
      </c>
      <c r="AP175" s="117">
        <f ca="1">SUMIF(Страна!A:A,M175,Страна!B:B)</f>
        <v>1</v>
      </c>
      <c r="AQ175" s="83" t="e">
        <f ca="1">IF(VLOOKUP(T175,Товары!A:B,2,FALSE)=X175,"Есть в 1С","ERR")</f>
        <v>#N/A</v>
      </c>
      <c r="AR175" s="84" t="e">
        <f ca="1">IF(VLOOKUP(X175,Товары!B:B,1,FALSE)=X175,"Есть в 1С","ERR")</f>
        <v>#N/A</v>
      </c>
      <c r="AS175" s="116" t="e">
        <f ca="1">VLOOKUP(T175,Товары!A:B,2,FALSE)</f>
        <v>#N/A</v>
      </c>
      <c r="AT175" s="114" t="e">
        <f ca="1">VLOOKUP(T175,Товары!A:B,1,FALSE)</f>
        <v>#N/A</v>
      </c>
    </row>
    <row r="176" spans="1:46" x14ac:dyDescent="0.25">
      <c r="A176" s="133" t="str">
        <f ca="1"/>
        <v>21-515-06-55</v>
      </c>
      <c r="B176" s="128" t="str">
        <f ca="1">UPPER(_xlfn.XLOOKUP($A176,Строчный!$A:$A,Строчный!B:B,"ERR",0))</f>
        <v>81722BH ROKIT</v>
      </c>
      <c r="C176" s="101" t="str">
        <f ca="1">PROPER(_xlfn.XLOOKUP($A176,Строчный!$A:$A,Строчный!C:C,"ERR",0))</f>
        <v>Шляпы</v>
      </c>
      <c r="D176" s="101" t="str">
        <f ca="1">_xlfn.LET(_xlpm.DATA,(_xlfn.XLOOKUP($A176,Строчный!$A:$A,Строчный!D:D,"ERR",0)),UPPER(MID(_xlpm.DATA,1,1))&amp;LOWER(MID(_xlpm.DATA,2,LEN(_xlpm.DATA)-1)))</f>
        <v>Шляпа хомбург</v>
      </c>
      <c r="E176" s="101" t="str">
        <f ca="1">PROPER(_xlfn.XLOOKUP($A176,Строчный!$A:$A,Строчный!E:E,"ERR",0))</f>
        <v>The Hollywood</v>
      </c>
      <c r="F176" s="101" t="str">
        <f ca="1">LOWER(_xlfn.XLOOKUP($A176,Строчный!$A:$A,Строчный!F:F,"ERR",0))</f>
        <v>летний</v>
      </c>
      <c r="G176" s="101" t="str">
        <f ca="1">UPPER(_xlfn.XLOOKUP($A176,Строчный!$A:$A,Строчный!G:G,"ERR",0))</f>
        <v>BAILEY</v>
      </c>
      <c r="H176" s="101" t="str">
        <f ca="1">LOWER(_xlfn.XLOOKUP($A176,Строчный!$A:$A,Строчный!H:H,"ERR",0))</f>
        <v>natural/storm</v>
      </c>
      <c r="I176" s="101" t="str">
        <f ca="1">LOWER(_xlfn.XLOOKUP($A176,Строчный!$A:$A,Строчный!I:I,"ERR",0))</f>
        <v>синий / желтый</v>
      </c>
      <c r="J176" s="101" t="str">
        <f ca="1">SUBSTITUTE(LOWER(_xlfn.XLOOKUP($A176,Строчный!$A:$A,Строчный!J:J,"ERR",0)),"подклад","Подклад")</f>
        <v>55% бумага - 45% полиэстер</v>
      </c>
      <c r="K176" s="101" t="str">
        <f ca="1">LOWER(_xlfn.XLOOKUP($A176,Строчный!$A:$A,Строчный!K:K,"ERR",0))</f>
        <v>бумажные</v>
      </c>
      <c r="L176" s="101" t="str">
        <f ca="1">PROPER(_xlfn.XLOOKUP($A176,Строчный!$A:$A,Строчный!L:L,"ERR",0))</f>
        <v>Унисекс</v>
      </c>
      <c r="M176" s="101" t="str">
        <f ca="1">PROPER(_xlfn.XLOOKUP($A176,Строчный!$A:$A,Строчный!M:M,"ERR",0))</f>
        <v>Китай</v>
      </c>
      <c r="N176" s="110">
        <f ca="1">VALUE(_xlfn.XLOOKUP($A176,Строчный!$A:$A,Строчный!N:N,"ERR",0))</f>
        <v>2380.9500000000003</v>
      </c>
      <c r="O176" s="109" t="str">
        <f ca="1">_xlfn.XLOOKUP($G176,Фабрика!A:A,Фабрика!B:B,"ERR",0)</f>
        <v>Bollman Headwear Europe Ltd; 2 Merchants drive, Caelisle, Cumbria CA3 0JW, United Kingdom</v>
      </c>
      <c r="P176" s="100">
        <f ca="1">_xlfn.XLOOKUP($A176,Строчный!$A:$A,Строчный!P:P,"ERR",0)</f>
        <v>55</v>
      </c>
      <c r="Q176" s="100">
        <f ca="1">VALUE(_xlfn.XLOOKUP($A176,Строчный!$A:$A,Строчный!Q:Q,"ERR",0))</f>
        <v>3</v>
      </c>
      <c r="R176" s="14" t="s">
        <v>283</v>
      </c>
      <c r="S176" s="122" t="str">
        <f t="shared" ca="1" si="18"/>
        <v>Шляпа BAILEY арт. 81722BH ROKIT (синий / желтый)</v>
      </c>
      <c r="T176" s="121" t="str">
        <f t="shared" ca="1" si="19"/>
        <v>Шляпа BAILEY арт. 81722BH ROKIT (синий / желтый) {natural/storm}</v>
      </c>
      <c r="U176" s="18" t="str">
        <f t="shared" ca="1" si="20"/>
        <v>синий</v>
      </c>
      <c r="V176" s="18" t="str">
        <f t="shared" ca="1" si="21"/>
        <v>желтый</v>
      </c>
      <c r="W176" s="119" t="str">
        <f ca="1">_xlfn.XLOOKUP(A176,'Цвета артикулов'!A:A,'Цвета артикулов'!B:B,IFERROR(MID(I176,FIND("-",I176)+1,LEN(I176)),IFERROR(MID(I176,1,FIND("/",I176)-2),I176)),0)</f>
        <v>синий</v>
      </c>
      <c r="X176" s="93" t="str">
        <f t="shared" ca="1" si="22"/>
        <v>21-515-06</v>
      </c>
      <c r="Y176" s="95" t="str">
        <f ca="1">VLOOKUP(C176,Группа!A:B,2,FALSE)</f>
        <v>Шляпа</v>
      </c>
      <c r="Z176" s="117" t="str">
        <f ca="1">IFERROR(VLOOKUP(P176,Размеры!A:C,3,FALSE),"")</f>
        <v>55 S</v>
      </c>
      <c r="AA176" s="117" t="str">
        <f ca="1">VLOOKUP(I176,ЦветПолный!A:B,2,FALSE)</f>
        <v>06</v>
      </c>
      <c r="AB176" s="117">
        <f ca="1">IFERROR(VLOOKUP(P176,Размеры!A:D,4,FALSE),"")</f>
        <v>55</v>
      </c>
      <c r="AC176" s="117">
        <f ca="1">IF(LEFT(IFERROR(VLOOKUP(LOOKUP(2,1/SEARCH(B176,Товары!A:A),Товары!A:A),Товары!A:B,2,0),""),6)=MID(X176,1,6),1,0)</f>
        <v>1</v>
      </c>
      <c r="AE176" s="117">
        <f ca="1">SUMIF(Группа!A:A,C176,Группа!C:C)</f>
        <v>1</v>
      </c>
      <c r="AF176" s="117">
        <f ca="1">SUMIF(Группа!B:B,Y176,Группа!C:C)</f>
        <v>1</v>
      </c>
      <c r="AG176" s="117">
        <f ca="1">SUMIF(Формы!A:A,D176,Формы!B:B)</f>
        <v>1</v>
      </c>
      <c r="AH176" s="117">
        <f ca="1">SUMIF(Материал!A:A,K176,Материал!B:B)</f>
        <v>1</v>
      </c>
      <c r="AI176" s="117">
        <f ca="1">SUMIF(Размеры!A:A,P176,Размеры!E:E)</f>
        <v>1</v>
      </c>
      <c r="AJ176" s="117">
        <f ca="1">SUMIF(Сезон!A:A,F176,Сезон!B:B)</f>
        <v>1</v>
      </c>
      <c r="AK176" s="117">
        <f ca="1">SUMIF(Состав!A:A,J176,Состав!B:B)</f>
        <v>1</v>
      </c>
      <c r="AL176" s="117">
        <f ca="1">SUMIF(ЦветПолный!A:A,I176,ЦветПолный!C:C)</f>
        <v>2</v>
      </c>
      <c r="AM176" s="117">
        <f ca="1">SUMIF(Цвет!A:A,W176,Цвет!B:B)</f>
        <v>1</v>
      </c>
      <c r="AN176" s="117">
        <f ca="1">SUMIF(Пол!B:B,L176,Пол!C:C)</f>
        <v>1</v>
      </c>
      <c r="AO176" s="117">
        <f ca="1">SUMIF(Марка!A:A,G176,Марка!B:B)</f>
        <v>1</v>
      </c>
      <c r="AP176" s="117">
        <f ca="1">SUMIF(Страна!A:A,M176,Страна!B:B)</f>
        <v>1</v>
      </c>
      <c r="AQ176" s="83" t="e">
        <f ca="1">IF(VLOOKUP(T176,Товары!A:B,2,FALSE)=X176,"Есть в 1С","ERR")</f>
        <v>#N/A</v>
      </c>
      <c r="AR176" s="84" t="e">
        <f ca="1">IF(VLOOKUP(X176,Товары!B:B,1,FALSE)=X176,"Есть в 1С","ERR")</f>
        <v>#N/A</v>
      </c>
      <c r="AS176" s="116" t="e">
        <f ca="1">VLOOKUP(T176,Товары!A:B,2,FALSE)</f>
        <v>#N/A</v>
      </c>
      <c r="AT176" s="114" t="e">
        <f ca="1">VLOOKUP(T176,Товары!A:B,1,FALSE)</f>
        <v>#N/A</v>
      </c>
    </row>
    <row r="177" spans="1:46" x14ac:dyDescent="0.25">
      <c r="A177" s="133" t="str">
        <f ca="1"/>
        <v>21-514-53-61</v>
      </c>
      <c r="B177" s="128" t="str">
        <f ca="1">UPPER(_xlfn.XLOOKUP($A177,Строчный!$A:$A,Строчный!B:B,"ERR",0))</f>
        <v>81720BH MULLAN</v>
      </c>
      <c r="C177" s="101" t="str">
        <f ca="1">PROPER(_xlfn.XLOOKUP($A177,Строчный!$A:$A,Строчный!C:C,"ERR",0))</f>
        <v>Шляпы</v>
      </c>
      <c r="D177" s="101" t="str">
        <f ca="1">_xlfn.LET(_xlpm.DATA,(_xlfn.XLOOKUP($A177,Строчный!$A:$A,Строчный!D:D,"ERR",0)),UPPER(MID(_xlpm.DATA,1,1))&amp;LOWER(MID(_xlpm.DATA,2,LEN(_xlpm.DATA)-1)))</f>
        <v>Шляпа федора</v>
      </c>
      <c r="E177" s="101" t="str">
        <f ca="1">PROPER(_xlfn.XLOOKUP($A177,Строчный!$A:$A,Строчный!E:E,"ERR",0))</f>
        <v>The Hollywood</v>
      </c>
      <c r="F177" s="101" t="str">
        <f ca="1">LOWER(_xlfn.XLOOKUP($A177,Строчный!$A:$A,Строчный!F:F,"ERR",0))</f>
        <v>летний</v>
      </c>
      <c r="G177" s="101" t="str">
        <f ca="1">UPPER(_xlfn.XLOOKUP($A177,Строчный!$A:$A,Строчный!G:G,"ERR",0))</f>
        <v>BAILEY</v>
      </c>
      <c r="H177" s="101" t="str">
        <f ca="1">LOWER(_xlfn.XLOOKUP($A177,Строчный!$A:$A,Строчный!H:H,"ERR",0))</f>
        <v>sand</v>
      </c>
      <c r="I177" s="101" t="str">
        <f ca="1">LOWER(_xlfn.XLOOKUP($A177,Строчный!$A:$A,Строчный!I:I,"ERR",0))</f>
        <v>бежевый / черный</v>
      </c>
      <c r="J177" s="101" t="str">
        <f ca="1">SUBSTITUTE(LOWER(_xlfn.XLOOKUP($A177,Строчный!$A:$A,Строчный!J:J,"ERR",0)),"подклад","Подклад")</f>
        <v>50% бумага - 50% полипропилен</v>
      </c>
      <c r="K177" s="101" t="str">
        <f ca="1">LOWER(_xlfn.XLOOKUP($A177,Строчный!$A:$A,Строчный!K:K,"ERR",0))</f>
        <v>бумажные</v>
      </c>
      <c r="L177" s="101" t="str">
        <f ca="1">PROPER(_xlfn.XLOOKUP($A177,Строчный!$A:$A,Строчный!L:L,"ERR",0))</f>
        <v>Унисекс</v>
      </c>
      <c r="M177" s="101" t="str">
        <f ca="1">PROPER(_xlfn.XLOOKUP($A177,Строчный!$A:$A,Строчный!M:M,"ERR",0))</f>
        <v>Китай</v>
      </c>
      <c r="N177" s="110">
        <f ca="1">VALUE(_xlfn.XLOOKUP($A177,Строчный!$A:$A,Строчный!N:N,"ERR",0))</f>
        <v>2310.75</v>
      </c>
      <c r="O177" s="109" t="str">
        <f ca="1">_xlfn.XLOOKUP($G177,Фабрика!A:A,Фабрика!B:B,"ERR",0)</f>
        <v>Bollman Headwear Europe Ltd; 2 Merchants drive, Caelisle, Cumbria CA3 0JW, United Kingdom</v>
      </c>
      <c r="P177" s="100">
        <f ca="1">_xlfn.XLOOKUP($A177,Строчный!$A:$A,Строчный!P:P,"ERR",0)</f>
        <v>61</v>
      </c>
      <c r="Q177" s="100">
        <f ca="1">VALUE(_xlfn.XLOOKUP($A177,Строчный!$A:$A,Строчный!Q:Q,"ERR",0))</f>
        <v>9</v>
      </c>
      <c r="R177" s="14" t="s">
        <v>283</v>
      </c>
      <c r="S177" s="122" t="str">
        <f t="shared" ca="1" si="18"/>
        <v>Шляпа BAILEY арт. 81720BH MULLAN (бежевый / черный)</v>
      </c>
      <c r="T177" s="121" t="str">
        <f t="shared" ca="1" si="19"/>
        <v>Шляпа BAILEY арт. 81720BH MULLAN (бежевый / черный) {sand}</v>
      </c>
      <c r="U177" s="18" t="str">
        <f t="shared" ca="1" si="20"/>
        <v>бежевый</v>
      </c>
      <c r="V177" s="18" t="str">
        <f t="shared" ca="1" si="21"/>
        <v>черный</v>
      </c>
      <c r="W177" s="119" t="str">
        <f ca="1">_xlfn.XLOOKUP(A177,'Цвета артикулов'!A:A,'Цвета артикулов'!B:B,IFERROR(MID(I177,FIND("-",I177)+1,LEN(I177)),IFERROR(MID(I177,1,FIND("/",I177)-2),I177)),0)</f>
        <v>бежевый</v>
      </c>
      <c r="X177" s="93" t="str">
        <f t="shared" ca="1" si="22"/>
        <v>21-514-53</v>
      </c>
      <c r="Y177" s="95" t="str">
        <f ca="1">VLOOKUP(C177,Группа!A:B,2,FALSE)</f>
        <v>Шляпа</v>
      </c>
      <c r="Z177" s="117" t="str">
        <f ca="1">IFERROR(VLOOKUP(P177,Размеры!A:C,3,FALSE),"")</f>
        <v>61 XL</v>
      </c>
      <c r="AA177" s="117" t="str">
        <f ca="1">VLOOKUP(I177,ЦветПолный!A:B,2,FALSE)</f>
        <v>53</v>
      </c>
      <c r="AB177" s="117">
        <f ca="1">IFERROR(VLOOKUP(P177,Размеры!A:D,4,FALSE),"")</f>
        <v>61</v>
      </c>
      <c r="AC177" s="117">
        <f ca="1">IF(LEFT(IFERROR(VLOOKUP(LOOKUP(2,1/SEARCH(B177,Товары!A:A),Товары!A:A),Товары!A:B,2,0),""),6)=MID(X177,1,6),1,0)</f>
        <v>1</v>
      </c>
      <c r="AE177" s="117">
        <f ca="1">SUMIF(Группа!A:A,C177,Группа!C:C)</f>
        <v>1</v>
      </c>
      <c r="AF177" s="117">
        <f ca="1">SUMIF(Группа!B:B,Y177,Группа!C:C)</f>
        <v>1</v>
      </c>
      <c r="AG177" s="117">
        <f ca="1">SUMIF(Формы!A:A,D177,Формы!B:B)</f>
        <v>1</v>
      </c>
      <c r="AH177" s="117">
        <f ca="1">SUMIF(Материал!A:A,K177,Материал!B:B)</f>
        <v>1</v>
      </c>
      <c r="AI177" s="117">
        <f ca="1">SUMIF(Размеры!A:A,P177,Размеры!E:E)</f>
        <v>1</v>
      </c>
      <c r="AJ177" s="117">
        <f ca="1">SUMIF(Сезон!A:A,F177,Сезон!B:B)</f>
        <v>1</v>
      </c>
      <c r="AK177" s="117">
        <f ca="1">SUMIF(Состав!A:A,J177,Состав!B:B)</f>
        <v>1</v>
      </c>
      <c r="AL177" s="117">
        <f ca="1">SUMIF(ЦветПолный!A:A,I177,ЦветПолный!C:C)</f>
        <v>8</v>
      </c>
      <c r="AM177" s="117">
        <f ca="1">SUMIF(Цвет!A:A,W177,Цвет!B:B)</f>
        <v>1</v>
      </c>
      <c r="AN177" s="117">
        <f ca="1">SUMIF(Пол!B:B,L177,Пол!C:C)</f>
        <v>1</v>
      </c>
      <c r="AO177" s="117">
        <f ca="1">SUMIF(Марка!A:A,G177,Марка!B:B)</f>
        <v>1</v>
      </c>
      <c r="AP177" s="117">
        <f ca="1">SUMIF(Страна!A:A,M177,Страна!B:B)</f>
        <v>1</v>
      </c>
      <c r="AQ177" s="83" t="str">
        <f ca="1">IF(VLOOKUP(T177,Товары!A:B,2,FALSE)=X177,"Есть в 1С","ERR")</f>
        <v>Есть в 1С</v>
      </c>
      <c r="AR177" s="84" t="str">
        <f ca="1">IF(VLOOKUP(X177,Товары!B:B,1,FALSE)=X177,"Есть в 1С","ERR")</f>
        <v>Есть в 1С</v>
      </c>
      <c r="AS177" s="116" t="str">
        <f ca="1">VLOOKUP(T177,Товары!A:B,2,FALSE)</f>
        <v>21-514-53</v>
      </c>
      <c r="AT177" s="114" t="str">
        <f ca="1">VLOOKUP(T177,Товары!A:B,1,FALSE)</f>
        <v>Шляпа BAILEY арт. 81720BH MULLAN (бежевый / черный) {sand}</v>
      </c>
    </row>
    <row r="178" spans="1:46" x14ac:dyDescent="0.25">
      <c r="A178" s="133" t="str">
        <f ca="1"/>
        <v>21-514-53-59</v>
      </c>
      <c r="B178" s="128" t="str">
        <f ca="1">UPPER(_xlfn.XLOOKUP($A178,Строчный!$A:$A,Строчный!B:B,"ERR",0))</f>
        <v>81720BH MULLAN</v>
      </c>
      <c r="C178" s="101" t="str">
        <f ca="1">PROPER(_xlfn.XLOOKUP($A178,Строчный!$A:$A,Строчный!C:C,"ERR",0))</f>
        <v>Шляпы</v>
      </c>
      <c r="D178" s="101" t="str">
        <f ca="1">_xlfn.LET(_xlpm.DATA,(_xlfn.XLOOKUP($A178,Строчный!$A:$A,Строчный!D:D,"ERR",0)),UPPER(MID(_xlpm.DATA,1,1))&amp;LOWER(MID(_xlpm.DATA,2,LEN(_xlpm.DATA)-1)))</f>
        <v>Шляпа федора</v>
      </c>
      <c r="E178" s="101" t="str">
        <f ca="1">PROPER(_xlfn.XLOOKUP($A178,Строчный!$A:$A,Строчный!E:E,"ERR",0))</f>
        <v>The Hollywood</v>
      </c>
      <c r="F178" s="101" t="str">
        <f ca="1">LOWER(_xlfn.XLOOKUP($A178,Строчный!$A:$A,Строчный!F:F,"ERR",0))</f>
        <v>летний</v>
      </c>
      <c r="G178" s="101" t="str">
        <f ca="1">UPPER(_xlfn.XLOOKUP($A178,Строчный!$A:$A,Строчный!G:G,"ERR",0))</f>
        <v>BAILEY</v>
      </c>
      <c r="H178" s="101" t="str">
        <f ca="1">LOWER(_xlfn.XLOOKUP($A178,Строчный!$A:$A,Строчный!H:H,"ERR",0))</f>
        <v>sand</v>
      </c>
      <c r="I178" s="101" t="str">
        <f ca="1">LOWER(_xlfn.XLOOKUP($A178,Строчный!$A:$A,Строчный!I:I,"ERR",0))</f>
        <v>бежевый / черный</v>
      </c>
      <c r="J178" s="101" t="str">
        <f ca="1">SUBSTITUTE(LOWER(_xlfn.XLOOKUP($A178,Строчный!$A:$A,Строчный!J:J,"ERR",0)),"подклад","Подклад")</f>
        <v>50% бумага - 50% полипропилен</v>
      </c>
      <c r="K178" s="101" t="str">
        <f ca="1">LOWER(_xlfn.XLOOKUP($A178,Строчный!$A:$A,Строчный!K:K,"ERR",0))</f>
        <v>бумажные</v>
      </c>
      <c r="L178" s="101" t="str">
        <f ca="1">PROPER(_xlfn.XLOOKUP($A178,Строчный!$A:$A,Строчный!L:L,"ERR",0))</f>
        <v>Унисекс</v>
      </c>
      <c r="M178" s="101" t="str">
        <f ca="1">PROPER(_xlfn.XLOOKUP($A178,Строчный!$A:$A,Строчный!M:M,"ERR",0))</f>
        <v>Китай</v>
      </c>
      <c r="N178" s="110">
        <f ca="1">VALUE(_xlfn.XLOOKUP($A178,Строчный!$A:$A,Строчный!N:N,"ERR",0))</f>
        <v>2310.75</v>
      </c>
      <c r="O178" s="109" t="str">
        <f ca="1">_xlfn.XLOOKUP($G178,Фабрика!A:A,Фабрика!B:B,"ERR",0)</f>
        <v>Bollman Headwear Europe Ltd; 2 Merchants drive, Caelisle, Cumbria CA3 0JW, United Kingdom</v>
      </c>
      <c r="P178" s="100">
        <f ca="1">_xlfn.XLOOKUP($A178,Строчный!$A:$A,Строчный!P:P,"ERR",0)</f>
        <v>59</v>
      </c>
      <c r="Q178" s="100">
        <f ca="1">VALUE(_xlfn.XLOOKUP($A178,Строчный!$A:$A,Строчный!Q:Q,"ERR",0))</f>
        <v>13</v>
      </c>
      <c r="R178" s="14" t="s">
        <v>283</v>
      </c>
      <c r="S178" s="122" t="str">
        <f t="shared" ca="1" si="18"/>
        <v>Шляпа BAILEY арт. 81720BH MULLAN (бежевый / черный)</v>
      </c>
      <c r="T178" s="121" t="str">
        <f t="shared" ca="1" si="19"/>
        <v>Шляпа BAILEY арт. 81720BH MULLAN (бежевый / черный) {sand}</v>
      </c>
      <c r="U178" s="18" t="str">
        <f t="shared" ca="1" si="20"/>
        <v>бежевый</v>
      </c>
      <c r="V178" s="18" t="str">
        <f t="shared" ca="1" si="21"/>
        <v>черный</v>
      </c>
      <c r="W178" s="119" t="str">
        <f ca="1">_xlfn.XLOOKUP(A178,'Цвета артикулов'!A:A,'Цвета артикулов'!B:B,IFERROR(MID(I178,FIND("-",I178)+1,LEN(I178)),IFERROR(MID(I178,1,FIND("/",I178)-2),I178)),0)</f>
        <v>бежевый</v>
      </c>
      <c r="X178" s="93" t="str">
        <f t="shared" ca="1" si="22"/>
        <v>21-514-53</v>
      </c>
      <c r="Y178" s="95" t="str">
        <f ca="1">VLOOKUP(C178,Группа!A:B,2,FALSE)</f>
        <v>Шляпа</v>
      </c>
      <c r="Z178" s="117" t="str">
        <f ca="1">IFERROR(VLOOKUP(P178,Размеры!A:C,3,FALSE),"")</f>
        <v>59 L</v>
      </c>
      <c r="AA178" s="117" t="str">
        <f ca="1">VLOOKUP(I178,ЦветПолный!A:B,2,FALSE)</f>
        <v>53</v>
      </c>
      <c r="AB178" s="117">
        <f ca="1">IFERROR(VLOOKUP(P178,Размеры!A:D,4,FALSE),"")</f>
        <v>59</v>
      </c>
      <c r="AC178" s="117">
        <f ca="1">IF(LEFT(IFERROR(VLOOKUP(LOOKUP(2,1/SEARCH(B178,Товары!A:A),Товары!A:A),Товары!A:B,2,0),""),6)=MID(X178,1,6),1,0)</f>
        <v>1</v>
      </c>
      <c r="AE178" s="117">
        <f ca="1">SUMIF(Группа!A:A,C178,Группа!C:C)</f>
        <v>1</v>
      </c>
      <c r="AF178" s="117">
        <f ca="1">SUMIF(Группа!B:B,Y178,Группа!C:C)</f>
        <v>1</v>
      </c>
      <c r="AG178" s="117">
        <f ca="1">SUMIF(Формы!A:A,D178,Формы!B:B)</f>
        <v>1</v>
      </c>
      <c r="AH178" s="117">
        <f ca="1">SUMIF(Материал!A:A,K178,Материал!B:B)</f>
        <v>1</v>
      </c>
      <c r="AI178" s="117">
        <f ca="1">SUMIF(Размеры!A:A,P178,Размеры!E:E)</f>
        <v>1</v>
      </c>
      <c r="AJ178" s="117">
        <f ca="1">SUMIF(Сезон!A:A,F178,Сезон!B:B)</f>
        <v>1</v>
      </c>
      <c r="AK178" s="117">
        <f ca="1">SUMIF(Состав!A:A,J178,Состав!B:B)</f>
        <v>1</v>
      </c>
      <c r="AL178" s="117">
        <f ca="1">SUMIF(ЦветПолный!A:A,I178,ЦветПолный!C:C)</f>
        <v>8</v>
      </c>
      <c r="AM178" s="117">
        <f ca="1">SUMIF(Цвет!A:A,W178,Цвет!B:B)</f>
        <v>1</v>
      </c>
      <c r="AN178" s="117">
        <f ca="1">SUMIF(Пол!B:B,L178,Пол!C:C)</f>
        <v>1</v>
      </c>
      <c r="AO178" s="117">
        <f ca="1">SUMIF(Марка!A:A,G178,Марка!B:B)</f>
        <v>1</v>
      </c>
      <c r="AP178" s="117">
        <f ca="1">SUMIF(Страна!A:A,M178,Страна!B:B)</f>
        <v>1</v>
      </c>
      <c r="AQ178" s="83" t="str">
        <f ca="1">IF(VLOOKUP(T178,Товары!A:B,2,FALSE)=X178,"Есть в 1С","ERR")</f>
        <v>Есть в 1С</v>
      </c>
      <c r="AR178" s="84" t="str">
        <f ca="1">IF(VLOOKUP(X178,Товары!B:B,1,FALSE)=X178,"Есть в 1С","ERR")</f>
        <v>Есть в 1С</v>
      </c>
      <c r="AS178" s="116" t="str">
        <f ca="1">VLOOKUP(T178,Товары!A:B,2,FALSE)</f>
        <v>21-514-53</v>
      </c>
      <c r="AT178" s="114" t="str">
        <f ca="1">VLOOKUP(T178,Товары!A:B,1,FALSE)</f>
        <v>Шляпа BAILEY арт. 81720BH MULLAN (бежевый / черный) {sand}</v>
      </c>
    </row>
    <row r="179" spans="1:46" x14ac:dyDescent="0.25">
      <c r="A179" s="133" t="str">
        <f ca="1"/>
        <v>21-514-53-57</v>
      </c>
      <c r="B179" s="128" t="str">
        <f ca="1">UPPER(_xlfn.XLOOKUP($A179,Строчный!$A:$A,Строчный!B:B,"ERR",0))</f>
        <v>81720BH MULLAN</v>
      </c>
      <c r="C179" s="101" t="str">
        <f ca="1">PROPER(_xlfn.XLOOKUP($A179,Строчный!$A:$A,Строчный!C:C,"ERR",0))</f>
        <v>Шляпы</v>
      </c>
      <c r="D179" s="101" t="str">
        <f ca="1">_xlfn.LET(_xlpm.DATA,(_xlfn.XLOOKUP($A179,Строчный!$A:$A,Строчный!D:D,"ERR",0)),UPPER(MID(_xlpm.DATA,1,1))&amp;LOWER(MID(_xlpm.DATA,2,LEN(_xlpm.DATA)-1)))</f>
        <v>Шляпа федора</v>
      </c>
      <c r="E179" s="101" t="str">
        <f ca="1">PROPER(_xlfn.XLOOKUP($A179,Строчный!$A:$A,Строчный!E:E,"ERR",0))</f>
        <v>The Hollywood</v>
      </c>
      <c r="F179" s="101" t="str">
        <f ca="1">LOWER(_xlfn.XLOOKUP($A179,Строчный!$A:$A,Строчный!F:F,"ERR",0))</f>
        <v>летний</v>
      </c>
      <c r="G179" s="101" t="str">
        <f ca="1">UPPER(_xlfn.XLOOKUP($A179,Строчный!$A:$A,Строчный!G:G,"ERR",0))</f>
        <v>BAILEY</v>
      </c>
      <c r="H179" s="101" t="str">
        <f ca="1">LOWER(_xlfn.XLOOKUP($A179,Строчный!$A:$A,Строчный!H:H,"ERR",0))</f>
        <v>sand</v>
      </c>
      <c r="I179" s="101" t="str">
        <f ca="1">LOWER(_xlfn.XLOOKUP($A179,Строчный!$A:$A,Строчный!I:I,"ERR",0))</f>
        <v>бежевый / черный</v>
      </c>
      <c r="J179" s="101" t="str">
        <f ca="1">SUBSTITUTE(LOWER(_xlfn.XLOOKUP($A179,Строчный!$A:$A,Строчный!J:J,"ERR",0)),"подклад","Подклад")</f>
        <v>50% бумага - 50% полипропилен</v>
      </c>
      <c r="K179" s="101" t="str">
        <f ca="1">LOWER(_xlfn.XLOOKUP($A179,Строчный!$A:$A,Строчный!K:K,"ERR",0))</f>
        <v>бумажные</v>
      </c>
      <c r="L179" s="101" t="str">
        <f ca="1">PROPER(_xlfn.XLOOKUP($A179,Строчный!$A:$A,Строчный!L:L,"ERR",0))</f>
        <v>Унисекс</v>
      </c>
      <c r="M179" s="101" t="str">
        <f ca="1">PROPER(_xlfn.XLOOKUP($A179,Строчный!$A:$A,Строчный!M:M,"ERR",0))</f>
        <v>Китай</v>
      </c>
      <c r="N179" s="110">
        <f ca="1">VALUE(_xlfn.XLOOKUP($A179,Строчный!$A:$A,Строчный!N:N,"ERR",0))</f>
        <v>2310.75</v>
      </c>
      <c r="O179" s="109" t="str">
        <f ca="1">_xlfn.XLOOKUP($G179,Фабрика!A:A,Фабрика!B:B,"ERR",0)</f>
        <v>Bollman Headwear Europe Ltd; 2 Merchants drive, Caelisle, Cumbria CA3 0JW, United Kingdom</v>
      </c>
      <c r="P179" s="100">
        <f ca="1">_xlfn.XLOOKUP($A179,Строчный!$A:$A,Строчный!P:P,"ERR",0)</f>
        <v>57</v>
      </c>
      <c r="Q179" s="100">
        <f ca="1">VALUE(_xlfn.XLOOKUP($A179,Строчный!$A:$A,Строчный!Q:Q,"ERR",0))</f>
        <v>12</v>
      </c>
      <c r="R179" s="14" t="s">
        <v>283</v>
      </c>
      <c r="S179" s="122" t="str">
        <f t="shared" ca="1" si="18"/>
        <v>Шляпа BAILEY арт. 81720BH MULLAN (бежевый / черный)</v>
      </c>
      <c r="T179" s="121" t="str">
        <f t="shared" ca="1" si="19"/>
        <v>Шляпа BAILEY арт. 81720BH MULLAN (бежевый / черный) {sand}</v>
      </c>
      <c r="U179" s="18" t="str">
        <f t="shared" ca="1" si="20"/>
        <v>бежевый</v>
      </c>
      <c r="V179" s="18" t="str">
        <f t="shared" ca="1" si="21"/>
        <v>черный</v>
      </c>
      <c r="W179" s="119" t="str">
        <f ca="1">_xlfn.XLOOKUP(A179,'Цвета артикулов'!A:A,'Цвета артикулов'!B:B,IFERROR(MID(I179,FIND("-",I179)+1,LEN(I179)),IFERROR(MID(I179,1,FIND("/",I179)-2),I179)),0)</f>
        <v>бежевый</v>
      </c>
      <c r="X179" s="93" t="str">
        <f t="shared" ca="1" si="22"/>
        <v>21-514-53</v>
      </c>
      <c r="Y179" s="95" t="str">
        <f ca="1">VLOOKUP(C179,Группа!A:B,2,FALSE)</f>
        <v>Шляпа</v>
      </c>
      <c r="Z179" s="117" t="str">
        <f ca="1">IFERROR(VLOOKUP(P179,Размеры!A:C,3,FALSE),"")</f>
        <v>57 M</v>
      </c>
      <c r="AA179" s="117" t="str">
        <f ca="1">VLOOKUP(I179,ЦветПолный!A:B,2,FALSE)</f>
        <v>53</v>
      </c>
      <c r="AB179" s="117">
        <f ca="1">IFERROR(VLOOKUP(P179,Размеры!A:D,4,FALSE),"")</f>
        <v>57</v>
      </c>
      <c r="AC179" s="117">
        <f ca="1">IF(LEFT(IFERROR(VLOOKUP(LOOKUP(2,1/SEARCH(B179,Товары!A:A),Товары!A:A),Товары!A:B,2,0),""),6)=MID(X179,1,6),1,0)</f>
        <v>1</v>
      </c>
      <c r="AE179" s="117">
        <f ca="1">SUMIF(Группа!A:A,C179,Группа!C:C)</f>
        <v>1</v>
      </c>
      <c r="AF179" s="117">
        <f ca="1">SUMIF(Группа!B:B,Y179,Группа!C:C)</f>
        <v>1</v>
      </c>
      <c r="AG179" s="117">
        <f ca="1">SUMIF(Формы!A:A,D179,Формы!B:B)</f>
        <v>1</v>
      </c>
      <c r="AH179" s="117">
        <f ca="1">SUMIF(Материал!A:A,K179,Материал!B:B)</f>
        <v>1</v>
      </c>
      <c r="AI179" s="117">
        <f ca="1">SUMIF(Размеры!A:A,P179,Размеры!E:E)</f>
        <v>1</v>
      </c>
      <c r="AJ179" s="117">
        <f ca="1">SUMIF(Сезон!A:A,F179,Сезон!B:B)</f>
        <v>1</v>
      </c>
      <c r="AK179" s="117">
        <f ca="1">SUMIF(Состав!A:A,J179,Состав!B:B)</f>
        <v>1</v>
      </c>
      <c r="AL179" s="117">
        <f ca="1">SUMIF(ЦветПолный!A:A,I179,ЦветПолный!C:C)</f>
        <v>8</v>
      </c>
      <c r="AM179" s="117">
        <f ca="1">SUMIF(Цвет!A:A,W179,Цвет!B:B)</f>
        <v>1</v>
      </c>
      <c r="AN179" s="117">
        <f ca="1">SUMIF(Пол!B:B,L179,Пол!C:C)</f>
        <v>1</v>
      </c>
      <c r="AO179" s="117">
        <f ca="1">SUMIF(Марка!A:A,G179,Марка!B:B)</f>
        <v>1</v>
      </c>
      <c r="AP179" s="117">
        <f ca="1">SUMIF(Страна!A:A,M179,Страна!B:B)</f>
        <v>1</v>
      </c>
      <c r="AQ179" s="83" t="str">
        <f ca="1">IF(VLOOKUP(T179,Товары!A:B,2,FALSE)=X179,"Есть в 1С","ERR")</f>
        <v>Есть в 1С</v>
      </c>
      <c r="AR179" s="84" t="str">
        <f ca="1">IF(VLOOKUP(X179,Товары!B:B,1,FALSE)=X179,"Есть в 1С","ERR")</f>
        <v>Есть в 1С</v>
      </c>
      <c r="AS179" s="116" t="str">
        <f ca="1">VLOOKUP(T179,Товары!A:B,2,FALSE)</f>
        <v>21-514-53</v>
      </c>
      <c r="AT179" s="114" t="str">
        <f ca="1">VLOOKUP(T179,Товары!A:B,1,FALSE)</f>
        <v>Шляпа BAILEY арт. 81720BH MULLAN (бежевый / черный) {sand}</v>
      </c>
    </row>
    <row r="180" spans="1:46" x14ac:dyDescent="0.25">
      <c r="A180" s="133" t="str">
        <f ca="1"/>
        <v>21-514-53-55</v>
      </c>
      <c r="B180" s="128" t="str">
        <f ca="1">UPPER(_xlfn.XLOOKUP($A180,Строчный!$A:$A,Строчный!B:B,"ERR",0))</f>
        <v>81720BH MULLAN</v>
      </c>
      <c r="C180" s="101" t="str">
        <f ca="1">PROPER(_xlfn.XLOOKUP($A180,Строчный!$A:$A,Строчный!C:C,"ERR",0))</f>
        <v>Шляпы</v>
      </c>
      <c r="D180" s="101" t="str">
        <f ca="1">_xlfn.LET(_xlpm.DATA,(_xlfn.XLOOKUP($A180,Строчный!$A:$A,Строчный!D:D,"ERR",0)),UPPER(MID(_xlpm.DATA,1,1))&amp;LOWER(MID(_xlpm.DATA,2,LEN(_xlpm.DATA)-1)))</f>
        <v>Шляпа федора</v>
      </c>
      <c r="E180" s="101" t="str">
        <f ca="1">PROPER(_xlfn.XLOOKUP($A180,Строчный!$A:$A,Строчный!E:E,"ERR",0))</f>
        <v>The Hollywood</v>
      </c>
      <c r="F180" s="101" t="str">
        <f ca="1">LOWER(_xlfn.XLOOKUP($A180,Строчный!$A:$A,Строчный!F:F,"ERR",0))</f>
        <v>летний</v>
      </c>
      <c r="G180" s="101" t="str">
        <f ca="1">UPPER(_xlfn.XLOOKUP($A180,Строчный!$A:$A,Строчный!G:G,"ERR",0))</f>
        <v>BAILEY</v>
      </c>
      <c r="H180" s="101" t="str">
        <f ca="1">LOWER(_xlfn.XLOOKUP($A180,Строчный!$A:$A,Строчный!H:H,"ERR",0))</f>
        <v>sand</v>
      </c>
      <c r="I180" s="101" t="str">
        <f ca="1">LOWER(_xlfn.XLOOKUP($A180,Строчный!$A:$A,Строчный!I:I,"ERR",0))</f>
        <v>бежевый / черный</v>
      </c>
      <c r="J180" s="101" t="str">
        <f ca="1">SUBSTITUTE(LOWER(_xlfn.XLOOKUP($A180,Строчный!$A:$A,Строчный!J:J,"ERR",0)),"подклад","Подклад")</f>
        <v>50% бумага - 50% полипропилен</v>
      </c>
      <c r="K180" s="101" t="str">
        <f ca="1">LOWER(_xlfn.XLOOKUP($A180,Строчный!$A:$A,Строчный!K:K,"ERR",0))</f>
        <v>бумажные</v>
      </c>
      <c r="L180" s="101" t="str">
        <f ca="1">PROPER(_xlfn.XLOOKUP($A180,Строчный!$A:$A,Строчный!L:L,"ERR",0))</f>
        <v>Унисекс</v>
      </c>
      <c r="M180" s="101" t="str">
        <f ca="1">PROPER(_xlfn.XLOOKUP($A180,Строчный!$A:$A,Строчный!M:M,"ERR",0))</f>
        <v>Китай</v>
      </c>
      <c r="N180" s="110">
        <f ca="1">VALUE(_xlfn.XLOOKUP($A180,Строчный!$A:$A,Строчный!N:N,"ERR",0))</f>
        <v>2310.75</v>
      </c>
      <c r="O180" s="109" t="str">
        <f ca="1">_xlfn.XLOOKUP($G180,Фабрика!A:A,Фабрика!B:B,"ERR",0)</f>
        <v>Bollman Headwear Europe Ltd; 2 Merchants drive, Caelisle, Cumbria CA3 0JW, United Kingdom</v>
      </c>
      <c r="P180" s="100">
        <f ca="1">_xlfn.XLOOKUP($A180,Строчный!$A:$A,Строчный!P:P,"ERR",0)</f>
        <v>55</v>
      </c>
      <c r="Q180" s="100">
        <f ca="1">VALUE(_xlfn.XLOOKUP($A180,Строчный!$A:$A,Строчный!Q:Q,"ERR",0))</f>
        <v>4</v>
      </c>
      <c r="R180" s="14" t="s">
        <v>283</v>
      </c>
      <c r="S180" s="122" t="str">
        <f t="shared" ca="1" si="18"/>
        <v>Шляпа BAILEY арт. 81720BH MULLAN (бежевый / черный)</v>
      </c>
      <c r="T180" s="121" t="str">
        <f t="shared" ca="1" si="19"/>
        <v>Шляпа BAILEY арт. 81720BH MULLAN (бежевый / черный) {sand}</v>
      </c>
      <c r="U180" s="18" t="str">
        <f t="shared" ca="1" si="20"/>
        <v>бежевый</v>
      </c>
      <c r="V180" s="18" t="str">
        <f t="shared" ca="1" si="21"/>
        <v>черный</v>
      </c>
      <c r="W180" s="119" t="str">
        <f ca="1">_xlfn.XLOOKUP(A180,'Цвета артикулов'!A:A,'Цвета артикулов'!B:B,IFERROR(MID(I180,FIND("-",I180)+1,LEN(I180)),IFERROR(MID(I180,1,FIND("/",I180)-2),I180)),0)</f>
        <v>бежевый</v>
      </c>
      <c r="X180" s="93" t="str">
        <f t="shared" ca="1" si="22"/>
        <v>21-514-53</v>
      </c>
      <c r="Y180" s="95" t="str">
        <f ca="1">VLOOKUP(C180,Группа!A:B,2,FALSE)</f>
        <v>Шляпа</v>
      </c>
      <c r="Z180" s="117" t="str">
        <f ca="1">IFERROR(VLOOKUP(P180,Размеры!A:C,3,FALSE),"")</f>
        <v>55 S</v>
      </c>
      <c r="AA180" s="117" t="str">
        <f ca="1">VLOOKUP(I180,ЦветПолный!A:B,2,FALSE)</f>
        <v>53</v>
      </c>
      <c r="AB180" s="117">
        <f ca="1">IFERROR(VLOOKUP(P180,Размеры!A:D,4,FALSE),"")</f>
        <v>55</v>
      </c>
      <c r="AC180" s="117">
        <f ca="1">IF(LEFT(IFERROR(VLOOKUP(LOOKUP(2,1/SEARCH(B180,Товары!A:A),Товары!A:A),Товары!A:B,2,0),""),6)=MID(X180,1,6),1,0)</f>
        <v>1</v>
      </c>
      <c r="AE180" s="117">
        <f ca="1">SUMIF(Группа!A:A,C180,Группа!C:C)</f>
        <v>1</v>
      </c>
      <c r="AF180" s="117">
        <f ca="1">SUMIF(Группа!B:B,Y180,Группа!C:C)</f>
        <v>1</v>
      </c>
      <c r="AG180" s="117">
        <f ca="1">SUMIF(Формы!A:A,D180,Формы!B:B)</f>
        <v>1</v>
      </c>
      <c r="AH180" s="117">
        <f ca="1">SUMIF(Материал!A:A,K180,Материал!B:B)</f>
        <v>1</v>
      </c>
      <c r="AI180" s="117">
        <f ca="1">SUMIF(Размеры!A:A,P180,Размеры!E:E)</f>
        <v>1</v>
      </c>
      <c r="AJ180" s="117">
        <f ca="1">SUMIF(Сезон!A:A,F180,Сезон!B:B)</f>
        <v>1</v>
      </c>
      <c r="AK180" s="117">
        <f ca="1">SUMIF(Состав!A:A,J180,Состав!B:B)</f>
        <v>1</v>
      </c>
      <c r="AL180" s="117">
        <f ca="1">SUMIF(ЦветПолный!A:A,I180,ЦветПолный!C:C)</f>
        <v>8</v>
      </c>
      <c r="AM180" s="117">
        <f ca="1">SUMIF(Цвет!A:A,W180,Цвет!B:B)</f>
        <v>1</v>
      </c>
      <c r="AN180" s="117">
        <f ca="1">SUMIF(Пол!B:B,L180,Пол!C:C)</f>
        <v>1</v>
      </c>
      <c r="AO180" s="117">
        <f ca="1">SUMIF(Марка!A:A,G180,Марка!B:B)</f>
        <v>1</v>
      </c>
      <c r="AP180" s="117">
        <f ca="1">SUMIF(Страна!A:A,M180,Страна!B:B)</f>
        <v>1</v>
      </c>
      <c r="AQ180" s="83" t="str">
        <f ca="1">IF(VLOOKUP(T180,Товары!A:B,2,FALSE)=X180,"Есть в 1С","ERR")</f>
        <v>Есть в 1С</v>
      </c>
      <c r="AR180" s="84" t="str">
        <f ca="1">IF(VLOOKUP(X180,Товары!B:B,1,FALSE)=X180,"Есть в 1С","ERR")</f>
        <v>Есть в 1С</v>
      </c>
      <c r="AS180" s="116" t="str">
        <f ca="1">VLOOKUP(T180,Товары!A:B,2,FALSE)</f>
        <v>21-514-53</v>
      </c>
      <c r="AT180" s="114" t="str">
        <f ca="1">VLOOKUP(T180,Товары!A:B,1,FALSE)</f>
        <v>Шляпа BAILEY арт. 81720BH MULLAN (бежевый / черный) {sand}</v>
      </c>
    </row>
    <row r="181" spans="1:46" x14ac:dyDescent="0.25">
      <c r="A181" s="133" t="str">
        <f ca="1"/>
        <v>21-514-14-61</v>
      </c>
      <c r="B181" s="128" t="str">
        <f ca="1">UPPER(_xlfn.XLOOKUP($A181,Строчный!$A:$A,Строчный!B:B,"ERR",0))</f>
        <v>81720BH MULLAN</v>
      </c>
      <c r="C181" s="101" t="str">
        <f ca="1">PROPER(_xlfn.XLOOKUP($A181,Строчный!$A:$A,Строчный!C:C,"ERR",0))</f>
        <v>Шляпы</v>
      </c>
      <c r="D181" s="101" t="str">
        <f ca="1">_xlfn.LET(_xlpm.DATA,(_xlfn.XLOOKUP($A181,Строчный!$A:$A,Строчный!D:D,"ERR",0)),UPPER(MID(_xlpm.DATA,1,1))&amp;LOWER(MID(_xlpm.DATA,2,LEN(_xlpm.DATA)-1)))</f>
        <v>Шляпа федора</v>
      </c>
      <c r="E181" s="101" t="str">
        <f ca="1">PROPER(_xlfn.XLOOKUP($A181,Строчный!$A:$A,Строчный!E:E,"ERR",0))</f>
        <v>The Hollywood</v>
      </c>
      <c r="F181" s="101" t="str">
        <f ca="1">LOWER(_xlfn.XLOOKUP($A181,Строчный!$A:$A,Строчный!F:F,"ERR",0))</f>
        <v>летний</v>
      </c>
      <c r="G181" s="101" t="str">
        <f ca="1">UPPER(_xlfn.XLOOKUP($A181,Строчный!$A:$A,Строчный!G:G,"ERR",0))</f>
        <v>BAILEY</v>
      </c>
      <c r="H181" s="101" t="str">
        <f ca="1">LOWER(_xlfn.XLOOKUP($A181,Строчный!$A:$A,Строчный!H:H,"ERR",0))</f>
        <v>copper</v>
      </c>
      <c r="I181" s="101" t="str">
        <f ca="1">LOWER(_xlfn.XLOOKUP($A181,Строчный!$A:$A,Строчный!I:I,"ERR",0))</f>
        <v>коричневый</v>
      </c>
      <c r="J181" s="101" t="str">
        <f ca="1">SUBSTITUTE(LOWER(_xlfn.XLOOKUP($A181,Строчный!$A:$A,Строчный!J:J,"ERR",0)),"подклад","Подклад")</f>
        <v>50% бумага - 50% полипропилен</v>
      </c>
      <c r="K181" s="101" t="str">
        <f ca="1">LOWER(_xlfn.XLOOKUP($A181,Строчный!$A:$A,Строчный!K:K,"ERR",0))</f>
        <v>бумажные</v>
      </c>
      <c r="L181" s="101" t="str">
        <f ca="1">PROPER(_xlfn.XLOOKUP($A181,Строчный!$A:$A,Строчный!L:L,"ERR",0))</f>
        <v>Унисекс</v>
      </c>
      <c r="M181" s="101" t="str">
        <f ca="1">PROPER(_xlfn.XLOOKUP($A181,Строчный!$A:$A,Строчный!M:M,"ERR",0))</f>
        <v>Китай</v>
      </c>
      <c r="N181" s="110">
        <f ca="1">VALUE(_xlfn.XLOOKUP($A181,Строчный!$A:$A,Строчный!N:N,"ERR",0))</f>
        <v>2310.75</v>
      </c>
      <c r="O181" s="109" t="str">
        <f ca="1">_xlfn.XLOOKUP($G181,Фабрика!A:A,Фабрика!B:B,"ERR",0)</f>
        <v>Bollman Headwear Europe Ltd; 2 Merchants drive, Caelisle, Cumbria CA3 0JW, United Kingdom</v>
      </c>
      <c r="P181" s="100">
        <f ca="1">_xlfn.XLOOKUP($A181,Строчный!$A:$A,Строчный!P:P,"ERR",0)</f>
        <v>61</v>
      </c>
      <c r="Q181" s="100">
        <f ca="1">VALUE(_xlfn.XLOOKUP($A181,Строчный!$A:$A,Строчный!Q:Q,"ERR",0))</f>
        <v>8</v>
      </c>
      <c r="R181" s="14" t="s">
        <v>283</v>
      </c>
      <c r="S181" s="122" t="str">
        <f t="shared" ca="1" si="18"/>
        <v>Шляпа BAILEY арт. 81720BH MULLAN (коричневый)</v>
      </c>
      <c r="T181" s="121" t="str">
        <f t="shared" ca="1" si="19"/>
        <v>Шляпа BAILEY арт. 81720BH MULLAN (коричневый) {copper}</v>
      </c>
      <c r="U181" s="18" t="str">
        <f t="shared" ca="1" si="20"/>
        <v>коричневый</v>
      </c>
      <c r="V181" s="18" t="str">
        <f t="shared" ca="1" si="21"/>
        <v>коричневый</v>
      </c>
      <c r="W181" s="119" t="str">
        <f ca="1">_xlfn.XLOOKUP(A181,'Цвета артикулов'!A:A,'Цвета артикулов'!B:B,IFERROR(MID(I181,FIND("-",I181)+1,LEN(I181)),IFERROR(MID(I181,1,FIND("/",I181)-2),I181)),0)</f>
        <v>коричневый</v>
      </c>
      <c r="X181" s="93" t="str">
        <f t="shared" ca="1" si="22"/>
        <v>21-514-14</v>
      </c>
      <c r="Y181" s="95" t="str">
        <f ca="1">VLOOKUP(C181,Группа!A:B,2,FALSE)</f>
        <v>Шляпа</v>
      </c>
      <c r="Z181" s="117" t="str">
        <f ca="1">IFERROR(VLOOKUP(P181,Размеры!A:C,3,FALSE),"")</f>
        <v>61 XL</v>
      </c>
      <c r="AA181" s="117" t="str">
        <f ca="1">VLOOKUP(I181,ЦветПолный!A:B,2,FALSE)</f>
        <v>14</v>
      </c>
      <c r="AB181" s="117">
        <f ca="1">IFERROR(VLOOKUP(P181,Размеры!A:D,4,FALSE),"")</f>
        <v>61</v>
      </c>
      <c r="AC181" s="117">
        <f ca="1">IF(LEFT(IFERROR(VLOOKUP(LOOKUP(2,1/SEARCH(B181,Товары!A:A),Товары!A:A),Товары!A:B,2,0),""),6)=MID(X181,1,6),1,0)</f>
        <v>1</v>
      </c>
      <c r="AE181" s="117">
        <f ca="1">SUMIF(Группа!A:A,C181,Группа!C:C)</f>
        <v>1</v>
      </c>
      <c r="AF181" s="117">
        <f ca="1">SUMIF(Группа!B:B,Y181,Группа!C:C)</f>
        <v>1</v>
      </c>
      <c r="AG181" s="117">
        <f ca="1">SUMIF(Формы!A:A,D181,Формы!B:B)</f>
        <v>1</v>
      </c>
      <c r="AH181" s="117">
        <f ca="1">SUMIF(Материал!A:A,K181,Материал!B:B)</f>
        <v>1</v>
      </c>
      <c r="AI181" s="117">
        <f ca="1">SUMIF(Размеры!A:A,P181,Размеры!E:E)</f>
        <v>1</v>
      </c>
      <c r="AJ181" s="117">
        <f ca="1">SUMIF(Сезон!A:A,F181,Сезон!B:B)</f>
        <v>1</v>
      </c>
      <c r="AK181" s="117">
        <f ca="1">SUMIF(Состав!A:A,J181,Состав!B:B)</f>
        <v>1</v>
      </c>
      <c r="AL181" s="117">
        <f ca="1">SUMIF(ЦветПолный!A:A,I181,ЦветПолный!C:C)</f>
        <v>14</v>
      </c>
      <c r="AM181" s="117">
        <f ca="1">SUMIF(Цвет!A:A,W181,Цвет!B:B)</f>
        <v>1</v>
      </c>
      <c r="AN181" s="117">
        <f ca="1">SUMIF(Пол!B:B,L181,Пол!C:C)</f>
        <v>1</v>
      </c>
      <c r="AO181" s="117">
        <f ca="1">SUMIF(Марка!A:A,G181,Марка!B:B)</f>
        <v>1</v>
      </c>
      <c r="AP181" s="117">
        <f ca="1">SUMIF(Страна!A:A,M181,Страна!B:B)</f>
        <v>1</v>
      </c>
      <c r="AQ181" s="83" t="str">
        <f ca="1">IF(VLOOKUP(T181,Товары!A:B,2,FALSE)=X181,"Есть в 1С","ERR")</f>
        <v>Есть в 1С</v>
      </c>
      <c r="AR181" s="84" t="str">
        <f ca="1">IF(VLOOKUP(X181,Товары!B:B,1,FALSE)=X181,"Есть в 1С","ERR")</f>
        <v>Есть в 1С</v>
      </c>
      <c r="AS181" s="116" t="str">
        <f ca="1">VLOOKUP(T181,Товары!A:B,2,FALSE)</f>
        <v>21-514-14</v>
      </c>
      <c r="AT181" s="114" t="str">
        <f ca="1">VLOOKUP(T181,Товары!A:B,1,FALSE)</f>
        <v>Шляпа BAILEY арт. 81720BH MULLAN (коричневый) {copper}</v>
      </c>
    </row>
    <row r="182" spans="1:46" x14ac:dyDescent="0.25">
      <c r="A182" s="133" t="str">
        <f ca="1"/>
        <v>21-514-14-59</v>
      </c>
      <c r="B182" s="128" t="str">
        <f ca="1">UPPER(_xlfn.XLOOKUP($A182,Строчный!$A:$A,Строчный!B:B,"ERR",0))</f>
        <v>81720BH MULLAN</v>
      </c>
      <c r="C182" s="101" t="str">
        <f ca="1">PROPER(_xlfn.XLOOKUP($A182,Строчный!$A:$A,Строчный!C:C,"ERR",0))</f>
        <v>Шляпы</v>
      </c>
      <c r="D182" s="101" t="str">
        <f ca="1">_xlfn.LET(_xlpm.DATA,(_xlfn.XLOOKUP($A182,Строчный!$A:$A,Строчный!D:D,"ERR",0)),UPPER(MID(_xlpm.DATA,1,1))&amp;LOWER(MID(_xlpm.DATA,2,LEN(_xlpm.DATA)-1)))</f>
        <v>Шляпа федора</v>
      </c>
      <c r="E182" s="101" t="str">
        <f ca="1">PROPER(_xlfn.XLOOKUP($A182,Строчный!$A:$A,Строчный!E:E,"ERR",0))</f>
        <v>The Hollywood</v>
      </c>
      <c r="F182" s="101" t="str">
        <f ca="1">LOWER(_xlfn.XLOOKUP($A182,Строчный!$A:$A,Строчный!F:F,"ERR",0))</f>
        <v>летний</v>
      </c>
      <c r="G182" s="101" t="str">
        <f ca="1">UPPER(_xlfn.XLOOKUP($A182,Строчный!$A:$A,Строчный!G:G,"ERR",0))</f>
        <v>BAILEY</v>
      </c>
      <c r="H182" s="101" t="str">
        <f ca="1">LOWER(_xlfn.XLOOKUP($A182,Строчный!$A:$A,Строчный!H:H,"ERR",0))</f>
        <v>copper</v>
      </c>
      <c r="I182" s="101" t="str">
        <f ca="1">LOWER(_xlfn.XLOOKUP($A182,Строчный!$A:$A,Строчный!I:I,"ERR",0))</f>
        <v>коричневый</v>
      </c>
      <c r="J182" s="101" t="str">
        <f ca="1">SUBSTITUTE(LOWER(_xlfn.XLOOKUP($A182,Строчный!$A:$A,Строчный!J:J,"ERR",0)),"подклад","Подклад")</f>
        <v>50% бумага - 50% полипропилен</v>
      </c>
      <c r="K182" s="101" t="str">
        <f ca="1">LOWER(_xlfn.XLOOKUP($A182,Строчный!$A:$A,Строчный!K:K,"ERR",0))</f>
        <v>бумажные</v>
      </c>
      <c r="L182" s="101" t="str">
        <f ca="1">PROPER(_xlfn.XLOOKUP($A182,Строчный!$A:$A,Строчный!L:L,"ERR",0))</f>
        <v>Унисекс</v>
      </c>
      <c r="M182" s="101" t="str">
        <f ca="1">PROPER(_xlfn.XLOOKUP($A182,Строчный!$A:$A,Строчный!M:M,"ERR",0))</f>
        <v>Китай</v>
      </c>
      <c r="N182" s="110">
        <f ca="1">VALUE(_xlfn.XLOOKUP($A182,Строчный!$A:$A,Строчный!N:N,"ERR",0))</f>
        <v>2310.75</v>
      </c>
      <c r="O182" s="109" t="str">
        <f ca="1">_xlfn.XLOOKUP($G182,Фабрика!A:A,Фабрика!B:B,"ERR",0)</f>
        <v>Bollman Headwear Europe Ltd; 2 Merchants drive, Caelisle, Cumbria CA3 0JW, United Kingdom</v>
      </c>
      <c r="P182" s="100">
        <f ca="1">_xlfn.XLOOKUP($A182,Строчный!$A:$A,Строчный!P:P,"ERR",0)</f>
        <v>59</v>
      </c>
      <c r="Q182" s="100">
        <f ca="1">VALUE(_xlfn.XLOOKUP($A182,Строчный!$A:$A,Строчный!Q:Q,"ERR",0))</f>
        <v>14</v>
      </c>
      <c r="R182" s="14" t="s">
        <v>283</v>
      </c>
      <c r="S182" s="122" t="str">
        <f t="shared" ref="S182:S245" ca="1" si="23">CONCATENATE(Y182," ",G182," арт. ",B182," (",I182,")")</f>
        <v>Шляпа BAILEY арт. 81720BH MULLAN (коричневый)</v>
      </c>
      <c r="T182" s="121" t="str">
        <f t="shared" ref="T182:T245" ca="1" si="24">CONCATENATE(Y182," ",G182," арт. ",B182," (",I182,") {",H182,"}")</f>
        <v>Шляпа BAILEY арт. 81720BH MULLAN (коричневый) {copper}</v>
      </c>
      <c r="U182" s="18" t="str">
        <f t="shared" ref="U182:U245" ca="1" si="25">IFERROR(MID(I182,FIND("-",I182)+1,LEN(I182)),IFERROR(MID(I182,1,FIND("/",I182)-2),I182))</f>
        <v>коричневый</v>
      </c>
      <c r="V182" s="18" t="str">
        <f t="shared" ref="V182:V245" ca="1" si="26">IFERROR(MID(I182,FIND("-",I182)+1,LEN(I182)),IFERROR(MID(I182,FIND("/",I182)+2,LEN(I182)),I182))</f>
        <v>коричневый</v>
      </c>
      <c r="W182" s="119" t="str">
        <f ca="1">_xlfn.XLOOKUP(A182,'Цвета артикулов'!A:A,'Цвета артикулов'!B:B,IFERROR(MID(I182,FIND("-",I182)+1,LEN(I182)),IFERROR(MID(I182,1,FIND("/",I182)-2),I182)),0)</f>
        <v>коричневый</v>
      </c>
      <c r="X182" s="93" t="str">
        <f t="shared" ca="1" si="22"/>
        <v>21-514-14</v>
      </c>
      <c r="Y182" s="95" t="str">
        <f ca="1">VLOOKUP(C182,Группа!A:B,2,FALSE)</f>
        <v>Шляпа</v>
      </c>
      <c r="Z182" s="117" t="str">
        <f ca="1">IFERROR(VLOOKUP(P182,Размеры!A:C,3,FALSE),"")</f>
        <v>59 L</v>
      </c>
      <c r="AA182" s="117" t="str">
        <f ca="1">VLOOKUP(I182,ЦветПолный!A:B,2,FALSE)</f>
        <v>14</v>
      </c>
      <c r="AB182" s="117">
        <f ca="1">IFERROR(VLOOKUP(P182,Размеры!A:D,4,FALSE),"")</f>
        <v>59</v>
      </c>
      <c r="AC182" s="117">
        <f ca="1">IF(LEFT(IFERROR(VLOOKUP(LOOKUP(2,1/SEARCH(B182,Товары!A:A),Товары!A:A),Товары!A:B,2,0),""),6)=MID(X182,1,6),1,0)</f>
        <v>1</v>
      </c>
      <c r="AE182" s="117">
        <f ca="1">SUMIF(Группа!A:A,C182,Группа!C:C)</f>
        <v>1</v>
      </c>
      <c r="AF182" s="117">
        <f ca="1">SUMIF(Группа!B:B,Y182,Группа!C:C)</f>
        <v>1</v>
      </c>
      <c r="AG182" s="117">
        <f ca="1">SUMIF(Формы!A:A,D182,Формы!B:B)</f>
        <v>1</v>
      </c>
      <c r="AH182" s="117">
        <f ca="1">SUMIF(Материал!A:A,K182,Материал!B:B)</f>
        <v>1</v>
      </c>
      <c r="AI182" s="117">
        <f ca="1">SUMIF(Размеры!A:A,P182,Размеры!E:E)</f>
        <v>1</v>
      </c>
      <c r="AJ182" s="117">
        <f ca="1">SUMIF(Сезон!A:A,F182,Сезон!B:B)</f>
        <v>1</v>
      </c>
      <c r="AK182" s="117">
        <f ca="1">SUMIF(Состав!A:A,J182,Состав!B:B)</f>
        <v>1</v>
      </c>
      <c r="AL182" s="117">
        <f ca="1">SUMIF(ЦветПолный!A:A,I182,ЦветПолный!C:C)</f>
        <v>14</v>
      </c>
      <c r="AM182" s="117">
        <f ca="1">SUMIF(Цвет!A:A,W182,Цвет!B:B)</f>
        <v>1</v>
      </c>
      <c r="AN182" s="117">
        <f ca="1">SUMIF(Пол!B:B,L182,Пол!C:C)</f>
        <v>1</v>
      </c>
      <c r="AO182" s="117">
        <f ca="1">SUMIF(Марка!A:A,G182,Марка!B:B)</f>
        <v>1</v>
      </c>
      <c r="AP182" s="117">
        <f ca="1">SUMIF(Страна!A:A,M182,Страна!B:B)</f>
        <v>1</v>
      </c>
      <c r="AQ182" s="83" t="str">
        <f ca="1">IF(VLOOKUP(T182,Товары!A:B,2,FALSE)=X182,"Есть в 1С","ERR")</f>
        <v>Есть в 1С</v>
      </c>
      <c r="AR182" s="84" t="str">
        <f ca="1">IF(VLOOKUP(X182,Товары!B:B,1,FALSE)=X182,"Есть в 1С","ERR")</f>
        <v>Есть в 1С</v>
      </c>
      <c r="AS182" s="116" t="str">
        <f ca="1">VLOOKUP(T182,Товары!A:B,2,FALSE)</f>
        <v>21-514-14</v>
      </c>
      <c r="AT182" s="114" t="str">
        <f ca="1">VLOOKUP(T182,Товары!A:B,1,FALSE)</f>
        <v>Шляпа BAILEY арт. 81720BH MULLAN (коричневый) {copper}</v>
      </c>
    </row>
    <row r="183" spans="1:46" x14ac:dyDescent="0.25">
      <c r="A183" s="133" t="str">
        <f ca="1"/>
        <v>21-514-14-57</v>
      </c>
      <c r="B183" s="128" t="str">
        <f ca="1">UPPER(_xlfn.XLOOKUP($A183,Строчный!$A:$A,Строчный!B:B,"ERR",0))</f>
        <v>81720BH MULLAN</v>
      </c>
      <c r="C183" s="101" t="str">
        <f ca="1">PROPER(_xlfn.XLOOKUP($A183,Строчный!$A:$A,Строчный!C:C,"ERR",0))</f>
        <v>Шляпы</v>
      </c>
      <c r="D183" s="101" t="str">
        <f ca="1">_xlfn.LET(_xlpm.DATA,(_xlfn.XLOOKUP($A183,Строчный!$A:$A,Строчный!D:D,"ERR",0)),UPPER(MID(_xlpm.DATA,1,1))&amp;LOWER(MID(_xlpm.DATA,2,LEN(_xlpm.DATA)-1)))</f>
        <v>Шляпа федора</v>
      </c>
      <c r="E183" s="101" t="str">
        <f ca="1">PROPER(_xlfn.XLOOKUP($A183,Строчный!$A:$A,Строчный!E:E,"ERR",0))</f>
        <v>The Hollywood</v>
      </c>
      <c r="F183" s="101" t="str">
        <f ca="1">LOWER(_xlfn.XLOOKUP($A183,Строчный!$A:$A,Строчный!F:F,"ERR",0))</f>
        <v>летний</v>
      </c>
      <c r="G183" s="101" t="str">
        <f ca="1">UPPER(_xlfn.XLOOKUP($A183,Строчный!$A:$A,Строчный!G:G,"ERR",0))</f>
        <v>BAILEY</v>
      </c>
      <c r="H183" s="101" t="str">
        <f ca="1">LOWER(_xlfn.XLOOKUP($A183,Строчный!$A:$A,Строчный!H:H,"ERR",0))</f>
        <v>copper</v>
      </c>
      <c r="I183" s="101" t="str">
        <f ca="1">LOWER(_xlfn.XLOOKUP($A183,Строчный!$A:$A,Строчный!I:I,"ERR",0))</f>
        <v>коричневый</v>
      </c>
      <c r="J183" s="101" t="str">
        <f ca="1">SUBSTITUTE(LOWER(_xlfn.XLOOKUP($A183,Строчный!$A:$A,Строчный!J:J,"ERR",0)),"подклад","Подклад")</f>
        <v>50% бумага - 50% полипропилен</v>
      </c>
      <c r="K183" s="101" t="str">
        <f ca="1">LOWER(_xlfn.XLOOKUP($A183,Строчный!$A:$A,Строчный!K:K,"ERR",0))</f>
        <v>бумажные</v>
      </c>
      <c r="L183" s="101" t="str">
        <f ca="1">PROPER(_xlfn.XLOOKUP($A183,Строчный!$A:$A,Строчный!L:L,"ERR",0))</f>
        <v>Унисекс</v>
      </c>
      <c r="M183" s="101" t="str">
        <f ca="1">PROPER(_xlfn.XLOOKUP($A183,Строчный!$A:$A,Строчный!M:M,"ERR",0))</f>
        <v>Китай</v>
      </c>
      <c r="N183" s="110">
        <f ca="1">VALUE(_xlfn.XLOOKUP($A183,Строчный!$A:$A,Строчный!N:N,"ERR",0))</f>
        <v>2310.75</v>
      </c>
      <c r="O183" s="109" t="str">
        <f ca="1">_xlfn.XLOOKUP($G183,Фабрика!A:A,Фабрика!B:B,"ERR",0)</f>
        <v>Bollman Headwear Europe Ltd; 2 Merchants drive, Caelisle, Cumbria CA3 0JW, United Kingdom</v>
      </c>
      <c r="P183" s="100">
        <f ca="1">_xlfn.XLOOKUP($A183,Строчный!$A:$A,Строчный!P:P,"ERR",0)</f>
        <v>57</v>
      </c>
      <c r="Q183" s="100">
        <f ca="1">VALUE(_xlfn.XLOOKUP($A183,Строчный!$A:$A,Строчный!Q:Q,"ERR",0))</f>
        <v>12</v>
      </c>
      <c r="R183" s="14" t="s">
        <v>283</v>
      </c>
      <c r="S183" s="122" t="str">
        <f t="shared" ca="1" si="23"/>
        <v>Шляпа BAILEY арт. 81720BH MULLAN (коричневый)</v>
      </c>
      <c r="T183" s="121" t="str">
        <f t="shared" ca="1" si="24"/>
        <v>Шляпа BAILEY арт. 81720BH MULLAN (коричневый) {copper}</v>
      </c>
      <c r="U183" s="18" t="str">
        <f t="shared" ca="1" si="25"/>
        <v>коричневый</v>
      </c>
      <c r="V183" s="18" t="str">
        <f t="shared" ca="1" si="26"/>
        <v>коричневый</v>
      </c>
      <c r="W183" s="119" t="str">
        <f ca="1">_xlfn.XLOOKUP(A183,'Цвета артикулов'!A:A,'Цвета артикулов'!B:B,IFERROR(MID(I183,FIND("-",I183)+1,LEN(I183)),IFERROR(MID(I183,1,FIND("/",I183)-2),I183)),0)</f>
        <v>коричневый</v>
      </c>
      <c r="X183" s="93" t="str">
        <f t="shared" ca="1" si="22"/>
        <v>21-514-14</v>
      </c>
      <c r="Y183" s="95" t="str">
        <f ca="1">VLOOKUP(C183,Группа!A:B,2,FALSE)</f>
        <v>Шляпа</v>
      </c>
      <c r="Z183" s="117" t="str">
        <f ca="1">IFERROR(VLOOKUP(P183,Размеры!A:C,3,FALSE),"")</f>
        <v>57 M</v>
      </c>
      <c r="AA183" s="117" t="str">
        <f ca="1">VLOOKUP(I183,ЦветПолный!A:B,2,FALSE)</f>
        <v>14</v>
      </c>
      <c r="AB183" s="117">
        <f ca="1">IFERROR(VLOOKUP(P183,Размеры!A:D,4,FALSE),"")</f>
        <v>57</v>
      </c>
      <c r="AC183" s="117">
        <f ca="1">IF(LEFT(IFERROR(VLOOKUP(LOOKUP(2,1/SEARCH(B183,Товары!A:A),Товары!A:A),Товары!A:B,2,0),""),6)=MID(X183,1,6),1,0)</f>
        <v>1</v>
      </c>
      <c r="AE183" s="117">
        <f ca="1">SUMIF(Группа!A:A,C183,Группа!C:C)</f>
        <v>1</v>
      </c>
      <c r="AF183" s="117">
        <f ca="1">SUMIF(Группа!B:B,Y183,Группа!C:C)</f>
        <v>1</v>
      </c>
      <c r="AG183" s="117">
        <f ca="1">SUMIF(Формы!A:A,D183,Формы!B:B)</f>
        <v>1</v>
      </c>
      <c r="AH183" s="117">
        <f ca="1">SUMIF(Материал!A:A,K183,Материал!B:B)</f>
        <v>1</v>
      </c>
      <c r="AI183" s="117">
        <f ca="1">SUMIF(Размеры!A:A,P183,Размеры!E:E)</f>
        <v>1</v>
      </c>
      <c r="AJ183" s="117">
        <f ca="1">SUMIF(Сезон!A:A,F183,Сезон!B:B)</f>
        <v>1</v>
      </c>
      <c r="AK183" s="117">
        <f ca="1">SUMIF(Состав!A:A,J183,Состав!B:B)</f>
        <v>1</v>
      </c>
      <c r="AL183" s="117">
        <f ca="1">SUMIF(ЦветПолный!A:A,I183,ЦветПолный!C:C)</f>
        <v>14</v>
      </c>
      <c r="AM183" s="117">
        <f ca="1">SUMIF(Цвет!A:A,W183,Цвет!B:B)</f>
        <v>1</v>
      </c>
      <c r="AN183" s="117">
        <f ca="1">SUMIF(Пол!B:B,L183,Пол!C:C)</f>
        <v>1</v>
      </c>
      <c r="AO183" s="117">
        <f ca="1">SUMIF(Марка!A:A,G183,Марка!B:B)</f>
        <v>1</v>
      </c>
      <c r="AP183" s="117">
        <f ca="1">SUMIF(Страна!A:A,M183,Страна!B:B)</f>
        <v>1</v>
      </c>
      <c r="AQ183" s="83" t="str">
        <f ca="1">IF(VLOOKUP(T183,Товары!A:B,2,FALSE)=X183,"Есть в 1С","ERR")</f>
        <v>Есть в 1С</v>
      </c>
      <c r="AR183" s="84" t="str">
        <f ca="1">IF(VLOOKUP(X183,Товары!B:B,1,FALSE)=X183,"Есть в 1С","ERR")</f>
        <v>Есть в 1С</v>
      </c>
      <c r="AS183" s="116" t="str">
        <f ca="1">VLOOKUP(T183,Товары!A:B,2,FALSE)</f>
        <v>21-514-14</v>
      </c>
      <c r="AT183" s="114" t="str">
        <f ca="1">VLOOKUP(T183,Товары!A:B,1,FALSE)</f>
        <v>Шляпа BAILEY арт. 81720BH MULLAN (коричневый) {copper}</v>
      </c>
    </row>
    <row r="184" spans="1:46" x14ac:dyDescent="0.25">
      <c r="A184" s="133" t="str">
        <f ca="1"/>
        <v>21-514-14-55</v>
      </c>
      <c r="B184" s="128" t="str">
        <f ca="1">UPPER(_xlfn.XLOOKUP($A184,Строчный!$A:$A,Строчный!B:B,"ERR",0))</f>
        <v>81720BH MULLAN</v>
      </c>
      <c r="C184" s="101" t="str">
        <f ca="1">PROPER(_xlfn.XLOOKUP($A184,Строчный!$A:$A,Строчный!C:C,"ERR",0))</f>
        <v>Шляпы</v>
      </c>
      <c r="D184" s="101" t="str">
        <f ca="1">_xlfn.LET(_xlpm.DATA,(_xlfn.XLOOKUP($A184,Строчный!$A:$A,Строчный!D:D,"ERR",0)),UPPER(MID(_xlpm.DATA,1,1))&amp;LOWER(MID(_xlpm.DATA,2,LEN(_xlpm.DATA)-1)))</f>
        <v>Шляпа федора</v>
      </c>
      <c r="E184" s="101" t="str">
        <f ca="1">PROPER(_xlfn.XLOOKUP($A184,Строчный!$A:$A,Строчный!E:E,"ERR",0))</f>
        <v>The Hollywood</v>
      </c>
      <c r="F184" s="101" t="str">
        <f ca="1">LOWER(_xlfn.XLOOKUP($A184,Строчный!$A:$A,Строчный!F:F,"ERR",0))</f>
        <v>летний</v>
      </c>
      <c r="G184" s="101" t="str">
        <f ca="1">UPPER(_xlfn.XLOOKUP($A184,Строчный!$A:$A,Строчный!G:G,"ERR",0))</f>
        <v>BAILEY</v>
      </c>
      <c r="H184" s="101" t="str">
        <f ca="1">LOWER(_xlfn.XLOOKUP($A184,Строчный!$A:$A,Строчный!H:H,"ERR",0))</f>
        <v>copper</v>
      </c>
      <c r="I184" s="101" t="str">
        <f ca="1">LOWER(_xlfn.XLOOKUP($A184,Строчный!$A:$A,Строчный!I:I,"ERR",0))</f>
        <v>коричневый</v>
      </c>
      <c r="J184" s="101" t="str">
        <f ca="1">SUBSTITUTE(LOWER(_xlfn.XLOOKUP($A184,Строчный!$A:$A,Строчный!J:J,"ERR",0)),"подклад","Подклад")</f>
        <v>50% бумага - 50% полипропилен</v>
      </c>
      <c r="K184" s="101" t="str">
        <f ca="1">LOWER(_xlfn.XLOOKUP($A184,Строчный!$A:$A,Строчный!K:K,"ERR",0))</f>
        <v>бумажные</v>
      </c>
      <c r="L184" s="101" t="str">
        <f ca="1">PROPER(_xlfn.XLOOKUP($A184,Строчный!$A:$A,Строчный!L:L,"ERR",0))</f>
        <v>Унисекс</v>
      </c>
      <c r="M184" s="101" t="str">
        <f ca="1">PROPER(_xlfn.XLOOKUP($A184,Строчный!$A:$A,Строчный!M:M,"ERR",0))</f>
        <v>Китай</v>
      </c>
      <c r="N184" s="110">
        <f ca="1">VALUE(_xlfn.XLOOKUP($A184,Строчный!$A:$A,Строчный!N:N,"ERR",0))</f>
        <v>2310.75</v>
      </c>
      <c r="O184" s="109" t="str">
        <f ca="1">_xlfn.XLOOKUP($G184,Фабрика!A:A,Фабрика!B:B,"ERR",0)</f>
        <v>Bollman Headwear Europe Ltd; 2 Merchants drive, Caelisle, Cumbria CA3 0JW, United Kingdom</v>
      </c>
      <c r="P184" s="100">
        <f ca="1">_xlfn.XLOOKUP($A184,Строчный!$A:$A,Строчный!P:P,"ERR",0)</f>
        <v>55</v>
      </c>
      <c r="Q184" s="100">
        <f ca="1">VALUE(_xlfn.XLOOKUP($A184,Строчный!$A:$A,Строчный!Q:Q,"ERR",0))</f>
        <v>5</v>
      </c>
      <c r="R184" s="14" t="s">
        <v>283</v>
      </c>
      <c r="S184" s="122" t="str">
        <f t="shared" ca="1" si="23"/>
        <v>Шляпа BAILEY арт. 81720BH MULLAN (коричневый)</v>
      </c>
      <c r="T184" s="121" t="str">
        <f t="shared" ca="1" si="24"/>
        <v>Шляпа BAILEY арт. 81720BH MULLAN (коричневый) {copper}</v>
      </c>
      <c r="U184" s="18" t="str">
        <f t="shared" ca="1" si="25"/>
        <v>коричневый</v>
      </c>
      <c r="V184" s="18" t="str">
        <f t="shared" ca="1" si="26"/>
        <v>коричневый</v>
      </c>
      <c r="W184" s="119" t="str">
        <f ca="1">_xlfn.XLOOKUP(A184,'Цвета артикулов'!A:A,'Цвета артикулов'!B:B,IFERROR(MID(I184,FIND("-",I184)+1,LEN(I184)),IFERROR(MID(I184,1,FIND("/",I184)-2),I184)),0)</f>
        <v>коричневый</v>
      </c>
      <c r="X184" s="93" t="str">
        <f t="shared" ca="1" si="22"/>
        <v>21-514-14</v>
      </c>
      <c r="Y184" s="95" t="str">
        <f ca="1">VLOOKUP(C184,Группа!A:B,2,FALSE)</f>
        <v>Шляпа</v>
      </c>
      <c r="Z184" s="117" t="str">
        <f ca="1">IFERROR(VLOOKUP(P184,Размеры!A:C,3,FALSE),"")</f>
        <v>55 S</v>
      </c>
      <c r="AA184" s="117" t="str">
        <f ca="1">VLOOKUP(I184,ЦветПолный!A:B,2,FALSE)</f>
        <v>14</v>
      </c>
      <c r="AB184" s="117">
        <f ca="1">IFERROR(VLOOKUP(P184,Размеры!A:D,4,FALSE),"")</f>
        <v>55</v>
      </c>
      <c r="AC184" s="117">
        <f ca="1">IF(LEFT(IFERROR(VLOOKUP(LOOKUP(2,1/SEARCH(B184,Товары!A:A),Товары!A:A),Товары!A:B,2,0),""),6)=MID(X184,1,6),1,0)</f>
        <v>1</v>
      </c>
      <c r="AE184" s="117">
        <f ca="1">SUMIF(Группа!A:A,C184,Группа!C:C)</f>
        <v>1</v>
      </c>
      <c r="AF184" s="117">
        <f ca="1">SUMIF(Группа!B:B,Y184,Группа!C:C)</f>
        <v>1</v>
      </c>
      <c r="AG184" s="117">
        <f ca="1">SUMIF(Формы!A:A,D184,Формы!B:B)</f>
        <v>1</v>
      </c>
      <c r="AH184" s="117">
        <f ca="1">SUMIF(Материал!A:A,K184,Материал!B:B)</f>
        <v>1</v>
      </c>
      <c r="AI184" s="117">
        <f ca="1">SUMIF(Размеры!A:A,P184,Размеры!E:E)</f>
        <v>1</v>
      </c>
      <c r="AJ184" s="117">
        <f ca="1">SUMIF(Сезон!A:A,F184,Сезон!B:B)</f>
        <v>1</v>
      </c>
      <c r="AK184" s="117">
        <f ca="1">SUMIF(Состав!A:A,J184,Состав!B:B)</f>
        <v>1</v>
      </c>
      <c r="AL184" s="117">
        <f ca="1">SUMIF(ЦветПолный!A:A,I184,ЦветПолный!C:C)</f>
        <v>14</v>
      </c>
      <c r="AM184" s="117">
        <f ca="1">SUMIF(Цвет!A:A,W184,Цвет!B:B)</f>
        <v>1</v>
      </c>
      <c r="AN184" s="117">
        <f ca="1">SUMIF(Пол!B:B,L184,Пол!C:C)</f>
        <v>1</v>
      </c>
      <c r="AO184" s="117">
        <f ca="1">SUMIF(Марка!A:A,G184,Марка!B:B)</f>
        <v>1</v>
      </c>
      <c r="AP184" s="117">
        <f ca="1">SUMIF(Страна!A:A,M184,Страна!B:B)</f>
        <v>1</v>
      </c>
      <c r="AQ184" s="83" t="str">
        <f ca="1">IF(VLOOKUP(T184,Товары!A:B,2,FALSE)=X184,"Есть в 1С","ERR")</f>
        <v>Есть в 1С</v>
      </c>
      <c r="AR184" s="84" t="str">
        <f ca="1">IF(VLOOKUP(X184,Товары!B:B,1,FALSE)=X184,"Есть в 1С","ERR")</f>
        <v>Есть в 1С</v>
      </c>
      <c r="AS184" s="116" t="str">
        <f ca="1">VLOOKUP(T184,Товары!A:B,2,FALSE)</f>
        <v>21-514-14</v>
      </c>
      <c r="AT184" s="114" t="str">
        <f ca="1">VLOOKUP(T184,Товары!A:B,1,FALSE)</f>
        <v>Шляпа BAILEY арт. 81720BH MULLAN (коричневый) {copper}</v>
      </c>
    </row>
    <row r="185" spans="1:46" x14ac:dyDescent="0.25">
      <c r="A185" s="133" t="str">
        <f ca="1"/>
        <v>21-512-17-61</v>
      </c>
      <c r="B185" s="128" t="str">
        <f ca="1">UPPER(_xlfn.XLOOKUP($A185,Строчный!$A:$A,Строчный!B:B,"ERR",0))</f>
        <v>81717BH CRAIG</v>
      </c>
      <c r="C185" s="101" t="str">
        <f ca="1">PROPER(_xlfn.XLOOKUP($A185,Строчный!$A:$A,Строчный!C:C,"ERR",0))</f>
        <v>Шляпы</v>
      </c>
      <c r="D185" s="101" t="str">
        <f ca="1">_xlfn.LET(_xlpm.DATA,(_xlfn.XLOOKUP($A185,Строчный!$A:$A,Строчный!D:D,"ERR",0)),UPPER(MID(_xlpm.DATA,1,1))&amp;LOWER(MID(_xlpm.DATA,2,LEN(_xlpm.DATA)-1)))</f>
        <v>Шляпа трилби</v>
      </c>
      <c r="E185" s="101" t="str">
        <f ca="1">PROPER(_xlfn.XLOOKUP($A185,Строчный!$A:$A,Строчный!E:E,"ERR",0))</f>
        <v>The Hollywood</v>
      </c>
      <c r="F185" s="101" t="str">
        <f ca="1">LOWER(_xlfn.XLOOKUP($A185,Строчный!$A:$A,Строчный!F:F,"ERR",0))</f>
        <v>летний</v>
      </c>
      <c r="G185" s="101" t="str">
        <f ca="1">UPPER(_xlfn.XLOOKUP($A185,Строчный!$A:$A,Строчный!G:G,"ERR",0))</f>
        <v>BAILEY</v>
      </c>
      <c r="H185" s="101" t="str">
        <f ca="1">LOWER(_xlfn.XLOOKUP($A185,Строчный!$A:$A,Строчный!H:H,"ERR",0))</f>
        <v>white</v>
      </c>
      <c r="I185" s="101" t="str">
        <f ca="1">LOWER(_xlfn.XLOOKUP($A185,Строчный!$A:$A,Строчный!I:I,"ERR",0))</f>
        <v>белый</v>
      </c>
      <c r="J185" s="101" t="str">
        <f ca="1">SUBSTITUTE(LOWER(_xlfn.XLOOKUP($A185,Строчный!$A:$A,Строчный!J:J,"ERR",0)),"подклад","Подклад")</f>
        <v>100% полипропилен</v>
      </c>
      <c r="K185" s="101" t="str">
        <f ca="1">LOWER(_xlfn.XLOOKUP($A185,Строчный!$A:$A,Строчный!K:K,"ERR",0))</f>
        <v/>
      </c>
      <c r="L185" s="101" t="str">
        <f ca="1">PROPER(_xlfn.XLOOKUP($A185,Строчный!$A:$A,Строчный!L:L,"ERR",0))</f>
        <v>Унисекс</v>
      </c>
      <c r="M185" s="101" t="str">
        <f ca="1">PROPER(_xlfn.XLOOKUP($A185,Строчный!$A:$A,Строчный!M:M,"ERR",0))</f>
        <v>Китай</v>
      </c>
      <c r="N185" s="110">
        <f ca="1">VALUE(_xlfn.XLOOKUP($A185,Строчный!$A:$A,Строчный!N:N,"ERR",0))</f>
        <v>2234.7000000000003</v>
      </c>
      <c r="O185" s="109" t="str">
        <f ca="1">_xlfn.XLOOKUP($G185,Фабрика!A:A,Фабрика!B:B,"ERR",0)</f>
        <v>Bollman Headwear Europe Ltd; 2 Merchants drive, Caelisle, Cumbria CA3 0JW, United Kingdom</v>
      </c>
      <c r="P185" s="100">
        <f ca="1">_xlfn.XLOOKUP($A185,Строчный!$A:$A,Строчный!P:P,"ERR",0)</f>
        <v>61</v>
      </c>
      <c r="Q185" s="100">
        <f ca="1">VALUE(_xlfn.XLOOKUP($A185,Строчный!$A:$A,Строчный!Q:Q,"ERR",0))</f>
        <v>4</v>
      </c>
      <c r="R185" s="14" t="s">
        <v>283</v>
      </c>
      <c r="S185" s="122" t="str">
        <f t="shared" ca="1" si="23"/>
        <v>Шляпа BAILEY арт. 81717BH CRAIG (белый)</v>
      </c>
      <c r="T185" s="121" t="str">
        <f t="shared" ca="1" si="24"/>
        <v>Шляпа BAILEY арт. 81717BH CRAIG (белый) {white}</v>
      </c>
      <c r="U185" s="18" t="str">
        <f t="shared" ca="1" si="25"/>
        <v>белый</v>
      </c>
      <c r="V185" s="18" t="str">
        <f t="shared" ca="1" si="26"/>
        <v>белый</v>
      </c>
      <c r="W185" s="119" t="str">
        <f ca="1">_xlfn.XLOOKUP(A185,'Цвета артикулов'!A:A,'Цвета артикулов'!B:B,IFERROR(MID(I185,FIND("-",I185)+1,LEN(I185)),IFERROR(MID(I185,1,FIND("/",I185)-2),I185)),0)</f>
        <v>белый</v>
      </c>
      <c r="X185" s="93" t="str">
        <f t="shared" ca="1" si="22"/>
        <v>21-512-17</v>
      </c>
      <c r="Y185" s="95" t="str">
        <f ca="1">VLOOKUP(C185,Группа!A:B,2,FALSE)</f>
        <v>Шляпа</v>
      </c>
      <c r="Z185" s="117" t="str">
        <f ca="1">IFERROR(VLOOKUP(P185,Размеры!A:C,3,FALSE),"")</f>
        <v>61 XL</v>
      </c>
      <c r="AA185" s="117" t="str">
        <f ca="1">VLOOKUP(I185,ЦветПолный!A:B,2,FALSE)</f>
        <v>17</v>
      </c>
      <c r="AB185" s="117">
        <f ca="1">IFERROR(VLOOKUP(P185,Размеры!A:D,4,FALSE),"")</f>
        <v>61</v>
      </c>
      <c r="AC185" s="117">
        <f ca="1">IF(LEFT(IFERROR(VLOOKUP(LOOKUP(2,1/SEARCH(B185,Товары!A:A),Товары!A:A),Товары!A:B,2,0),""),6)=MID(X185,1,6),1,0)</f>
        <v>1</v>
      </c>
      <c r="AE185" s="117">
        <f ca="1">SUMIF(Группа!A:A,C185,Группа!C:C)</f>
        <v>1</v>
      </c>
      <c r="AF185" s="117">
        <f ca="1">SUMIF(Группа!B:B,Y185,Группа!C:C)</f>
        <v>1</v>
      </c>
      <c r="AG185" s="117">
        <f ca="1">SUMIF(Формы!A:A,D185,Формы!B:B)</f>
        <v>1</v>
      </c>
      <c r="AH185" s="117">
        <f ca="1">SUMIF(Материал!A:A,K185,Материал!B:B)</f>
        <v>0</v>
      </c>
      <c r="AI185" s="117">
        <f ca="1">SUMIF(Размеры!A:A,P185,Размеры!E:E)</f>
        <v>1</v>
      </c>
      <c r="AJ185" s="117">
        <f ca="1">SUMIF(Сезон!A:A,F185,Сезон!B:B)</f>
        <v>1</v>
      </c>
      <c r="AK185" s="117">
        <f ca="1">SUMIF(Состав!A:A,J185,Состав!B:B)</f>
        <v>1</v>
      </c>
      <c r="AL185" s="117">
        <f ca="1">SUMIF(ЦветПолный!A:A,I185,ЦветПолный!C:C)</f>
        <v>4</v>
      </c>
      <c r="AM185" s="117">
        <f ca="1">SUMIF(Цвет!A:A,W185,Цвет!B:B)</f>
        <v>1</v>
      </c>
      <c r="AN185" s="117">
        <f ca="1">SUMIF(Пол!B:B,L185,Пол!C:C)</f>
        <v>1</v>
      </c>
      <c r="AO185" s="117">
        <f ca="1">SUMIF(Марка!A:A,G185,Марка!B:B)</f>
        <v>1</v>
      </c>
      <c r="AP185" s="117">
        <f ca="1">SUMIF(Страна!A:A,M185,Страна!B:B)</f>
        <v>1</v>
      </c>
      <c r="AQ185" s="83" t="str">
        <f ca="1">IF(VLOOKUP(T185,Товары!A:B,2,FALSE)=X185,"Есть в 1С","ERR")</f>
        <v>Есть в 1С</v>
      </c>
      <c r="AR185" s="84" t="str">
        <f ca="1">IF(VLOOKUP(X185,Товары!B:B,1,FALSE)=X185,"Есть в 1С","ERR")</f>
        <v>Есть в 1С</v>
      </c>
      <c r="AS185" s="116" t="str">
        <f ca="1">VLOOKUP(T185,Товары!A:B,2,FALSE)</f>
        <v>21-512-17</v>
      </c>
      <c r="AT185" s="114" t="str">
        <f ca="1">VLOOKUP(T185,Товары!A:B,1,FALSE)</f>
        <v>Шляпа BAILEY арт. 81717BH CRAIG (белый) {white}</v>
      </c>
    </row>
    <row r="186" spans="1:46" x14ac:dyDescent="0.25">
      <c r="A186" s="133" t="str">
        <f ca="1"/>
        <v>21-512-17-59</v>
      </c>
      <c r="B186" s="128" t="str">
        <f ca="1">UPPER(_xlfn.XLOOKUP($A186,Строчный!$A:$A,Строчный!B:B,"ERR",0))</f>
        <v>81717BH CRAIG</v>
      </c>
      <c r="C186" s="101" t="str">
        <f ca="1">PROPER(_xlfn.XLOOKUP($A186,Строчный!$A:$A,Строчный!C:C,"ERR",0))</f>
        <v>Шляпы</v>
      </c>
      <c r="D186" s="101" t="str">
        <f ca="1">_xlfn.LET(_xlpm.DATA,(_xlfn.XLOOKUP($A186,Строчный!$A:$A,Строчный!D:D,"ERR",0)),UPPER(MID(_xlpm.DATA,1,1))&amp;LOWER(MID(_xlpm.DATA,2,LEN(_xlpm.DATA)-1)))</f>
        <v>Шляпа трилби</v>
      </c>
      <c r="E186" s="101" t="str">
        <f ca="1">PROPER(_xlfn.XLOOKUP($A186,Строчный!$A:$A,Строчный!E:E,"ERR",0))</f>
        <v>The Hollywood</v>
      </c>
      <c r="F186" s="101" t="str">
        <f ca="1">LOWER(_xlfn.XLOOKUP($A186,Строчный!$A:$A,Строчный!F:F,"ERR",0))</f>
        <v>летний</v>
      </c>
      <c r="G186" s="101" t="str">
        <f ca="1">UPPER(_xlfn.XLOOKUP($A186,Строчный!$A:$A,Строчный!G:G,"ERR",0))</f>
        <v>BAILEY</v>
      </c>
      <c r="H186" s="101" t="str">
        <f ca="1">LOWER(_xlfn.XLOOKUP($A186,Строчный!$A:$A,Строчный!H:H,"ERR",0))</f>
        <v>white</v>
      </c>
      <c r="I186" s="101" t="str">
        <f ca="1">LOWER(_xlfn.XLOOKUP($A186,Строчный!$A:$A,Строчный!I:I,"ERR",0))</f>
        <v>белый</v>
      </c>
      <c r="J186" s="101" t="str">
        <f ca="1">SUBSTITUTE(LOWER(_xlfn.XLOOKUP($A186,Строчный!$A:$A,Строчный!J:J,"ERR",0)),"подклад","Подклад")</f>
        <v>100% полипропилен</v>
      </c>
      <c r="K186" s="101" t="str">
        <f ca="1">LOWER(_xlfn.XLOOKUP($A186,Строчный!$A:$A,Строчный!K:K,"ERR",0))</f>
        <v/>
      </c>
      <c r="L186" s="101" t="str">
        <f ca="1">PROPER(_xlfn.XLOOKUP($A186,Строчный!$A:$A,Строчный!L:L,"ERR",0))</f>
        <v>Унисекс</v>
      </c>
      <c r="M186" s="101" t="str">
        <f ca="1">PROPER(_xlfn.XLOOKUP($A186,Строчный!$A:$A,Строчный!M:M,"ERR",0))</f>
        <v>Китай</v>
      </c>
      <c r="N186" s="110">
        <f ca="1">VALUE(_xlfn.XLOOKUP($A186,Строчный!$A:$A,Строчный!N:N,"ERR",0))</f>
        <v>2234.7000000000003</v>
      </c>
      <c r="O186" s="109" t="str">
        <f ca="1">_xlfn.XLOOKUP($G186,Фабрика!A:A,Фабрика!B:B,"ERR",0)</f>
        <v>Bollman Headwear Europe Ltd; 2 Merchants drive, Caelisle, Cumbria CA3 0JW, United Kingdom</v>
      </c>
      <c r="P186" s="100">
        <f ca="1">_xlfn.XLOOKUP($A186,Строчный!$A:$A,Строчный!P:P,"ERR",0)</f>
        <v>59</v>
      </c>
      <c r="Q186" s="100">
        <f ca="1">VALUE(_xlfn.XLOOKUP($A186,Строчный!$A:$A,Строчный!Q:Q,"ERR",0))</f>
        <v>6</v>
      </c>
      <c r="R186" s="14" t="s">
        <v>283</v>
      </c>
      <c r="S186" s="122" t="str">
        <f t="shared" ca="1" si="23"/>
        <v>Шляпа BAILEY арт. 81717BH CRAIG (белый)</v>
      </c>
      <c r="T186" s="121" t="str">
        <f t="shared" ca="1" si="24"/>
        <v>Шляпа BAILEY арт. 81717BH CRAIG (белый) {white}</v>
      </c>
      <c r="U186" s="18" t="str">
        <f t="shared" ca="1" si="25"/>
        <v>белый</v>
      </c>
      <c r="V186" s="18" t="str">
        <f t="shared" ca="1" si="26"/>
        <v>белый</v>
      </c>
      <c r="W186" s="119" t="str">
        <f ca="1">_xlfn.XLOOKUP(A186,'Цвета артикулов'!A:A,'Цвета артикулов'!B:B,IFERROR(MID(I186,FIND("-",I186)+1,LEN(I186)),IFERROR(MID(I186,1,FIND("/",I186)-2),I186)),0)</f>
        <v>белый</v>
      </c>
      <c r="X186" s="93" t="str">
        <f t="shared" ca="1" si="22"/>
        <v>21-512-17</v>
      </c>
      <c r="Y186" s="95" t="str">
        <f ca="1">VLOOKUP(C186,Группа!A:B,2,FALSE)</f>
        <v>Шляпа</v>
      </c>
      <c r="Z186" s="117" t="str">
        <f ca="1">IFERROR(VLOOKUP(P186,Размеры!A:C,3,FALSE),"")</f>
        <v>59 L</v>
      </c>
      <c r="AA186" s="117" t="str">
        <f ca="1">VLOOKUP(I186,ЦветПолный!A:B,2,FALSE)</f>
        <v>17</v>
      </c>
      <c r="AB186" s="117">
        <f ca="1">IFERROR(VLOOKUP(P186,Размеры!A:D,4,FALSE),"")</f>
        <v>59</v>
      </c>
      <c r="AC186" s="117">
        <f ca="1">IF(LEFT(IFERROR(VLOOKUP(LOOKUP(2,1/SEARCH(B186,Товары!A:A),Товары!A:A),Товары!A:B,2,0),""),6)=MID(X186,1,6),1,0)</f>
        <v>1</v>
      </c>
      <c r="AE186" s="117">
        <f ca="1">SUMIF(Группа!A:A,C186,Группа!C:C)</f>
        <v>1</v>
      </c>
      <c r="AF186" s="117">
        <f ca="1">SUMIF(Группа!B:B,Y186,Группа!C:C)</f>
        <v>1</v>
      </c>
      <c r="AG186" s="117">
        <f ca="1">SUMIF(Формы!A:A,D186,Формы!B:B)</f>
        <v>1</v>
      </c>
      <c r="AH186" s="117">
        <f ca="1">SUMIF(Материал!A:A,K186,Материал!B:B)</f>
        <v>0</v>
      </c>
      <c r="AI186" s="117">
        <f ca="1">SUMIF(Размеры!A:A,P186,Размеры!E:E)</f>
        <v>1</v>
      </c>
      <c r="AJ186" s="117">
        <f ca="1">SUMIF(Сезон!A:A,F186,Сезон!B:B)</f>
        <v>1</v>
      </c>
      <c r="AK186" s="117">
        <f ca="1">SUMIF(Состав!A:A,J186,Состав!B:B)</f>
        <v>1</v>
      </c>
      <c r="AL186" s="117">
        <f ca="1">SUMIF(ЦветПолный!A:A,I186,ЦветПолный!C:C)</f>
        <v>4</v>
      </c>
      <c r="AM186" s="117">
        <f ca="1">SUMIF(Цвет!A:A,W186,Цвет!B:B)</f>
        <v>1</v>
      </c>
      <c r="AN186" s="117">
        <f ca="1">SUMIF(Пол!B:B,L186,Пол!C:C)</f>
        <v>1</v>
      </c>
      <c r="AO186" s="117">
        <f ca="1">SUMIF(Марка!A:A,G186,Марка!B:B)</f>
        <v>1</v>
      </c>
      <c r="AP186" s="117">
        <f ca="1">SUMIF(Страна!A:A,M186,Страна!B:B)</f>
        <v>1</v>
      </c>
      <c r="AQ186" s="83" t="str">
        <f ca="1">IF(VLOOKUP(T186,Товары!A:B,2,FALSE)=X186,"Есть в 1С","ERR")</f>
        <v>Есть в 1С</v>
      </c>
      <c r="AR186" s="84" t="str">
        <f ca="1">IF(VLOOKUP(X186,Товары!B:B,1,FALSE)=X186,"Есть в 1С","ERR")</f>
        <v>Есть в 1С</v>
      </c>
      <c r="AS186" s="116" t="str">
        <f ca="1">VLOOKUP(T186,Товары!A:B,2,FALSE)</f>
        <v>21-512-17</v>
      </c>
      <c r="AT186" s="114" t="str">
        <f ca="1">VLOOKUP(T186,Товары!A:B,1,FALSE)</f>
        <v>Шляпа BAILEY арт. 81717BH CRAIG (белый) {white}</v>
      </c>
    </row>
    <row r="187" spans="1:46" x14ac:dyDescent="0.25">
      <c r="A187" s="133" t="str">
        <f ca="1"/>
        <v>21-512-17-57</v>
      </c>
      <c r="B187" s="128" t="str">
        <f ca="1">UPPER(_xlfn.XLOOKUP($A187,Строчный!$A:$A,Строчный!B:B,"ERR",0))</f>
        <v>81717BH CRAIG</v>
      </c>
      <c r="C187" s="101" t="str">
        <f ca="1">PROPER(_xlfn.XLOOKUP($A187,Строчный!$A:$A,Строчный!C:C,"ERR",0))</f>
        <v>Шляпы</v>
      </c>
      <c r="D187" s="101" t="str">
        <f ca="1">_xlfn.LET(_xlpm.DATA,(_xlfn.XLOOKUP($A187,Строчный!$A:$A,Строчный!D:D,"ERR",0)),UPPER(MID(_xlpm.DATA,1,1))&amp;LOWER(MID(_xlpm.DATA,2,LEN(_xlpm.DATA)-1)))</f>
        <v>Шляпа трилби</v>
      </c>
      <c r="E187" s="101" t="str">
        <f ca="1">PROPER(_xlfn.XLOOKUP($A187,Строчный!$A:$A,Строчный!E:E,"ERR",0))</f>
        <v>The Hollywood</v>
      </c>
      <c r="F187" s="101" t="str">
        <f ca="1">LOWER(_xlfn.XLOOKUP($A187,Строчный!$A:$A,Строчный!F:F,"ERR",0))</f>
        <v>летний</v>
      </c>
      <c r="G187" s="101" t="str">
        <f ca="1">UPPER(_xlfn.XLOOKUP($A187,Строчный!$A:$A,Строчный!G:G,"ERR",0))</f>
        <v>BAILEY</v>
      </c>
      <c r="H187" s="101" t="str">
        <f ca="1">LOWER(_xlfn.XLOOKUP($A187,Строчный!$A:$A,Строчный!H:H,"ERR",0))</f>
        <v>white</v>
      </c>
      <c r="I187" s="101" t="str">
        <f ca="1">LOWER(_xlfn.XLOOKUP($A187,Строчный!$A:$A,Строчный!I:I,"ERR",0))</f>
        <v>белый</v>
      </c>
      <c r="J187" s="101" t="str">
        <f ca="1">SUBSTITUTE(LOWER(_xlfn.XLOOKUP($A187,Строчный!$A:$A,Строчный!J:J,"ERR",0)),"подклад","Подклад")</f>
        <v>100% полипропилен</v>
      </c>
      <c r="K187" s="101" t="str">
        <f ca="1">LOWER(_xlfn.XLOOKUP($A187,Строчный!$A:$A,Строчный!K:K,"ERR",0))</f>
        <v/>
      </c>
      <c r="L187" s="101" t="str">
        <f ca="1">PROPER(_xlfn.XLOOKUP($A187,Строчный!$A:$A,Строчный!L:L,"ERR",0))</f>
        <v>Унисекс</v>
      </c>
      <c r="M187" s="101" t="str">
        <f ca="1">PROPER(_xlfn.XLOOKUP($A187,Строчный!$A:$A,Строчный!M:M,"ERR",0))</f>
        <v>Китай</v>
      </c>
      <c r="N187" s="110">
        <f ca="1">VALUE(_xlfn.XLOOKUP($A187,Строчный!$A:$A,Строчный!N:N,"ERR",0))</f>
        <v>2234.7000000000003</v>
      </c>
      <c r="O187" s="109" t="str">
        <f ca="1">_xlfn.XLOOKUP($G187,Фабрика!A:A,Фабрика!B:B,"ERR",0)</f>
        <v>Bollman Headwear Europe Ltd; 2 Merchants drive, Caelisle, Cumbria CA3 0JW, United Kingdom</v>
      </c>
      <c r="P187" s="100">
        <f ca="1">_xlfn.XLOOKUP($A187,Строчный!$A:$A,Строчный!P:P,"ERR",0)</f>
        <v>57</v>
      </c>
      <c r="Q187" s="100">
        <f ca="1">VALUE(_xlfn.XLOOKUP($A187,Строчный!$A:$A,Строчный!Q:Q,"ERR",0))</f>
        <v>4</v>
      </c>
      <c r="R187" s="14" t="s">
        <v>283</v>
      </c>
      <c r="S187" s="122" t="str">
        <f t="shared" ca="1" si="23"/>
        <v>Шляпа BAILEY арт. 81717BH CRAIG (белый)</v>
      </c>
      <c r="T187" s="121" t="str">
        <f t="shared" ca="1" si="24"/>
        <v>Шляпа BAILEY арт. 81717BH CRAIG (белый) {white}</v>
      </c>
      <c r="U187" s="18" t="str">
        <f t="shared" ca="1" si="25"/>
        <v>белый</v>
      </c>
      <c r="V187" s="18" t="str">
        <f t="shared" ca="1" si="26"/>
        <v>белый</v>
      </c>
      <c r="W187" s="119" t="str">
        <f ca="1">_xlfn.XLOOKUP(A187,'Цвета артикулов'!A:A,'Цвета артикулов'!B:B,IFERROR(MID(I187,FIND("-",I187)+1,LEN(I187)),IFERROR(MID(I187,1,FIND("/",I187)-2),I187)),0)</f>
        <v>белый</v>
      </c>
      <c r="X187" s="93" t="str">
        <f t="shared" ca="1" si="22"/>
        <v>21-512-17</v>
      </c>
      <c r="Y187" s="95" t="str">
        <f ca="1">VLOOKUP(C187,Группа!A:B,2,FALSE)</f>
        <v>Шляпа</v>
      </c>
      <c r="Z187" s="117" t="str">
        <f ca="1">IFERROR(VLOOKUP(P187,Размеры!A:C,3,FALSE),"")</f>
        <v>57 M</v>
      </c>
      <c r="AA187" s="117" t="str">
        <f ca="1">VLOOKUP(I187,ЦветПолный!A:B,2,FALSE)</f>
        <v>17</v>
      </c>
      <c r="AB187" s="117">
        <f ca="1">IFERROR(VLOOKUP(P187,Размеры!A:D,4,FALSE),"")</f>
        <v>57</v>
      </c>
      <c r="AC187" s="117">
        <f ca="1">IF(LEFT(IFERROR(VLOOKUP(LOOKUP(2,1/SEARCH(B187,Товары!A:A),Товары!A:A),Товары!A:B,2,0),""),6)=MID(X187,1,6),1,0)</f>
        <v>1</v>
      </c>
      <c r="AE187" s="117">
        <f ca="1">SUMIF(Группа!A:A,C187,Группа!C:C)</f>
        <v>1</v>
      </c>
      <c r="AF187" s="117">
        <f ca="1">SUMIF(Группа!B:B,Y187,Группа!C:C)</f>
        <v>1</v>
      </c>
      <c r="AG187" s="117">
        <f ca="1">SUMIF(Формы!A:A,D187,Формы!B:B)</f>
        <v>1</v>
      </c>
      <c r="AH187" s="117">
        <f ca="1">SUMIF(Материал!A:A,K187,Материал!B:B)</f>
        <v>0</v>
      </c>
      <c r="AI187" s="117">
        <f ca="1">SUMIF(Размеры!A:A,P187,Размеры!E:E)</f>
        <v>1</v>
      </c>
      <c r="AJ187" s="117">
        <f ca="1">SUMIF(Сезон!A:A,F187,Сезон!B:B)</f>
        <v>1</v>
      </c>
      <c r="AK187" s="117">
        <f ca="1">SUMIF(Состав!A:A,J187,Состав!B:B)</f>
        <v>1</v>
      </c>
      <c r="AL187" s="117">
        <f ca="1">SUMIF(ЦветПолный!A:A,I187,ЦветПолный!C:C)</f>
        <v>4</v>
      </c>
      <c r="AM187" s="117">
        <f ca="1">SUMIF(Цвет!A:A,W187,Цвет!B:B)</f>
        <v>1</v>
      </c>
      <c r="AN187" s="117">
        <f ca="1">SUMIF(Пол!B:B,L187,Пол!C:C)</f>
        <v>1</v>
      </c>
      <c r="AO187" s="117">
        <f ca="1">SUMIF(Марка!A:A,G187,Марка!B:B)</f>
        <v>1</v>
      </c>
      <c r="AP187" s="117">
        <f ca="1">SUMIF(Страна!A:A,M187,Страна!B:B)</f>
        <v>1</v>
      </c>
      <c r="AQ187" s="83" t="str">
        <f ca="1">IF(VLOOKUP(T187,Товары!A:B,2,FALSE)=X187,"Есть в 1С","ERR")</f>
        <v>Есть в 1С</v>
      </c>
      <c r="AR187" s="84" t="str">
        <f ca="1">IF(VLOOKUP(X187,Товары!B:B,1,FALSE)=X187,"Есть в 1С","ERR")</f>
        <v>Есть в 1С</v>
      </c>
      <c r="AS187" s="116" t="str">
        <f ca="1">VLOOKUP(T187,Товары!A:B,2,FALSE)</f>
        <v>21-512-17</v>
      </c>
      <c r="AT187" s="114" t="str">
        <f ca="1">VLOOKUP(T187,Товары!A:B,1,FALSE)</f>
        <v>Шляпа BAILEY арт. 81717BH CRAIG (белый) {white}</v>
      </c>
    </row>
    <row r="188" spans="1:46" x14ac:dyDescent="0.25">
      <c r="A188" s="133" t="str">
        <f ca="1"/>
        <v>21-512-15-61</v>
      </c>
      <c r="B188" s="128" t="str">
        <f ca="1">UPPER(_xlfn.XLOOKUP($A188,Строчный!$A:$A,Строчный!B:B,"ERR",0))</f>
        <v>81717BH CRAIG</v>
      </c>
      <c r="C188" s="101" t="str">
        <f ca="1">PROPER(_xlfn.XLOOKUP($A188,Строчный!$A:$A,Строчный!C:C,"ERR",0))</f>
        <v>Шляпы</v>
      </c>
      <c r="D188" s="101" t="str">
        <f ca="1">_xlfn.LET(_xlpm.DATA,(_xlfn.XLOOKUP($A188,Строчный!$A:$A,Строчный!D:D,"ERR",0)),UPPER(MID(_xlpm.DATA,1,1))&amp;LOWER(MID(_xlpm.DATA,2,LEN(_xlpm.DATA)-1)))</f>
        <v>Шляпа трилби</v>
      </c>
      <c r="E188" s="101" t="str">
        <f ca="1">PROPER(_xlfn.XLOOKUP($A188,Строчный!$A:$A,Строчный!E:E,"ERR",0))</f>
        <v>The Hollywood</v>
      </c>
      <c r="F188" s="101" t="str">
        <f ca="1">LOWER(_xlfn.XLOOKUP($A188,Строчный!$A:$A,Строчный!F:F,"ERR",0))</f>
        <v>летний</v>
      </c>
      <c r="G188" s="101" t="str">
        <f ca="1">UPPER(_xlfn.XLOOKUP($A188,Строчный!$A:$A,Строчный!G:G,"ERR",0))</f>
        <v>BAILEY</v>
      </c>
      <c r="H188" s="101" t="str">
        <f ca="1">LOWER(_xlfn.XLOOKUP($A188,Строчный!$A:$A,Строчный!H:H,"ERR",0))</f>
        <v>tan</v>
      </c>
      <c r="I188" s="101" t="str">
        <f ca="1">LOWER(_xlfn.XLOOKUP($A188,Строчный!$A:$A,Строчный!I:I,"ERR",0))</f>
        <v>светло-коричневый</v>
      </c>
      <c r="J188" s="101" t="str">
        <f ca="1">SUBSTITUTE(LOWER(_xlfn.XLOOKUP($A188,Строчный!$A:$A,Строчный!J:J,"ERR",0)),"подклад","Подклад")</f>
        <v>100% полипропилен</v>
      </c>
      <c r="K188" s="101" t="str">
        <f ca="1">LOWER(_xlfn.XLOOKUP($A188,Строчный!$A:$A,Строчный!K:K,"ERR",0))</f>
        <v/>
      </c>
      <c r="L188" s="101" t="str">
        <f ca="1">PROPER(_xlfn.XLOOKUP($A188,Строчный!$A:$A,Строчный!L:L,"ERR",0))</f>
        <v>Унисекс</v>
      </c>
      <c r="M188" s="101" t="str">
        <f ca="1">PROPER(_xlfn.XLOOKUP($A188,Строчный!$A:$A,Строчный!M:M,"ERR",0))</f>
        <v>Китай</v>
      </c>
      <c r="N188" s="110">
        <f ca="1">VALUE(_xlfn.XLOOKUP($A188,Строчный!$A:$A,Строчный!N:N,"ERR",0))</f>
        <v>2234.7000000000003</v>
      </c>
      <c r="O188" s="109" t="str">
        <f ca="1">_xlfn.XLOOKUP($G188,Фабрика!A:A,Фабрика!B:B,"ERR",0)</f>
        <v>Bollman Headwear Europe Ltd; 2 Merchants drive, Caelisle, Cumbria CA3 0JW, United Kingdom</v>
      </c>
      <c r="P188" s="100">
        <f ca="1">_xlfn.XLOOKUP($A188,Строчный!$A:$A,Строчный!P:P,"ERR",0)</f>
        <v>61</v>
      </c>
      <c r="Q188" s="100">
        <f ca="1">VALUE(_xlfn.XLOOKUP($A188,Строчный!$A:$A,Строчный!Q:Q,"ERR",0))</f>
        <v>2</v>
      </c>
      <c r="R188" s="14" t="s">
        <v>283</v>
      </c>
      <c r="S188" s="122" t="str">
        <f t="shared" ca="1" si="23"/>
        <v>Шляпа BAILEY арт. 81717BH CRAIG (светло-коричневый)</v>
      </c>
      <c r="T188" s="121" t="str">
        <f t="shared" ca="1" si="24"/>
        <v>Шляпа BAILEY арт. 81717BH CRAIG (светло-коричневый) {tan}</v>
      </c>
      <c r="U188" s="18" t="str">
        <f t="shared" ca="1" si="25"/>
        <v>коричневый</v>
      </c>
      <c r="V188" s="18" t="str">
        <f t="shared" ca="1" si="26"/>
        <v>коричневый</v>
      </c>
      <c r="W188" s="119" t="str">
        <f ca="1">_xlfn.XLOOKUP(A188,'Цвета артикулов'!A:A,'Цвета артикулов'!B:B,IFERROR(MID(I188,FIND("-",I188)+1,LEN(I188)),IFERROR(MID(I188,1,FIND("/",I188)-2),I188)),0)</f>
        <v>коричневый</v>
      </c>
      <c r="X188" s="93" t="str">
        <f t="shared" ca="1" si="22"/>
        <v>21-512-15</v>
      </c>
      <c r="Y188" s="95" t="str">
        <f ca="1">VLOOKUP(C188,Группа!A:B,2,FALSE)</f>
        <v>Шляпа</v>
      </c>
      <c r="Z188" s="117" t="str">
        <f ca="1">IFERROR(VLOOKUP(P188,Размеры!A:C,3,FALSE),"")</f>
        <v>61 XL</v>
      </c>
      <c r="AA188" s="117" t="str">
        <f ca="1">VLOOKUP(I188,ЦветПолный!A:B,2,FALSE)</f>
        <v>15</v>
      </c>
      <c r="AB188" s="117">
        <f ca="1">IFERROR(VLOOKUP(P188,Размеры!A:D,4,FALSE),"")</f>
        <v>61</v>
      </c>
      <c r="AC188" s="117">
        <f ca="1">IF(LEFT(IFERROR(VLOOKUP(LOOKUP(2,1/SEARCH(B188,Товары!A:A),Товары!A:A),Товары!A:B,2,0),""),6)=MID(X188,1,6),1,0)</f>
        <v>1</v>
      </c>
      <c r="AE188" s="117">
        <f ca="1">SUMIF(Группа!A:A,C188,Группа!C:C)</f>
        <v>1</v>
      </c>
      <c r="AF188" s="117">
        <f ca="1">SUMIF(Группа!B:B,Y188,Группа!C:C)</f>
        <v>1</v>
      </c>
      <c r="AG188" s="117">
        <f ca="1">SUMIF(Формы!A:A,D188,Формы!B:B)</f>
        <v>1</v>
      </c>
      <c r="AH188" s="117">
        <f ca="1">SUMIF(Материал!A:A,K188,Материал!B:B)</f>
        <v>0</v>
      </c>
      <c r="AI188" s="117">
        <f ca="1">SUMIF(Размеры!A:A,P188,Размеры!E:E)</f>
        <v>1</v>
      </c>
      <c r="AJ188" s="117">
        <f ca="1">SUMIF(Сезон!A:A,F188,Сезон!B:B)</f>
        <v>1</v>
      </c>
      <c r="AK188" s="117">
        <f ca="1">SUMIF(Состав!A:A,J188,Состав!B:B)</f>
        <v>1</v>
      </c>
      <c r="AL188" s="117">
        <f ca="1">SUMIF(ЦветПолный!A:A,I188,ЦветПолный!C:C)</f>
        <v>11</v>
      </c>
      <c r="AM188" s="117">
        <f ca="1">SUMIF(Цвет!A:A,W188,Цвет!B:B)</f>
        <v>1</v>
      </c>
      <c r="AN188" s="117">
        <f ca="1">SUMIF(Пол!B:B,L188,Пол!C:C)</f>
        <v>1</v>
      </c>
      <c r="AO188" s="117">
        <f ca="1">SUMIF(Марка!A:A,G188,Марка!B:B)</f>
        <v>1</v>
      </c>
      <c r="AP188" s="117">
        <f ca="1">SUMIF(Страна!A:A,M188,Страна!B:B)</f>
        <v>1</v>
      </c>
      <c r="AQ188" s="83" t="str">
        <f ca="1">IF(VLOOKUP(T188,Товары!A:B,2,FALSE)=X188,"Есть в 1С","ERR")</f>
        <v>Есть в 1С</v>
      </c>
      <c r="AR188" s="84" t="str">
        <f ca="1">IF(VLOOKUP(X188,Товары!B:B,1,FALSE)=X188,"Есть в 1С","ERR")</f>
        <v>Есть в 1С</v>
      </c>
      <c r="AS188" s="116" t="str">
        <f ca="1">VLOOKUP(T188,Товары!A:B,2,FALSE)</f>
        <v>21-512-15</v>
      </c>
      <c r="AT188" s="114" t="str">
        <f ca="1">VLOOKUP(T188,Товары!A:B,1,FALSE)</f>
        <v>Шляпа BAILEY арт. 81717BH CRAIG (светло-коричневый) {tan}</v>
      </c>
    </row>
    <row r="189" spans="1:46" x14ac:dyDescent="0.25">
      <c r="A189" s="133" t="str">
        <f ca="1"/>
        <v>21-512-15-59</v>
      </c>
      <c r="B189" s="128" t="str">
        <f ca="1">UPPER(_xlfn.XLOOKUP($A189,Строчный!$A:$A,Строчный!B:B,"ERR",0))</f>
        <v>81717BH CRAIG</v>
      </c>
      <c r="C189" s="101" t="str">
        <f ca="1">PROPER(_xlfn.XLOOKUP($A189,Строчный!$A:$A,Строчный!C:C,"ERR",0))</f>
        <v>Шляпы</v>
      </c>
      <c r="D189" s="101" t="str">
        <f ca="1">_xlfn.LET(_xlpm.DATA,(_xlfn.XLOOKUP($A189,Строчный!$A:$A,Строчный!D:D,"ERR",0)),UPPER(MID(_xlpm.DATA,1,1))&amp;LOWER(MID(_xlpm.DATA,2,LEN(_xlpm.DATA)-1)))</f>
        <v>Шляпа трилби</v>
      </c>
      <c r="E189" s="101" t="str">
        <f ca="1">PROPER(_xlfn.XLOOKUP($A189,Строчный!$A:$A,Строчный!E:E,"ERR",0))</f>
        <v>The Hollywood</v>
      </c>
      <c r="F189" s="101" t="str">
        <f ca="1">LOWER(_xlfn.XLOOKUP($A189,Строчный!$A:$A,Строчный!F:F,"ERR",0))</f>
        <v>летний</v>
      </c>
      <c r="G189" s="101" t="str">
        <f ca="1">UPPER(_xlfn.XLOOKUP($A189,Строчный!$A:$A,Строчный!G:G,"ERR",0))</f>
        <v>BAILEY</v>
      </c>
      <c r="H189" s="101" t="str">
        <f ca="1">LOWER(_xlfn.XLOOKUP($A189,Строчный!$A:$A,Строчный!H:H,"ERR",0))</f>
        <v>tan</v>
      </c>
      <c r="I189" s="101" t="str">
        <f ca="1">LOWER(_xlfn.XLOOKUP($A189,Строчный!$A:$A,Строчный!I:I,"ERR",0))</f>
        <v>светло-коричневый</v>
      </c>
      <c r="J189" s="101" t="str">
        <f ca="1">SUBSTITUTE(LOWER(_xlfn.XLOOKUP($A189,Строчный!$A:$A,Строчный!J:J,"ERR",0)),"подклад","Подклад")</f>
        <v>100% полипропилен</v>
      </c>
      <c r="K189" s="101" t="str">
        <f ca="1">LOWER(_xlfn.XLOOKUP($A189,Строчный!$A:$A,Строчный!K:K,"ERR",0))</f>
        <v/>
      </c>
      <c r="L189" s="101" t="str">
        <f ca="1">PROPER(_xlfn.XLOOKUP($A189,Строчный!$A:$A,Строчный!L:L,"ERR",0))</f>
        <v>Унисекс</v>
      </c>
      <c r="M189" s="101" t="str">
        <f ca="1">PROPER(_xlfn.XLOOKUP($A189,Строчный!$A:$A,Строчный!M:M,"ERR",0))</f>
        <v>Китай</v>
      </c>
      <c r="N189" s="110">
        <f ca="1">VALUE(_xlfn.XLOOKUP($A189,Строчный!$A:$A,Строчный!N:N,"ERR",0))</f>
        <v>2234.7000000000003</v>
      </c>
      <c r="O189" s="109" t="str">
        <f ca="1">_xlfn.XLOOKUP($G189,Фабрика!A:A,Фабрика!B:B,"ERR",0)</f>
        <v>Bollman Headwear Europe Ltd; 2 Merchants drive, Caelisle, Cumbria CA3 0JW, United Kingdom</v>
      </c>
      <c r="P189" s="100">
        <f ca="1">_xlfn.XLOOKUP($A189,Строчный!$A:$A,Строчный!P:P,"ERR",0)</f>
        <v>59</v>
      </c>
      <c r="Q189" s="100">
        <f ca="1">VALUE(_xlfn.XLOOKUP($A189,Строчный!$A:$A,Строчный!Q:Q,"ERR",0))</f>
        <v>3</v>
      </c>
      <c r="R189" s="14" t="s">
        <v>283</v>
      </c>
      <c r="S189" s="122" t="str">
        <f t="shared" ca="1" si="23"/>
        <v>Шляпа BAILEY арт. 81717BH CRAIG (светло-коричневый)</v>
      </c>
      <c r="T189" s="121" t="str">
        <f t="shared" ca="1" si="24"/>
        <v>Шляпа BAILEY арт. 81717BH CRAIG (светло-коричневый) {tan}</v>
      </c>
      <c r="U189" s="18" t="str">
        <f t="shared" ca="1" si="25"/>
        <v>коричневый</v>
      </c>
      <c r="V189" s="18" t="str">
        <f t="shared" ca="1" si="26"/>
        <v>коричневый</v>
      </c>
      <c r="W189" s="119" t="str">
        <f ca="1">_xlfn.XLOOKUP(A189,'Цвета артикулов'!A:A,'Цвета артикулов'!B:B,IFERROR(MID(I189,FIND("-",I189)+1,LEN(I189)),IFERROR(MID(I189,1,FIND("/",I189)-2),I189)),0)</f>
        <v>коричневый</v>
      </c>
      <c r="X189" s="93" t="str">
        <f t="shared" ca="1" si="22"/>
        <v>21-512-15</v>
      </c>
      <c r="Y189" s="95" t="str">
        <f ca="1">VLOOKUP(C189,Группа!A:B,2,FALSE)</f>
        <v>Шляпа</v>
      </c>
      <c r="Z189" s="117" t="str">
        <f ca="1">IFERROR(VLOOKUP(P189,Размеры!A:C,3,FALSE),"")</f>
        <v>59 L</v>
      </c>
      <c r="AA189" s="117" t="str">
        <f ca="1">VLOOKUP(I189,ЦветПолный!A:B,2,FALSE)</f>
        <v>15</v>
      </c>
      <c r="AB189" s="117">
        <f ca="1">IFERROR(VLOOKUP(P189,Размеры!A:D,4,FALSE),"")</f>
        <v>59</v>
      </c>
      <c r="AC189" s="117">
        <f ca="1">IF(LEFT(IFERROR(VLOOKUP(LOOKUP(2,1/SEARCH(B189,Товары!A:A),Товары!A:A),Товары!A:B,2,0),""),6)=MID(X189,1,6),1,0)</f>
        <v>1</v>
      </c>
      <c r="AE189" s="117">
        <f ca="1">SUMIF(Группа!A:A,C189,Группа!C:C)</f>
        <v>1</v>
      </c>
      <c r="AF189" s="117">
        <f ca="1">SUMIF(Группа!B:B,Y189,Группа!C:C)</f>
        <v>1</v>
      </c>
      <c r="AG189" s="117">
        <f ca="1">SUMIF(Формы!A:A,D189,Формы!B:B)</f>
        <v>1</v>
      </c>
      <c r="AH189" s="117">
        <f ca="1">SUMIF(Материал!A:A,K189,Материал!B:B)</f>
        <v>0</v>
      </c>
      <c r="AI189" s="117">
        <f ca="1">SUMIF(Размеры!A:A,P189,Размеры!E:E)</f>
        <v>1</v>
      </c>
      <c r="AJ189" s="117">
        <f ca="1">SUMIF(Сезон!A:A,F189,Сезон!B:B)</f>
        <v>1</v>
      </c>
      <c r="AK189" s="117">
        <f ca="1">SUMIF(Состав!A:A,J189,Состав!B:B)</f>
        <v>1</v>
      </c>
      <c r="AL189" s="117">
        <f ca="1">SUMIF(ЦветПолный!A:A,I189,ЦветПолный!C:C)</f>
        <v>11</v>
      </c>
      <c r="AM189" s="117">
        <f ca="1">SUMIF(Цвет!A:A,W189,Цвет!B:B)</f>
        <v>1</v>
      </c>
      <c r="AN189" s="117">
        <f ca="1">SUMIF(Пол!B:B,L189,Пол!C:C)</f>
        <v>1</v>
      </c>
      <c r="AO189" s="117">
        <f ca="1">SUMIF(Марка!A:A,G189,Марка!B:B)</f>
        <v>1</v>
      </c>
      <c r="AP189" s="117">
        <f ca="1">SUMIF(Страна!A:A,M189,Страна!B:B)</f>
        <v>1</v>
      </c>
      <c r="AQ189" s="83" t="str">
        <f ca="1">IF(VLOOKUP(T189,Товары!A:B,2,FALSE)=X189,"Есть в 1С","ERR")</f>
        <v>Есть в 1С</v>
      </c>
      <c r="AR189" s="84" t="str">
        <f ca="1">IF(VLOOKUP(X189,Товары!B:B,1,FALSE)=X189,"Есть в 1С","ERR")</f>
        <v>Есть в 1С</v>
      </c>
      <c r="AS189" s="116" t="str">
        <f ca="1">VLOOKUP(T189,Товары!A:B,2,FALSE)</f>
        <v>21-512-15</v>
      </c>
      <c r="AT189" s="114" t="str">
        <f ca="1">VLOOKUP(T189,Товары!A:B,1,FALSE)</f>
        <v>Шляпа BAILEY арт. 81717BH CRAIG (светло-коричневый) {tan}</v>
      </c>
    </row>
    <row r="190" spans="1:46" x14ac:dyDescent="0.25">
      <c r="A190" s="133" t="str">
        <f ca="1"/>
        <v>21-512-15-57</v>
      </c>
      <c r="B190" s="128" t="str">
        <f ca="1">UPPER(_xlfn.XLOOKUP($A190,Строчный!$A:$A,Строчный!B:B,"ERR",0))</f>
        <v>81717BH CRAIG</v>
      </c>
      <c r="C190" s="101" t="str">
        <f ca="1">PROPER(_xlfn.XLOOKUP($A190,Строчный!$A:$A,Строчный!C:C,"ERR",0))</f>
        <v>Шляпы</v>
      </c>
      <c r="D190" s="101" t="str">
        <f ca="1">_xlfn.LET(_xlpm.DATA,(_xlfn.XLOOKUP($A190,Строчный!$A:$A,Строчный!D:D,"ERR",0)),UPPER(MID(_xlpm.DATA,1,1))&amp;LOWER(MID(_xlpm.DATA,2,LEN(_xlpm.DATA)-1)))</f>
        <v>Шляпа трилби</v>
      </c>
      <c r="E190" s="101" t="str">
        <f ca="1">PROPER(_xlfn.XLOOKUP($A190,Строчный!$A:$A,Строчный!E:E,"ERR",0))</f>
        <v>The Hollywood</v>
      </c>
      <c r="F190" s="101" t="str">
        <f ca="1">LOWER(_xlfn.XLOOKUP($A190,Строчный!$A:$A,Строчный!F:F,"ERR",0))</f>
        <v>летний</v>
      </c>
      <c r="G190" s="101" t="str">
        <f ca="1">UPPER(_xlfn.XLOOKUP($A190,Строчный!$A:$A,Строчный!G:G,"ERR",0))</f>
        <v>BAILEY</v>
      </c>
      <c r="H190" s="101" t="str">
        <f ca="1">LOWER(_xlfn.XLOOKUP($A190,Строчный!$A:$A,Строчный!H:H,"ERR",0))</f>
        <v>tan</v>
      </c>
      <c r="I190" s="101" t="str">
        <f ca="1">LOWER(_xlfn.XLOOKUP($A190,Строчный!$A:$A,Строчный!I:I,"ERR",0))</f>
        <v>светло-коричневый</v>
      </c>
      <c r="J190" s="101" t="str">
        <f ca="1">SUBSTITUTE(LOWER(_xlfn.XLOOKUP($A190,Строчный!$A:$A,Строчный!J:J,"ERR",0)),"подклад","Подклад")</f>
        <v>100% полипропилен</v>
      </c>
      <c r="K190" s="101" t="str">
        <f ca="1">LOWER(_xlfn.XLOOKUP($A190,Строчный!$A:$A,Строчный!K:K,"ERR",0))</f>
        <v/>
      </c>
      <c r="L190" s="101" t="str">
        <f ca="1">PROPER(_xlfn.XLOOKUP($A190,Строчный!$A:$A,Строчный!L:L,"ERR",0))</f>
        <v>Унисекс</v>
      </c>
      <c r="M190" s="101" t="str">
        <f ca="1">PROPER(_xlfn.XLOOKUP($A190,Строчный!$A:$A,Строчный!M:M,"ERR",0))</f>
        <v>Китай</v>
      </c>
      <c r="N190" s="110">
        <f ca="1">VALUE(_xlfn.XLOOKUP($A190,Строчный!$A:$A,Строчный!N:N,"ERR",0))</f>
        <v>2234.7000000000003</v>
      </c>
      <c r="O190" s="109" t="str">
        <f ca="1">_xlfn.XLOOKUP($G190,Фабрика!A:A,Фабрика!B:B,"ERR",0)</f>
        <v>Bollman Headwear Europe Ltd; 2 Merchants drive, Caelisle, Cumbria CA3 0JW, United Kingdom</v>
      </c>
      <c r="P190" s="100">
        <f ca="1">_xlfn.XLOOKUP($A190,Строчный!$A:$A,Строчный!P:P,"ERR",0)</f>
        <v>57</v>
      </c>
      <c r="Q190" s="100">
        <f ca="1">VALUE(_xlfn.XLOOKUP($A190,Строчный!$A:$A,Строчный!Q:Q,"ERR",0))</f>
        <v>2</v>
      </c>
      <c r="R190" s="14" t="s">
        <v>283</v>
      </c>
      <c r="S190" s="122" t="str">
        <f t="shared" ca="1" si="23"/>
        <v>Шляпа BAILEY арт. 81717BH CRAIG (светло-коричневый)</v>
      </c>
      <c r="T190" s="121" t="str">
        <f t="shared" ca="1" si="24"/>
        <v>Шляпа BAILEY арт. 81717BH CRAIG (светло-коричневый) {tan}</v>
      </c>
      <c r="U190" s="18" t="str">
        <f t="shared" ca="1" si="25"/>
        <v>коричневый</v>
      </c>
      <c r="V190" s="18" t="str">
        <f t="shared" ca="1" si="26"/>
        <v>коричневый</v>
      </c>
      <c r="W190" s="119" t="str">
        <f ca="1">_xlfn.XLOOKUP(A190,'Цвета артикулов'!A:A,'Цвета артикулов'!B:B,IFERROR(MID(I190,FIND("-",I190)+1,LEN(I190)),IFERROR(MID(I190,1,FIND("/",I190)-2),I190)),0)</f>
        <v>коричневый</v>
      </c>
      <c r="X190" s="93" t="str">
        <f t="shared" ca="1" si="22"/>
        <v>21-512-15</v>
      </c>
      <c r="Y190" s="95" t="str">
        <f ca="1">VLOOKUP(C190,Группа!A:B,2,FALSE)</f>
        <v>Шляпа</v>
      </c>
      <c r="Z190" s="117" t="str">
        <f ca="1">IFERROR(VLOOKUP(P190,Размеры!A:C,3,FALSE),"")</f>
        <v>57 M</v>
      </c>
      <c r="AA190" s="117" t="str">
        <f ca="1">VLOOKUP(I190,ЦветПолный!A:B,2,FALSE)</f>
        <v>15</v>
      </c>
      <c r="AB190" s="117">
        <f ca="1">IFERROR(VLOOKUP(P190,Размеры!A:D,4,FALSE),"")</f>
        <v>57</v>
      </c>
      <c r="AC190" s="117">
        <f ca="1">IF(LEFT(IFERROR(VLOOKUP(LOOKUP(2,1/SEARCH(B190,Товары!A:A),Товары!A:A),Товары!A:B,2,0),""),6)=MID(X190,1,6),1,0)</f>
        <v>1</v>
      </c>
      <c r="AE190" s="117">
        <f ca="1">SUMIF(Группа!A:A,C190,Группа!C:C)</f>
        <v>1</v>
      </c>
      <c r="AF190" s="117">
        <f ca="1">SUMIF(Группа!B:B,Y190,Группа!C:C)</f>
        <v>1</v>
      </c>
      <c r="AG190" s="117">
        <f ca="1">SUMIF(Формы!A:A,D190,Формы!B:B)</f>
        <v>1</v>
      </c>
      <c r="AH190" s="117">
        <f ca="1">SUMIF(Материал!A:A,K190,Материал!B:B)</f>
        <v>0</v>
      </c>
      <c r="AI190" s="117">
        <f ca="1">SUMIF(Размеры!A:A,P190,Размеры!E:E)</f>
        <v>1</v>
      </c>
      <c r="AJ190" s="117">
        <f ca="1">SUMIF(Сезон!A:A,F190,Сезон!B:B)</f>
        <v>1</v>
      </c>
      <c r="AK190" s="117">
        <f ca="1">SUMIF(Состав!A:A,J190,Состав!B:B)</f>
        <v>1</v>
      </c>
      <c r="AL190" s="117">
        <f ca="1">SUMIF(ЦветПолный!A:A,I190,ЦветПолный!C:C)</f>
        <v>11</v>
      </c>
      <c r="AM190" s="117">
        <f ca="1">SUMIF(Цвет!A:A,W190,Цвет!B:B)</f>
        <v>1</v>
      </c>
      <c r="AN190" s="117">
        <f ca="1">SUMIF(Пол!B:B,L190,Пол!C:C)</f>
        <v>1</v>
      </c>
      <c r="AO190" s="117">
        <f ca="1">SUMIF(Марка!A:A,G190,Марка!B:B)</f>
        <v>1</v>
      </c>
      <c r="AP190" s="117">
        <f ca="1">SUMIF(Страна!A:A,M190,Страна!B:B)</f>
        <v>1</v>
      </c>
      <c r="AQ190" s="83" t="str">
        <f ca="1">IF(VLOOKUP(T190,Товары!A:B,2,FALSE)=X190,"Есть в 1С","ERR")</f>
        <v>Есть в 1С</v>
      </c>
      <c r="AR190" s="84" t="str">
        <f ca="1">IF(VLOOKUP(X190,Товары!B:B,1,FALSE)=X190,"Есть в 1С","ERR")</f>
        <v>Есть в 1С</v>
      </c>
      <c r="AS190" s="116" t="str">
        <f ca="1">VLOOKUP(T190,Товары!A:B,2,FALSE)</f>
        <v>21-512-15</v>
      </c>
      <c r="AT190" s="114" t="str">
        <f ca="1">VLOOKUP(T190,Товары!A:B,1,FALSE)</f>
        <v>Шляпа BAILEY арт. 81717BH CRAIG (светло-коричневый) {tan}</v>
      </c>
    </row>
    <row r="191" spans="1:46" x14ac:dyDescent="0.25">
      <c r="A191" s="133" t="str">
        <f ca="1"/>
        <v>21-512-02-61</v>
      </c>
      <c r="B191" s="128" t="str">
        <f ca="1">UPPER(_xlfn.XLOOKUP($A191,Строчный!$A:$A,Строчный!B:B,"ERR",0))</f>
        <v>81717BH CRAIG</v>
      </c>
      <c r="C191" s="101" t="str">
        <f ca="1">PROPER(_xlfn.XLOOKUP($A191,Строчный!$A:$A,Строчный!C:C,"ERR",0))</f>
        <v>Шляпы</v>
      </c>
      <c r="D191" s="101" t="str">
        <f ca="1">_xlfn.LET(_xlpm.DATA,(_xlfn.XLOOKUP($A191,Строчный!$A:$A,Строчный!D:D,"ERR",0)),UPPER(MID(_xlpm.DATA,1,1))&amp;LOWER(MID(_xlpm.DATA,2,LEN(_xlpm.DATA)-1)))</f>
        <v>Шляпа трилби</v>
      </c>
      <c r="E191" s="101" t="str">
        <f ca="1">PROPER(_xlfn.XLOOKUP($A191,Строчный!$A:$A,Строчный!E:E,"ERR",0))</f>
        <v>The Hollywood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BAILEY</v>
      </c>
      <c r="H191" s="101" t="str">
        <f ca="1">LOWER(_xlfn.XLOOKUP($A191,Строчный!$A:$A,Строчный!H:H,"ERR",0))</f>
        <v>natural</v>
      </c>
      <c r="I191" s="101" t="str">
        <f ca="1">LOWER(_xlfn.XLOOKUP($A191,Строчный!$A:$A,Строчный!I:I,"ERR",0))</f>
        <v>бежевый</v>
      </c>
      <c r="J191" s="101" t="str">
        <f ca="1">SUBSTITUTE(LOWER(_xlfn.XLOOKUP($A191,Строчный!$A:$A,Строчный!J:J,"ERR",0)),"подклад","Подклад")</f>
        <v>100% полипропилен</v>
      </c>
      <c r="K191" s="101" t="str">
        <f ca="1">LOWER(_xlfn.XLOOKUP($A191,Строчный!$A:$A,Строчный!K:K,"ERR",0))</f>
        <v/>
      </c>
      <c r="L191" s="101" t="str">
        <f ca="1">PROPER(_xlfn.XLOOKUP($A191,Строчный!$A:$A,Строчный!L:L,"ERR",0))</f>
        <v>Унисекс</v>
      </c>
      <c r="M191" s="101" t="str">
        <f ca="1">PROPER(_xlfn.XLOOKUP($A191,Строчный!$A:$A,Строчный!M:M,"ERR",0))</f>
        <v>Китай</v>
      </c>
      <c r="N191" s="110">
        <f ca="1">VALUE(_xlfn.XLOOKUP($A191,Строчный!$A:$A,Строчный!N:N,"ERR",0))</f>
        <v>2234.7000000000003</v>
      </c>
      <c r="O191" s="109" t="str">
        <f ca="1">_xlfn.XLOOKUP($G191,Фабрика!A:A,Фабрика!B:B,"ERR",0)</f>
        <v>Bollman Headwear Europe Ltd; 2 Merchants drive, Caelisle, Cumbria CA3 0JW, United Kingdom</v>
      </c>
      <c r="P191" s="100">
        <f ca="1">_xlfn.XLOOKUP($A191,Строчный!$A:$A,Строчный!P:P,"ERR",0)</f>
        <v>61</v>
      </c>
      <c r="Q191" s="100">
        <f ca="1">VALUE(_xlfn.XLOOKUP($A191,Строчный!$A:$A,Строчный!Q:Q,"ERR",0))</f>
        <v>5</v>
      </c>
      <c r="R191" s="14" t="s">
        <v>283</v>
      </c>
      <c r="S191" s="122" t="str">
        <f t="shared" ca="1" si="23"/>
        <v>Шляпа BAILEY арт. 81717BH CRAIG (бежевый)</v>
      </c>
      <c r="T191" s="121" t="str">
        <f t="shared" ca="1" si="24"/>
        <v>Шляпа BAILEY арт. 81717BH CRAIG (бежевый) {natural}</v>
      </c>
      <c r="U191" s="18" t="str">
        <f t="shared" ca="1" si="25"/>
        <v>бежевый</v>
      </c>
      <c r="V191" s="18" t="str">
        <f t="shared" ca="1" si="26"/>
        <v>бежевый</v>
      </c>
      <c r="W191" s="119" t="str">
        <f ca="1">_xlfn.XLOOKUP(A191,'Цвета артикулов'!A:A,'Цвета артикулов'!B:B,IFERROR(MID(I191,FIND("-",I191)+1,LEN(I191)),IFERROR(MID(I191,1,FIND("/",I191)-2),I191)),0)</f>
        <v>бежевый</v>
      </c>
      <c r="X191" s="93" t="str">
        <f t="shared" ca="1" si="22"/>
        <v>21-512-02</v>
      </c>
      <c r="Y191" s="95" t="str">
        <f ca="1">VLOOKUP(C191,Группа!A:B,2,FALSE)</f>
        <v>Шляпа</v>
      </c>
      <c r="Z191" s="117" t="str">
        <f ca="1">IFERROR(VLOOKUP(P191,Размеры!A:C,3,FALSE),"")</f>
        <v>61 XL</v>
      </c>
      <c r="AA191" s="117" t="str">
        <f ca="1">VLOOKUP(I191,ЦветПолный!A:B,2,FALSE)</f>
        <v>02</v>
      </c>
      <c r="AB191" s="117">
        <f ca="1">IFERROR(VLOOKUP(P191,Размеры!A:D,4,FALSE),"")</f>
        <v>61</v>
      </c>
      <c r="AC191" s="117">
        <f ca="1">IF(LEFT(IFERROR(VLOOKUP(LOOKUP(2,1/SEARCH(B191,Товары!A:A),Товары!A:A),Товары!A:B,2,0),""),6)=MID(X191,1,6),1,0)</f>
        <v>1</v>
      </c>
      <c r="AE191" s="117">
        <f ca="1">SUMIF(Группа!A:A,C191,Группа!C:C)</f>
        <v>1</v>
      </c>
      <c r="AF191" s="117">
        <f ca="1">SUMIF(Группа!B:B,Y191,Группа!C:C)</f>
        <v>1</v>
      </c>
      <c r="AG191" s="117">
        <f ca="1">SUMIF(Формы!A:A,D191,Формы!B:B)</f>
        <v>1</v>
      </c>
      <c r="AH191" s="117">
        <f ca="1">SUMIF(Материал!A:A,K191,Материал!B:B)</f>
        <v>0</v>
      </c>
      <c r="AI191" s="117">
        <f ca="1">SUMIF(Размеры!A:A,P191,Размеры!E:E)</f>
        <v>1</v>
      </c>
      <c r="AJ191" s="117">
        <f ca="1">SUMIF(Сезон!A:A,F191,Сезон!B:B)</f>
        <v>1</v>
      </c>
      <c r="AK191" s="117">
        <f ca="1">SUMIF(Состав!A:A,J191,Состав!B:B)</f>
        <v>1</v>
      </c>
      <c r="AL191" s="117">
        <f ca="1">SUMIF(ЦветПолный!A:A,I191,ЦветПолный!C:C)</f>
        <v>12</v>
      </c>
      <c r="AM191" s="117">
        <f ca="1">SUMIF(Цвет!A:A,W191,Цвет!B:B)</f>
        <v>1</v>
      </c>
      <c r="AN191" s="117">
        <f ca="1">SUMIF(Пол!B:B,L191,Пол!C:C)</f>
        <v>1</v>
      </c>
      <c r="AO191" s="117">
        <f ca="1">SUMIF(Марка!A:A,G191,Марка!B:B)</f>
        <v>1</v>
      </c>
      <c r="AP191" s="117">
        <f ca="1">SUMIF(Страна!A:A,M191,Страна!B:B)</f>
        <v>1</v>
      </c>
      <c r="AQ191" s="83" t="str">
        <f ca="1">IF(VLOOKUP(T191,Товары!A:B,2,FALSE)=X191,"Есть в 1С","ERR")</f>
        <v>Есть в 1С</v>
      </c>
      <c r="AR191" s="84" t="str">
        <f ca="1">IF(VLOOKUP(X191,Товары!B:B,1,FALSE)=X191,"Есть в 1С","ERR")</f>
        <v>Есть в 1С</v>
      </c>
      <c r="AS191" s="116" t="str">
        <f ca="1">VLOOKUP(T191,Товары!A:B,2,FALSE)</f>
        <v>21-512-02</v>
      </c>
      <c r="AT191" s="114" t="str">
        <f ca="1">VLOOKUP(T191,Товары!A:B,1,FALSE)</f>
        <v>Шляпа BAILEY арт. 81717BH CRAIG (бежевый) {natural}</v>
      </c>
    </row>
    <row r="192" spans="1:46" x14ac:dyDescent="0.25">
      <c r="A192" s="133" t="str">
        <f ca="1"/>
        <v>21-512-02-59</v>
      </c>
      <c r="B192" s="128" t="str">
        <f ca="1">UPPER(_xlfn.XLOOKUP($A192,Строчный!$A:$A,Строчный!B:B,"ERR",0))</f>
        <v>81717BH CRAIG</v>
      </c>
      <c r="C192" s="101" t="str">
        <f ca="1">PROPER(_xlfn.XLOOKUP($A192,Строчный!$A:$A,Строчный!C:C,"ERR",0))</f>
        <v>Шляпы</v>
      </c>
      <c r="D192" s="101" t="str">
        <f ca="1">_xlfn.LET(_xlpm.DATA,(_xlfn.XLOOKUP($A192,Строчный!$A:$A,Строчный!D:D,"ERR",0)),UPPER(MID(_xlpm.DATA,1,1))&amp;LOWER(MID(_xlpm.DATA,2,LEN(_xlpm.DATA)-1)))</f>
        <v>Шляпа трилби</v>
      </c>
      <c r="E192" s="101" t="str">
        <f ca="1">PROPER(_xlfn.XLOOKUP($A192,Строчный!$A:$A,Строчный!E:E,"ERR",0))</f>
        <v>The Hollywood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BAILEY</v>
      </c>
      <c r="H192" s="101" t="str">
        <f ca="1">LOWER(_xlfn.XLOOKUP($A192,Строчный!$A:$A,Строчный!H:H,"ERR",0))</f>
        <v>natural</v>
      </c>
      <c r="I192" s="101" t="str">
        <f ca="1">LOWER(_xlfn.XLOOKUP($A192,Строчный!$A:$A,Строчный!I:I,"ERR",0))</f>
        <v>бежевый</v>
      </c>
      <c r="J192" s="101" t="str">
        <f ca="1">SUBSTITUTE(LOWER(_xlfn.XLOOKUP($A192,Строчный!$A:$A,Строчный!J:J,"ERR",0)),"подклад","Подклад")</f>
        <v>100% полипропилен</v>
      </c>
      <c r="K192" s="101" t="str">
        <f ca="1">LOWER(_xlfn.XLOOKUP($A192,Строчный!$A:$A,Строчный!K:K,"ERR",0))</f>
        <v/>
      </c>
      <c r="L192" s="101" t="str">
        <f ca="1">PROPER(_xlfn.XLOOKUP($A192,Строчный!$A:$A,Строчный!L:L,"ERR",0))</f>
        <v>Унисекс</v>
      </c>
      <c r="M192" s="101" t="str">
        <f ca="1">PROPER(_xlfn.XLOOKUP($A192,Строчный!$A:$A,Строчный!M:M,"ERR",0))</f>
        <v>Китай</v>
      </c>
      <c r="N192" s="110">
        <f ca="1">VALUE(_xlfn.XLOOKUP($A192,Строчный!$A:$A,Строчный!N:N,"ERR",0))</f>
        <v>2234.7000000000003</v>
      </c>
      <c r="O192" s="109" t="str">
        <f ca="1">_xlfn.XLOOKUP($G192,Фабрика!A:A,Фабрика!B:B,"ERR",0)</f>
        <v>Bollman Headwear Europe Ltd; 2 Merchants drive, Caelisle, Cumbria CA3 0JW, United Kingdom</v>
      </c>
      <c r="P192" s="100">
        <f ca="1">_xlfn.XLOOKUP($A192,Строчный!$A:$A,Строчный!P:P,"ERR",0)</f>
        <v>59</v>
      </c>
      <c r="Q192" s="100">
        <f ca="1">VALUE(_xlfn.XLOOKUP($A192,Строчный!$A:$A,Строчный!Q:Q,"ERR",0))</f>
        <v>4</v>
      </c>
      <c r="R192" s="14" t="s">
        <v>283</v>
      </c>
      <c r="S192" s="122" t="str">
        <f t="shared" ca="1" si="23"/>
        <v>Шляпа BAILEY арт. 81717BH CRAIG (бежевый)</v>
      </c>
      <c r="T192" s="121" t="str">
        <f t="shared" ca="1" si="24"/>
        <v>Шляпа BAILEY арт. 81717BH CRAIG (бежевый) {natural}</v>
      </c>
      <c r="U192" s="18" t="str">
        <f t="shared" ca="1" si="25"/>
        <v>бежевый</v>
      </c>
      <c r="V192" s="18" t="str">
        <f t="shared" ca="1" si="26"/>
        <v>бежевый</v>
      </c>
      <c r="W192" s="119" t="str">
        <f ca="1">_xlfn.XLOOKUP(A192,'Цвета артикулов'!A:A,'Цвета артикулов'!B:B,IFERROR(MID(I192,FIND("-",I192)+1,LEN(I192)),IFERROR(MID(I192,1,FIND("/",I192)-2),I192)),0)</f>
        <v>бежевый</v>
      </c>
      <c r="X192" s="93" t="str">
        <f t="shared" ca="1" si="22"/>
        <v>21-512-02</v>
      </c>
      <c r="Y192" s="95" t="str">
        <f ca="1">VLOOKUP(C192,Группа!A:B,2,FALSE)</f>
        <v>Шляпа</v>
      </c>
      <c r="Z192" s="117" t="str">
        <f ca="1">IFERROR(VLOOKUP(P192,Размеры!A:C,3,FALSE),"")</f>
        <v>59 L</v>
      </c>
      <c r="AA192" s="117" t="str">
        <f ca="1">VLOOKUP(I192,ЦветПолный!A:B,2,FALSE)</f>
        <v>02</v>
      </c>
      <c r="AB192" s="117">
        <f ca="1">IFERROR(VLOOKUP(P192,Размеры!A:D,4,FALSE),"")</f>
        <v>59</v>
      </c>
      <c r="AC192" s="117">
        <f ca="1">IF(LEFT(IFERROR(VLOOKUP(LOOKUP(2,1/SEARCH(B192,Товары!A:A),Товары!A:A),Товары!A:B,2,0),""),6)=MID(X192,1,6),1,0)</f>
        <v>1</v>
      </c>
      <c r="AE192" s="117">
        <f ca="1">SUMIF(Группа!A:A,C192,Группа!C:C)</f>
        <v>1</v>
      </c>
      <c r="AF192" s="117">
        <f ca="1">SUMIF(Группа!B:B,Y192,Группа!C:C)</f>
        <v>1</v>
      </c>
      <c r="AG192" s="117">
        <f ca="1">SUMIF(Формы!A:A,D192,Формы!B:B)</f>
        <v>1</v>
      </c>
      <c r="AH192" s="117">
        <f ca="1">SUMIF(Материал!A:A,K192,Материал!B:B)</f>
        <v>0</v>
      </c>
      <c r="AI192" s="117">
        <f ca="1">SUMIF(Размеры!A:A,P192,Размеры!E:E)</f>
        <v>1</v>
      </c>
      <c r="AJ192" s="117">
        <f ca="1">SUMIF(Сезон!A:A,F192,Сезон!B:B)</f>
        <v>1</v>
      </c>
      <c r="AK192" s="117">
        <f ca="1">SUMIF(Состав!A:A,J192,Состав!B:B)</f>
        <v>1</v>
      </c>
      <c r="AL192" s="117">
        <f ca="1">SUMIF(ЦветПолный!A:A,I192,ЦветПолный!C:C)</f>
        <v>12</v>
      </c>
      <c r="AM192" s="117">
        <f ca="1">SUMIF(Цвет!A:A,W192,Цвет!B:B)</f>
        <v>1</v>
      </c>
      <c r="AN192" s="117">
        <f ca="1">SUMIF(Пол!B:B,L192,Пол!C:C)</f>
        <v>1</v>
      </c>
      <c r="AO192" s="117">
        <f ca="1">SUMIF(Марка!A:A,G192,Марка!B:B)</f>
        <v>1</v>
      </c>
      <c r="AP192" s="117">
        <f ca="1">SUMIF(Страна!A:A,M192,Страна!B:B)</f>
        <v>1</v>
      </c>
      <c r="AQ192" s="83" t="str">
        <f ca="1">IF(VLOOKUP(T192,Товары!A:B,2,FALSE)=X192,"Есть в 1С","ERR")</f>
        <v>Есть в 1С</v>
      </c>
      <c r="AR192" s="84" t="str">
        <f ca="1">IF(VLOOKUP(X192,Товары!B:B,1,FALSE)=X192,"Есть в 1С","ERR")</f>
        <v>Есть в 1С</v>
      </c>
      <c r="AS192" s="116" t="str">
        <f ca="1">VLOOKUP(T192,Товары!A:B,2,FALSE)</f>
        <v>21-512-02</v>
      </c>
      <c r="AT192" s="114" t="str">
        <f ca="1">VLOOKUP(T192,Товары!A:B,1,FALSE)</f>
        <v>Шляпа BAILEY арт. 81717BH CRAIG (бежевый) {natural}</v>
      </c>
    </row>
    <row r="193" spans="1:46" x14ac:dyDescent="0.25">
      <c r="A193" s="133" t="str">
        <f ca="1"/>
        <v>21-512-02-57</v>
      </c>
      <c r="B193" s="128" t="str">
        <f ca="1">UPPER(_xlfn.XLOOKUP($A193,Строчный!$A:$A,Строчный!B:B,"ERR",0))</f>
        <v>81717BH CRAIG</v>
      </c>
      <c r="C193" s="101" t="str">
        <f ca="1">PROPER(_xlfn.XLOOKUP($A193,Строчный!$A:$A,Строчный!C:C,"ERR",0))</f>
        <v>Шляпы</v>
      </c>
      <c r="D193" s="101" t="str">
        <f ca="1">_xlfn.LET(_xlpm.DATA,(_xlfn.XLOOKUP($A193,Строчный!$A:$A,Строчный!D:D,"ERR",0)),UPPER(MID(_xlpm.DATA,1,1))&amp;LOWER(MID(_xlpm.DATA,2,LEN(_xlpm.DATA)-1)))</f>
        <v>Шляпа трилби</v>
      </c>
      <c r="E193" s="101" t="str">
        <f ca="1">PROPER(_xlfn.XLOOKUP($A193,Строчный!$A:$A,Строчный!E:E,"ERR",0))</f>
        <v>The Hollywood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BAILEY</v>
      </c>
      <c r="H193" s="101" t="str">
        <f ca="1">LOWER(_xlfn.XLOOKUP($A193,Строчный!$A:$A,Строчный!H:H,"ERR",0))</f>
        <v>natural</v>
      </c>
      <c r="I193" s="101" t="str">
        <f ca="1">LOWER(_xlfn.XLOOKUP($A193,Строчный!$A:$A,Строчный!I:I,"ERR",0))</f>
        <v>бежевый</v>
      </c>
      <c r="J193" s="101" t="str">
        <f ca="1">SUBSTITUTE(LOWER(_xlfn.XLOOKUP($A193,Строчный!$A:$A,Строчный!J:J,"ERR",0)),"подклад","Подклад")</f>
        <v>100% полипропилен</v>
      </c>
      <c r="K193" s="101" t="str">
        <f ca="1">LOWER(_xlfn.XLOOKUP($A193,Строчный!$A:$A,Строчный!K:K,"ERR",0))</f>
        <v/>
      </c>
      <c r="L193" s="101" t="str">
        <f ca="1">PROPER(_xlfn.XLOOKUP($A193,Строчный!$A:$A,Строчный!L:L,"ERR",0))</f>
        <v>Унисекс</v>
      </c>
      <c r="M193" s="101" t="str">
        <f ca="1">PROPER(_xlfn.XLOOKUP($A193,Строчный!$A:$A,Строчный!M:M,"ERR",0))</f>
        <v>Китай</v>
      </c>
      <c r="N193" s="110">
        <f ca="1">VALUE(_xlfn.XLOOKUP($A193,Строчный!$A:$A,Строчный!N:N,"ERR",0))</f>
        <v>2234.7000000000003</v>
      </c>
      <c r="O193" s="109" t="str">
        <f ca="1">_xlfn.XLOOKUP($G193,Фабрика!A:A,Фабрика!B:B,"ERR",0)</f>
        <v>Bollman Headwear Europe Ltd; 2 Merchants drive, Caelisle, Cumbria CA3 0JW, United Kingdom</v>
      </c>
      <c r="P193" s="100">
        <f ca="1">_xlfn.XLOOKUP($A193,Строчный!$A:$A,Строчный!P:P,"ERR",0)</f>
        <v>57</v>
      </c>
      <c r="Q193" s="100">
        <f ca="1">VALUE(_xlfn.XLOOKUP($A193,Строчный!$A:$A,Строчный!Q:Q,"ERR",0))</f>
        <v>2</v>
      </c>
      <c r="R193" s="14" t="s">
        <v>283</v>
      </c>
      <c r="S193" s="122" t="str">
        <f t="shared" ca="1" si="23"/>
        <v>Шляпа BAILEY арт. 81717BH CRAIG (бежевый)</v>
      </c>
      <c r="T193" s="121" t="str">
        <f t="shared" ca="1" si="24"/>
        <v>Шляпа BAILEY арт. 81717BH CRAIG (бежевый) {natural}</v>
      </c>
      <c r="U193" s="18" t="str">
        <f t="shared" ca="1" si="25"/>
        <v>бежевый</v>
      </c>
      <c r="V193" s="18" t="str">
        <f t="shared" ca="1" si="26"/>
        <v>бежевый</v>
      </c>
      <c r="W193" s="119" t="str">
        <f ca="1">_xlfn.XLOOKUP(A193,'Цвета артикулов'!A:A,'Цвета артикулов'!B:B,IFERROR(MID(I193,FIND("-",I193)+1,LEN(I193)),IFERROR(MID(I193,1,FIND("/",I193)-2),I193)),0)</f>
        <v>бежевый</v>
      </c>
      <c r="X193" s="93" t="str">
        <f t="shared" ca="1" si="22"/>
        <v>21-512-02</v>
      </c>
      <c r="Y193" s="95" t="str">
        <f ca="1">VLOOKUP(C193,Группа!A:B,2,FALSE)</f>
        <v>Шляпа</v>
      </c>
      <c r="Z193" s="117" t="str">
        <f ca="1">IFERROR(VLOOKUP(P193,Размеры!A:C,3,FALSE),"")</f>
        <v>57 M</v>
      </c>
      <c r="AA193" s="117" t="str">
        <f ca="1">VLOOKUP(I193,ЦветПолный!A:B,2,FALSE)</f>
        <v>02</v>
      </c>
      <c r="AB193" s="117">
        <f ca="1">IFERROR(VLOOKUP(P193,Размеры!A:D,4,FALSE),"")</f>
        <v>57</v>
      </c>
      <c r="AC193" s="117">
        <f ca="1">IF(LEFT(IFERROR(VLOOKUP(LOOKUP(2,1/SEARCH(B193,Товары!A:A),Товары!A:A),Товары!A:B,2,0),""),6)=MID(X193,1,6),1,0)</f>
        <v>1</v>
      </c>
      <c r="AE193" s="117">
        <f ca="1">SUMIF(Группа!A:A,C193,Группа!C:C)</f>
        <v>1</v>
      </c>
      <c r="AF193" s="117">
        <f ca="1">SUMIF(Группа!B:B,Y193,Группа!C:C)</f>
        <v>1</v>
      </c>
      <c r="AG193" s="117">
        <f ca="1">SUMIF(Формы!A:A,D193,Формы!B:B)</f>
        <v>1</v>
      </c>
      <c r="AH193" s="117">
        <f ca="1">SUMIF(Материал!A:A,K193,Материал!B:B)</f>
        <v>0</v>
      </c>
      <c r="AI193" s="117">
        <f ca="1">SUMIF(Размеры!A:A,P193,Размеры!E:E)</f>
        <v>1</v>
      </c>
      <c r="AJ193" s="117">
        <f ca="1">SUMIF(Сезон!A:A,F193,Сезон!B:B)</f>
        <v>1</v>
      </c>
      <c r="AK193" s="117">
        <f ca="1">SUMIF(Состав!A:A,J193,Состав!B:B)</f>
        <v>1</v>
      </c>
      <c r="AL193" s="117">
        <f ca="1">SUMIF(ЦветПолный!A:A,I193,ЦветПолный!C:C)</f>
        <v>12</v>
      </c>
      <c r="AM193" s="117">
        <f ca="1">SUMIF(Цвет!A:A,W193,Цвет!B:B)</f>
        <v>1</v>
      </c>
      <c r="AN193" s="117">
        <f ca="1">SUMIF(Пол!B:B,L193,Пол!C:C)</f>
        <v>1</v>
      </c>
      <c r="AO193" s="117">
        <f ca="1">SUMIF(Марка!A:A,G193,Марка!B:B)</f>
        <v>1</v>
      </c>
      <c r="AP193" s="117">
        <f ca="1">SUMIF(Страна!A:A,M193,Страна!B:B)</f>
        <v>1</v>
      </c>
      <c r="AQ193" s="83" t="str">
        <f ca="1">IF(VLOOKUP(T193,Товары!A:B,2,FALSE)=X193,"Есть в 1С","ERR")</f>
        <v>Есть в 1С</v>
      </c>
      <c r="AR193" s="84" t="str">
        <f ca="1">IF(VLOOKUP(X193,Товары!B:B,1,FALSE)=X193,"Есть в 1С","ERR")</f>
        <v>Есть в 1С</v>
      </c>
      <c r="AS193" s="116" t="str">
        <f ca="1">VLOOKUP(T193,Товары!A:B,2,FALSE)</f>
        <v>21-512-02</v>
      </c>
      <c r="AT193" s="114" t="str">
        <f ca="1">VLOOKUP(T193,Товары!A:B,1,FALSE)</f>
        <v>Шляпа BAILEY арт. 81717BH CRAIG (бежевый) {natural}</v>
      </c>
    </row>
    <row r="194" spans="1:46" x14ac:dyDescent="0.25">
      <c r="A194" s="133" t="str">
        <f ca="1"/>
        <v>21-505-03-61</v>
      </c>
      <c r="B194" s="128" t="str">
        <f ca="1">UPPER(_xlfn.XLOOKUP($A194,Строчный!$A:$A,Строчный!B:B,"ERR",0))</f>
        <v>81702BH BERLE</v>
      </c>
      <c r="C194" s="101" t="str">
        <f ca="1">PROPER(_xlfn.XLOOKUP($A194,Строчный!$A:$A,Строчный!C:C,"ERR",0))</f>
        <v>Шляпы</v>
      </c>
      <c r="D194" s="101" t="str">
        <f ca="1">_xlfn.LET(_xlpm.DATA,(_xlfn.XLOOKUP($A194,Строчный!$A:$A,Строчный!D:D,"ERR",0)),UPPER(MID(_xlpm.DATA,1,1))&amp;LOWER(MID(_xlpm.DATA,2,LEN(_xlpm.DATA)-1)))</f>
        <v>Шляпа хомбург</v>
      </c>
      <c r="E194" s="101" t="str">
        <f ca="1">PROPER(_xlfn.XLOOKUP($A194,Строчный!$A:$A,Строчный!E:E,"ERR",0))</f>
        <v>The Hollywood</v>
      </c>
      <c r="F194" s="101" t="str">
        <f ca="1">LOWER(_xlfn.XLOOKUP($A194,Строчный!$A:$A,Строчный!F:F,"ERR",0))</f>
        <v>летний</v>
      </c>
      <c r="G194" s="101" t="str">
        <f ca="1">UPPER(_xlfn.XLOOKUP($A194,Строчный!$A:$A,Строчный!G:G,"ERR",0))</f>
        <v>BAILEY</v>
      </c>
      <c r="H194" s="101" t="str">
        <f ca="1">LOWER(_xlfn.XLOOKUP($A194,Строчный!$A:$A,Строчный!H:H,"ERR",0))</f>
        <v>kapok green</v>
      </c>
      <c r="I194" s="101" t="str">
        <f ca="1">LOWER(_xlfn.XLOOKUP($A194,Строчный!$A:$A,Строчный!I:I,"ERR",0))</f>
        <v>зеленый</v>
      </c>
      <c r="J194" s="101" t="str">
        <f ca="1">SUBSTITUTE(LOWER(_xlfn.XLOOKUP($A194,Строчный!$A:$A,Строчный!J:J,"ERR",0)),"подклад","Подклад")</f>
        <v>84% бумага - 12% полипропилен - 4% полиэстер</v>
      </c>
      <c r="K194" s="101" t="str">
        <f ca="1">LOWER(_xlfn.XLOOKUP($A194,Строчный!$A:$A,Строчный!K:K,"ERR",0))</f>
        <v>бумажные</v>
      </c>
      <c r="L194" s="101" t="str">
        <f ca="1">PROPER(_xlfn.XLOOKUP($A194,Строчный!$A:$A,Строчный!L:L,"ERR",0))</f>
        <v>Унисекс</v>
      </c>
      <c r="M194" s="101" t="str">
        <f ca="1">PROPER(_xlfn.XLOOKUP($A194,Строчный!$A:$A,Строчный!M:M,"ERR",0))</f>
        <v>Китай</v>
      </c>
      <c r="N194" s="110">
        <f ca="1">VALUE(_xlfn.XLOOKUP($A194,Строчный!$A:$A,Строчный!N:N,"ERR",0))</f>
        <v>2568.15</v>
      </c>
      <c r="O194" s="109" t="str">
        <f ca="1">_xlfn.XLOOKUP($G194,Фабрика!A:A,Фабрика!B:B,"ERR",0)</f>
        <v>Bollman Headwear Europe Ltd; 2 Merchants drive, Caelisle, Cumbria CA3 0JW, United Kingdom</v>
      </c>
      <c r="P194" s="100">
        <f ca="1">_xlfn.XLOOKUP($A194,Строчный!$A:$A,Строчный!P:P,"ERR",0)</f>
        <v>61</v>
      </c>
      <c r="Q194" s="100">
        <f ca="1">VALUE(_xlfn.XLOOKUP($A194,Строчный!$A:$A,Строчный!Q:Q,"ERR",0))</f>
        <v>4</v>
      </c>
      <c r="R194" s="14" t="s">
        <v>283</v>
      </c>
      <c r="S194" s="122" t="str">
        <f t="shared" ca="1" si="23"/>
        <v>Шляпа BAILEY арт. 81702BH BERLE (зеленый)</v>
      </c>
      <c r="T194" s="121" t="str">
        <f t="shared" ca="1" si="24"/>
        <v>Шляпа BAILEY арт. 81702BH BERLE (зеленый) {kapok green}</v>
      </c>
      <c r="U194" s="18" t="str">
        <f t="shared" ca="1" si="25"/>
        <v>зеленый</v>
      </c>
      <c r="V194" s="18" t="str">
        <f t="shared" ca="1" si="26"/>
        <v>зеленый</v>
      </c>
      <c r="W194" s="119" t="str">
        <f ca="1">_xlfn.XLOOKUP(A194,'Цвета артикулов'!A:A,'Цвета артикулов'!B:B,IFERROR(MID(I194,FIND("-",I194)+1,LEN(I194)),IFERROR(MID(I194,1,FIND("/",I194)-2),I194)),0)</f>
        <v>зеленый</v>
      </c>
      <c r="X194" s="93" t="str">
        <f t="shared" ca="1" si="22"/>
        <v>21-505-03</v>
      </c>
      <c r="Y194" s="95" t="str">
        <f ca="1">VLOOKUP(C194,Группа!A:B,2,FALSE)</f>
        <v>Шляпа</v>
      </c>
      <c r="Z194" s="117" t="str">
        <f ca="1">IFERROR(VLOOKUP(P194,Размеры!A:C,3,FALSE),"")</f>
        <v>61 XL</v>
      </c>
      <c r="AA194" s="117" t="str">
        <f ca="1">VLOOKUP(I194,ЦветПолный!A:B,2,FALSE)</f>
        <v>11</v>
      </c>
      <c r="AB194" s="117">
        <f ca="1">IFERROR(VLOOKUP(P194,Размеры!A:D,4,FALSE),"")</f>
        <v>61</v>
      </c>
      <c r="AC194" s="117">
        <f ca="1">IF(LEFT(IFERROR(VLOOKUP(LOOKUP(2,1/SEARCH(B194,Товары!A:A),Товары!A:A),Товары!A:B,2,0),""),6)=MID(X194,1,6),1,0)</f>
        <v>1</v>
      </c>
      <c r="AE194" s="117">
        <f ca="1">SUMIF(Группа!A:A,C194,Группа!C:C)</f>
        <v>1</v>
      </c>
      <c r="AF194" s="117">
        <f ca="1">SUMIF(Группа!B:B,Y194,Группа!C:C)</f>
        <v>1</v>
      </c>
      <c r="AG194" s="117">
        <f ca="1">SUMIF(Формы!A:A,D194,Формы!B:B)</f>
        <v>1</v>
      </c>
      <c r="AH194" s="117">
        <f ca="1">SUMIF(Материал!A:A,K194,Материал!B:B)</f>
        <v>1</v>
      </c>
      <c r="AI194" s="117">
        <f ca="1">SUMIF(Размеры!A:A,P194,Размеры!E:E)</f>
        <v>1</v>
      </c>
      <c r="AJ194" s="117">
        <f ca="1">SUMIF(Сезон!A:A,F194,Сезон!B:B)</f>
        <v>1</v>
      </c>
      <c r="AK194" s="117">
        <f ca="1">SUMIF(Состав!A:A,J194,Состав!B:B)</f>
        <v>1</v>
      </c>
      <c r="AL194" s="117">
        <f ca="1">SUMIF(ЦветПолный!A:A,I194,ЦветПолный!C:C)</f>
        <v>6</v>
      </c>
      <c r="AM194" s="117">
        <f ca="1">SUMIF(Цвет!A:A,W194,Цвет!B:B)</f>
        <v>1</v>
      </c>
      <c r="AN194" s="117">
        <f ca="1">SUMIF(Пол!B:B,L194,Пол!C:C)</f>
        <v>1</v>
      </c>
      <c r="AO194" s="117">
        <f ca="1">SUMIF(Марка!A:A,G194,Марка!B:B)</f>
        <v>1</v>
      </c>
      <c r="AP194" s="117">
        <f ca="1">SUMIF(Страна!A:A,M194,Страна!B:B)</f>
        <v>1</v>
      </c>
      <c r="AQ194" s="83" t="str">
        <f ca="1">IF(VLOOKUP(T194,Товары!A:B,2,FALSE)=X194,"Есть в 1С","ERR")</f>
        <v>Есть в 1С</v>
      </c>
      <c r="AR194" s="84" t="str">
        <f ca="1">IF(VLOOKUP(X194,Товары!B:B,1,FALSE)=X194,"Есть в 1С","ERR")</f>
        <v>Есть в 1С</v>
      </c>
      <c r="AS194" s="116" t="str">
        <f ca="1">VLOOKUP(T194,Товары!A:B,2,FALSE)</f>
        <v>21-505-03</v>
      </c>
      <c r="AT194" s="114" t="str">
        <f ca="1">VLOOKUP(T194,Товары!A:B,1,FALSE)</f>
        <v>Шляпа BAILEY арт. 81702BH BERLE (зеленый) {kapok green}</v>
      </c>
    </row>
    <row r="195" spans="1:46" x14ac:dyDescent="0.25">
      <c r="A195" s="133" t="str">
        <f ca="1"/>
        <v>21-505-03-59</v>
      </c>
      <c r="B195" s="128" t="str">
        <f ca="1">UPPER(_xlfn.XLOOKUP($A195,Строчный!$A:$A,Строчный!B:B,"ERR",0))</f>
        <v>81702BH BERLE</v>
      </c>
      <c r="C195" s="101" t="str">
        <f ca="1">PROPER(_xlfn.XLOOKUP($A195,Строчный!$A:$A,Строчный!C:C,"ERR",0))</f>
        <v>Шляпы</v>
      </c>
      <c r="D195" s="101" t="str">
        <f ca="1">_xlfn.LET(_xlpm.DATA,(_xlfn.XLOOKUP($A195,Строчный!$A:$A,Строчный!D:D,"ERR",0)),UPPER(MID(_xlpm.DATA,1,1))&amp;LOWER(MID(_xlpm.DATA,2,LEN(_xlpm.DATA)-1)))</f>
        <v>Шляпа хомбург</v>
      </c>
      <c r="E195" s="101" t="str">
        <f ca="1">PROPER(_xlfn.XLOOKUP($A195,Строчный!$A:$A,Строчный!E:E,"ERR",0))</f>
        <v>The Hollywood</v>
      </c>
      <c r="F195" s="101" t="str">
        <f ca="1">LOWER(_xlfn.XLOOKUP($A195,Строчный!$A:$A,Строчный!F:F,"ERR",0))</f>
        <v>летний</v>
      </c>
      <c r="G195" s="101" t="str">
        <f ca="1">UPPER(_xlfn.XLOOKUP($A195,Строчный!$A:$A,Строчный!G:G,"ERR",0))</f>
        <v>BAILEY</v>
      </c>
      <c r="H195" s="101" t="str">
        <f ca="1">LOWER(_xlfn.XLOOKUP($A195,Строчный!$A:$A,Строчный!H:H,"ERR",0))</f>
        <v>kapok green</v>
      </c>
      <c r="I195" s="101" t="str">
        <f ca="1">LOWER(_xlfn.XLOOKUP($A195,Строчный!$A:$A,Строчный!I:I,"ERR",0))</f>
        <v>зеленый</v>
      </c>
      <c r="J195" s="101" t="str">
        <f ca="1">SUBSTITUTE(LOWER(_xlfn.XLOOKUP($A195,Строчный!$A:$A,Строчный!J:J,"ERR",0)),"подклад","Подклад")</f>
        <v>84% бумага - 12% полипропилен - 4% полиэстер</v>
      </c>
      <c r="K195" s="101" t="str">
        <f ca="1">LOWER(_xlfn.XLOOKUP($A195,Строчный!$A:$A,Строчный!K:K,"ERR",0))</f>
        <v>бумажные</v>
      </c>
      <c r="L195" s="101" t="str">
        <f ca="1">PROPER(_xlfn.XLOOKUP($A195,Строчный!$A:$A,Строчный!L:L,"ERR",0))</f>
        <v>Унисекс</v>
      </c>
      <c r="M195" s="101" t="str">
        <f ca="1">PROPER(_xlfn.XLOOKUP($A195,Строчный!$A:$A,Строчный!M:M,"ERR",0))</f>
        <v>Китай</v>
      </c>
      <c r="N195" s="110">
        <f ca="1">VALUE(_xlfn.XLOOKUP($A195,Строчный!$A:$A,Строчный!N:N,"ERR",0))</f>
        <v>2568.15</v>
      </c>
      <c r="O195" s="109" t="str">
        <f ca="1">_xlfn.XLOOKUP($G195,Фабрика!A:A,Фабрика!B:B,"ERR",0)</f>
        <v>Bollman Headwear Europe Ltd; 2 Merchants drive, Caelisle, Cumbria CA3 0JW, United Kingdom</v>
      </c>
      <c r="P195" s="100">
        <f ca="1">_xlfn.XLOOKUP($A195,Строчный!$A:$A,Строчный!P:P,"ERR",0)</f>
        <v>59</v>
      </c>
      <c r="Q195" s="100">
        <f ca="1">VALUE(_xlfn.XLOOKUP($A195,Строчный!$A:$A,Строчный!Q:Q,"ERR",0))</f>
        <v>7</v>
      </c>
      <c r="R195" s="14" t="s">
        <v>283</v>
      </c>
      <c r="S195" s="122" t="str">
        <f t="shared" ca="1" si="23"/>
        <v>Шляпа BAILEY арт. 81702BH BERLE (зеленый)</v>
      </c>
      <c r="T195" s="121" t="str">
        <f t="shared" ca="1" si="24"/>
        <v>Шляпа BAILEY арт. 81702BH BERLE (зеленый) {kapok green}</v>
      </c>
      <c r="U195" s="18" t="str">
        <f t="shared" ca="1" si="25"/>
        <v>зеленый</v>
      </c>
      <c r="V195" s="18" t="str">
        <f t="shared" ca="1" si="26"/>
        <v>зеленый</v>
      </c>
      <c r="W195" s="119" t="str">
        <f ca="1">_xlfn.XLOOKUP(A195,'Цвета артикулов'!A:A,'Цвета артикулов'!B:B,IFERROR(MID(I195,FIND("-",I195)+1,LEN(I195)),IFERROR(MID(I195,1,FIND("/",I195)-2),I195)),0)</f>
        <v>зеленый</v>
      </c>
      <c r="X195" s="93" t="str">
        <f t="shared" ref="X195:X258" ca="1" si="27">LEFT(A195,9)</f>
        <v>21-505-03</v>
      </c>
      <c r="Y195" s="95" t="str">
        <f ca="1">VLOOKUP(C195,Группа!A:B,2,FALSE)</f>
        <v>Шляпа</v>
      </c>
      <c r="Z195" s="117" t="str">
        <f ca="1">IFERROR(VLOOKUP(P195,Размеры!A:C,3,FALSE),"")</f>
        <v>59 L</v>
      </c>
      <c r="AA195" s="117" t="str">
        <f ca="1">VLOOKUP(I195,ЦветПолный!A:B,2,FALSE)</f>
        <v>11</v>
      </c>
      <c r="AB195" s="117">
        <f ca="1">IFERROR(VLOOKUP(P195,Размеры!A:D,4,FALSE),"")</f>
        <v>59</v>
      </c>
      <c r="AC195" s="117">
        <f ca="1">IF(LEFT(IFERROR(VLOOKUP(LOOKUP(2,1/SEARCH(B195,Товары!A:A),Товары!A:A),Товары!A:B,2,0),""),6)=MID(X195,1,6),1,0)</f>
        <v>1</v>
      </c>
      <c r="AE195" s="117">
        <f ca="1">SUMIF(Группа!A:A,C195,Группа!C:C)</f>
        <v>1</v>
      </c>
      <c r="AF195" s="117">
        <f ca="1">SUMIF(Группа!B:B,Y195,Группа!C:C)</f>
        <v>1</v>
      </c>
      <c r="AG195" s="117">
        <f ca="1">SUMIF(Формы!A:A,D195,Формы!B:B)</f>
        <v>1</v>
      </c>
      <c r="AH195" s="117">
        <f ca="1">SUMIF(Материал!A:A,K195,Материал!B:B)</f>
        <v>1</v>
      </c>
      <c r="AI195" s="117">
        <f ca="1">SUMIF(Размеры!A:A,P195,Размеры!E:E)</f>
        <v>1</v>
      </c>
      <c r="AJ195" s="117">
        <f ca="1">SUMIF(Сезон!A:A,F195,Сезон!B:B)</f>
        <v>1</v>
      </c>
      <c r="AK195" s="117">
        <f ca="1">SUMIF(Состав!A:A,J195,Состав!B:B)</f>
        <v>1</v>
      </c>
      <c r="AL195" s="117">
        <f ca="1">SUMIF(ЦветПолный!A:A,I195,ЦветПолный!C:C)</f>
        <v>6</v>
      </c>
      <c r="AM195" s="117">
        <f ca="1">SUMIF(Цвет!A:A,W195,Цвет!B:B)</f>
        <v>1</v>
      </c>
      <c r="AN195" s="117">
        <f ca="1">SUMIF(Пол!B:B,L195,Пол!C:C)</f>
        <v>1</v>
      </c>
      <c r="AO195" s="117">
        <f ca="1">SUMIF(Марка!A:A,G195,Марка!B:B)</f>
        <v>1</v>
      </c>
      <c r="AP195" s="117">
        <f ca="1">SUMIF(Страна!A:A,M195,Страна!B:B)</f>
        <v>1</v>
      </c>
      <c r="AQ195" s="83" t="str">
        <f ca="1">IF(VLOOKUP(T195,Товары!A:B,2,FALSE)=X195,"Есть в 1С","ERR")</f>
        <v>Есть в 1С</v>
      </c>
      <c r="AR195" s="84" t="str">
        <f ca="1">IF(VLOOKUP(X195,Товары!B:B,1,FALSE)=X195,"Есть в 1С","ERR")</f>
        <v>Есть в 1С</v>
      </c>
      <c r="AS195" s="116" t="str">
        <f ca="1">VLOOKUP(T195,Товары!A:B,2,FALSE)</f>
        <v>21-505-03</v>
      </c>
      <c r="AT195" s="114" t="str">
        <f ca="1">VLOOKUP(T195,Товары!A:B,1,FALSE)</f>
        <v>Шляпа BAILEY арт. 81702BH BERLE (зеленый) {kapok green}</v>
      </c>
    </row>
    <row r="196" spans="1:46" x14ac:dyDescent="0.25">
      <c r="A196" s="133" t="str">
        <f ca="1"/>
        <v>21-505-03-57</v>
      </c>
      <c r="B196" s="128" t="str">
        <f ca="1">UPPER(_xlfn.XLOOKUP($A196,Строчный!$A:$A,Строчный!B:B,"ERR",0))</f>
        <v>81702BH BERLE</v>
      </c>
      <c r="C196" s="101" t="str">
        <f ca="1">PROPER(_xlfn.XLOOKUP($A196,Строчный!$A:$A,Строчный!C:C,"ERR",0))</f>
        <v>Шляпы</v>
      </c>
      <c r="D196" s="101" t="str">
        <f ca="1">_xlfn.LET(_xlpm.DATA,(_xlfn.XLOOKUP($A196,Строчный!$A:$A,Строчный!D:D,"ERR",0)),UPPER(MID(_xlpm.DATA,1,1))&amp;LOWER(MID(_xlpm.DATA,2,LEN(_xlpm.DATA)-1)))</f>
        <v>Шляпа хомбург</v>
      </c>
      <c r="E196" s="101" t="str">
        <f ca="1">PROPER(_xlfn.XLOOKUP($A196,Строчный!$A:$A,Строчный!E:E,"ERR",0))</f>
        <v>The Hollywood</v>
      </c>
      <c r="F196" s="101" t="str">
        <f ca="1">LOWER(_xlfn.XLOOKUP($A196,Строчный!$A:$A,Строчный!F:F,"ERR",0))</f>
        <v>летний</v>
      </c>
      <c r="G196" s="101" t="str">
        <f ca="1">UPPER(_xlfn.XLOOKUP($A196,Строчный!$A:$A,Строчный!G:G,"ERR",0))</f>
        <v>BAILEY</v>
      </c>
      <c r="H196" s="101" t="str">
        <f ca="1">LOWER(_xlfn.XLOOKUP($A196,Строчный!$A:$A,Строчный!H:H,"ERR",0))</f>
        <v>kapok green</v>
      </c>
      <c r="I196" s="101" t="str">
        <f ca="1">LOWER(_xlfn.XLOOKUP($A196,Строчный!$A:$A,Строчный!I:I,"ERR",0))</f>
        <v>зеленый</v>
      </c>
      <c r="J196" s="101" t="str">
        <f ca="1">SUBSTITUTE(LOWER(_xlfn.XLOOKUP($A196,Строчный!$A:$A,Строчный!J:J,"ERR",0)),"подклад","Подклад")</f>
        <v>84% бумага - 12% полипропилен - 4% полиэстер</v>
      </c>
      <c r="K196" s="101" t="str">
        <f ca="1">LOWER(_xlfn.XLOOKUP($A196,Строчный!$A:$A,Строчный!K:K,"ERR",0))</f>
        <v>бумажные</v>
      </c>
      <c r="L196" s="101" t="str">
        <f ca="1">PROPER(_xlfn.XLOOKUP($A196,Строчный!$A:$A,Строчный!L:L,"ERR",0))</f>
        <v>Унисекс</v>
      </c>
      <c r="M196" s="101" t="str">
        <f ca="1">PROPER(_xlfn.XLOOKUP($A196,Строчный!$A:$A,Строчный!M:M,"ERR",0))</f>
        <v>Китай</v>
      </c>
      <c r="N196" s="110">
        <f ca="1">VALUE(_xlfn.XLOOKUP($A196,Строчный!$A:$A,Строчный!N:N,"ERR",0))</f>
        <v>2568.15</v>
      </c>
      <c r="O196" s="109" t="str">
        <f ca="1">_xlfn.XLOOKUP($G196,Фабрика!A:A,Фабрика!B:B,"ERR",0)</f>
        <v>Bollman Headwear Europe Ltd; 2 Merchants drive, Caelisle, Cumbria CA3 0JW, United Kingdom</v>
      </c>
      <c r="P196" s="100">
        <f ca="1">_xlfn.XLOOKUP($A196,Строчный!$A:$A,Строчный!P:P,"ERR",0)</f>
        <v>57</v>
      </c>
      <c r="Q196" s="100">
        <f ca="1">VALUE(_xlfn.XLOOKUP($A196,Строчный!$A:$A,Строчный!Q:Q,"ERR",0))</f>
        <v>6</v>
      </c>
      <c r="R196" s="14" t="s">
        <v>283</v>
      </c>
      <c r="S196" s="122" t="str">
        <f t="shared" ca="1" si="23"/>
        <v>Шляпа BAILEY арт. 81702BH BERLE (зеленый)</v>
      </c>
      <c r="T196" s="121" t="str">
        <f t="shared" ca="1" si="24"/>
        <v>Шляпа BAILEY арт. 81702BH BERLE (зеленый) {kapok green}</v>
      </c>
      <c r="U196" s="18" t="str">
        <f t="shared" ca="1" si="25"/>
        <v>зеленый</v>
      </c>
      <c r="V196" s="18" t="str">
        <f t="shared" ca="1" si="26"/>
        <v>зеленый</v>
      </c>
      <c r="W196" s="119" t="str">
        <f ca="1">_xlfn.XLOOKUP(A196,'Цвета артикулов'!A:A,'Цвета артикулов'!B:B,IFERROR(MID(I196,FIND("-",I196)+1,LEN(I196)),IFERROR(MID(I196,1,FIND("/",I196)-2),I196)),0)</f>
        <v>зеленый</v>
      </c>
      <c r="X196" s="93" t="str">
        <f t="shared" ca="1" si="27"/>
        <v>21-505-03</v>
      </c>
      <c r="Y196" s="95" t="str">
        <f ca="1">VLOOKUP(C196,Группа!A:B,2,FALSE)</f>
        <v>Шляпа</v>
      </c>
      <c r="Z196" s="117" t="str">
        <f ca="1">IFERROR(VLOOKUP(P196,Размеры!A:C,3,FALSE),"")</f>
        <v>57 M</v>
      </c>
      <c r="AA196" s="117" t="str">
        <f ca="1">VLOOKUP(I196,ЦветПолный!A:B,2,FALSE)</f>
        <v>11</v>
      </c>
      <c r="AB196" s="117">
        <f ca="1">IFERROR(VLOOKUP(P196,Размеры!A:D,4,FALSE),"")</f>
        <v>57</v>
      </c>
      <c r="AC196" s="117">
        <f ca="1">IF(LEFT(IFERROR(VLOOKUP(LOOKUP(2,1/SEARCH(B196,Товары!A:A),Товары!A:A),Товары!A:B,2,0),""),6)=MID(X196,1,6),1,0)</f>
        <v>1</v>
      </c>
      <c r="AE196" s="117">
        <f ca="1">SUMIF(Группа!A:A,C196,Группа!C:C)</f>
        <v>1</v>
      </c>
      <c r="AF196" s="117">
        <f ca="1">SUMIF(Группа!B:B,Y196,Группа!C:C)</f>
        <v>1</v>
      </c>
      <c r="AG196" s="117">
        <f ca="1">SUMIF(Формы!A:A,D196,Формы!B:B)</f>
        <v>1</v>
      </c>
      <c r="AH196" s="117">
        <f ca="1">SUMIF(Материал!A:A,K196,Материал!B:B)</f>
        <v>1</v>
      </c>
      <c r="AI196" s="117">
        <f ca="1">SUMIF(Размеры!A:A,P196,Размеры!E:E)</f>
        <v>1</v>
      </c>
      <c r="AJ196" s="117">
        <f ca="1">SUMIF(Сезон!A:A,F196,Сезон!B:B)</f>
        <v>1</v>
      </c>
      <c r="AK196" s="117">
        <f ca="1">SUMIF(Состав!A:A,J196,Состав!B:B)</f>
        <v>1</v>
      </c>
      <c r="AL196" s="117">
        <f ca="1">SUMIF(ЦветПолный!A:A,I196,ЦветПолный!C:C)</f>
        <v>6</v>
      </c>
      <c r="AM196" s="117">
        <f ca="1">SUMIF(Цвет!A:A,W196,Цвет!B:B)</f>
        <v>1</v>
      </c>
      <c r="AN196" s="117">
        <f ca="1">SUMIF(Пол!B:B,L196,Пол!C:C)</f>
        <v>1</v>
      </c>
      <c r="AO196" s="117">
        <f ca="1">SUMIF(Марка!A:A,G196,Марка!B:B)</f>
        <v>1</v>
      </c>
      <c r="AP196" s="117">
        <f ca="1">SUMIF(Страна!A:A,M196,Страна!B:B)</f>
        <v>1</v>
      </c>
      <c r="AQ196" s="83" t="str">
        <f ca="1">IF(VLOOKUP(T196,Товары!A:B,2,FALSE)=X196,"Есть в 1С","ERR")</f>
        <v>Есть в 1С</v>
      </c>
      <c r="AR196" s="84" t="str">
        <f ca="1">IF(VLOOKUP(X196,Товары!B:B,1,FALSE)=X196,"Есть в 1С","ERR")</f>
        <v>Есть в 1С</v>
      </c>
      <c r="AS196" s="116" t="str">
        <f ca="1">VLOOKUP(T196,Товары!A:B,2,FALSE)</f>
        <v>21-505-03</v>
      </c>
      <c r="AT196" s="114" t="str">
        <f ca="1">VLOOKUP(T196,Товары!A:B,1,FALSE)</f>
        <v>Шляпа BAILEY арт. 81702BH BERLE (зеленый) {kapok green}</v>
      </c>
    </row>
    <row r="197" spans="1:46" x14ac:dyDescent="0.25">
      <c r="A197" s="133" t="str">
        <f ca="1"/>
        <v>21-505-03-55</v>
      </c>
      <c r="B197" s="128" t="str">
        <f ca="1">UPPER(_xlfn.XLOOKUP($A197,Строчный!$A:$A,Строчный!B:B,"ERR",0))</f>
        <v>81702BH BERLE</v>
      </c>
      <c r="C197" s="101" t="str">
        <f ca="1">PROPER(_xlfn.XLOOKUP($A197,Строчный!$A:$A,Строчный!C:C,"ERR",0))</f>
        <v>Шляпы</v>
      </c>
      <c r="D197" s="101" t="str">
        <f ca="1">_xlfn.LET(_xlpm.DATA,(_xlfn.XLOOKUP($A197,Строчный!$A:$A,Строчный!D:D,"ERR",0)),UPPER(MID(_xlpm.DATA,1,1))&amp;LOWER(MID(_xlpm.DATA,2,LEN(_xlpm.DATA)-1)))</f>
        <v>Шляпа хомбург</v>
      </c>
      <c r="E197" s="101" t="str">
        <f ca="1">PROPER(_xlfn.XLOOKUP($A197,Строчный!$A:$A,Строчный!E:E,"ERR",0))</f>
        <v>The Hollywood</v>
      </c>
      <c r="F197" s="101" t="str">
        <f ca="1">LOWER(_xlfn.XLOOKUP($A197,Строчный!$A:$A,Строчный!F:F,"ERR",0))</f>
        <v>летний</v>
      </c>
      <c r="G197" s="101" t="str">
        <f ca="1">UPPER(_xlfn.XLOOKUP($A197,Строчный!$A:$A,Строчный!G:G,"ERR",0))</f>
        <v>BAILEY</v>
      </c>
      <c r="H197" s="101" t="str">
        <f ca="1">LOWER(_xlfn.XLOOKUP($A197,Строчный!$A:$A,Строчный!H:H,"ERR",0))</f>
        <v>kapok green</v>
      </c>
      <c r="I197" s="101" t="str">
        <f ca="1">LOWER(_xlfn.XLOOKUP($A197,Строчный!$A:$A,Строчный!I:I,"ERR",0))</f>
        <v>зеленый</v>
      </c>
      <c r="J197" s="101" t="str">
        <f ca="1">SUBSTITUTE(LOWER(_xlfn.XLOOKUP($A197,Строчный!$A:$A,Строчный!J:J,"ERR",0)),"подклад","Подклад")</f>
        <v>84% бумага - 12% полипропилен - 4% полиэстер</v>
      </c>
      <c r="K197" s="101" t="str">
        <f ca="1">LOWER(_xlfn.XLOOKUP($A197,Строчный!$A:$A,Строчный!K:K,"ERR",0))</f>
        <v>бумажные</v>
      </c>
      <c r="L197" s="101" t="str">
        <f ca="1">PROPER(_xlfn.XLOOKUP($A197,Строчный!$A:$A,Строчный!L:L,"ERR",0))</f>
        <v>Унисекс</v>
      </c>
      <c r="M197" s="101" t="str">
        <f ca="1">PROPER(_xlfn.XLOOKUP($A197,Строчный!$A:$A,Строчный!M:M,"ERR",0))</f>
        <v>Китай</v>
      </c>
      <c r="N197" s="110">
        <f ca="1">VALUE(_xlfn.XLOOKUP($A197,Строчный!$A:$A,Строчный!N:N,"ERR",0))</f>
        <v>2568.15</v>
      </c>
      <c r="O197" s="109" t="str">
        <f ca="1">_xlfn.XLOOKUP($G197,Фабрика!A:A,Фабрика!B:B,"ERR",0)</f>
        <v>Bollman Headwear Europe Ltd; 2 Merchants drive, Caelisle, Cumbria CA3 0JW, United Kingdom</v>
      </c>
      <c r="P197" s="100">
        <f ca="1">_xlfn.XLOOKUP($A197,Строчный!$A:$A,Строчный!P:P,"ERR",0)</f>
        <v>55</v>
      </c>
      <c r="Q197" s="100">
        <f ca="1">VALUE(_xlfn.XLOOKUP($A197,Строчный!$A:$A,Строчный!Q:Q,"ERR",0))</f>
        <v>2</v>
      </c>
      <c r="R197" s="14" t="s">
        <v>283</v>
      </c>
      <c r="S197" s="122" t="str">
        <f t="shared" ca="1" si="23"/>
        <v>Шляпа BAILEY арт. 81702BH BERLE (зеленый)</v>
      </c>
      <c r="T197" s="121" t="str">
        <f t="shared" ca="1" si="24"/>
        <v>Шляпа BAILEY арт. 81702BH BERLE (зеленый) {kapok green}</v>
      </c>
      <c r="U197" s="18" t="str">
        <f t="shared" ca="1" si="25"/>
        <v>зеленый</v>
      </c>
      <c r="V197" s="18" t="str">
        <f t="shared" ca="1" si="26"/>
        <v>зеленый</v>
      </c>
      <c r="W197" s="119" t="str">
        <f ca="1">_xlfn.XLOOKUP(A197,'Цвета артикулов'!A:A,'Цвета артикулов'!B:B,IFERROR(MID(I197,FIND("-",I197)+1,LEN(I197)),IFERROR(MID(I197,1,FIND("/",I197)-2),I197)),0)</f>
        <v>зеленый</v>
      </c>
      <c r="X197" s="93" t="str">
        <f t="shared" ca="1" si="27"/>
        <v>21-505-03</v>
      </c>
      <c r="Y197" s="95" t="str">
        <f ca="1">VLOOKUP(C197,Группа!A:B,2,FALSE)</f>
        <v>Шляпа</v>
      </c>
      <c r="Z197" s="117" t="str">
        <f ca="1">IFERROR(VLOOKUP(P197,Размеры!A:C,3,FALSE),"")</f>
        <v>55 S</v>
      </c>
      <c r="AA197" s="117" t="str">
        <f ca="1">VLOOKUP(I197,ЦветПолный!A:B,2,FALSE)</f>
        <v>11</v>
      </c>
      <c r="AB197" s="117">
        <f ca="1">IFERROR(VLOOKUP(P197,Размеры!A:D,4,FALSE),"")</f>
        <v>55</v>
      </c>
      <c r="AC197" s="117">
        <f ca="1">IF(LEFT(IFERROR(VLOOKUP(LOOKUP(2,1/SEARCH(B197,Товары!A:A),Товары!A:A),Товары!A:B,2,0),""),6)=MID(X197,1,6),1,0)</f>
        <v>1</v>
      </c>
      <c r="AE197" s="117">
        <f ca="1">SUMIF(Группа!A:A,C197,Группа!C:C)</f>
        <v>1</v>
      </c>
      <c r="AF197" s="117">
        <f ca="1">SUMIF(Группа!B:B,Y197,Группа!C:C)</f>
        <v>1</v>
      </c>
      <c r="AG197" s="117">
        <f ca="1">SUMIF(Формы!A:A,D197,Формы!B:B)</f>
        <v>1</v>
      </c>
      <c r="AH197" s="117">
        <f ca="1">SUMIF(Материал!A:A,K197,Материал!B:B)</f>
        <v>1</v>
      </c>
      <c r="AI197" s="117">
        <f ca="1">SUMIF(Размеры!A:A,P197,Размеры!E:E)</f>
        <v>1</v>
      </c>
      <c r="AJ197" s="117">
        <f ca="1">SUMIF(Сезон!A:A,F197,Сезон!B:B)</f>
        <v>1</v>
      </c>
      <c r="AK197" s="117">
        <f ca="1">SUMIF(Состав!A:A,J197,Состав!B:B)</f>
        <v>1</v>
      </c>
      <c r="AL197" s="117">
        <f ca="1">SUMIF(ЦветПолный!A:A,I197,ЦветПолный!C:C)</f>
        <v>6</v>
      </c>
      <c r="AM197" s="117">
        <f ca="1">SUMIF(Цвет!A:A,W197,Цвет!B:B)</f>
        <v>1</v>
      </c>
      <c r="AN197" s="117">
        <f ca="1">SUMIF(Пол!B:B,L197,Пол!C:C)</f>
        <v>1</v>
      </c>
      <c r="AO197" s="117">
        <f ca="1">SUMIF(Марка!A:A,G197,Марка!B:B)</f>
        <v>1</v>
      </c>
      <c r="AP197" s="117">
        <f ca="1">SUMIF(Страна!A:A,M197,Страна!B:B)</f>
        <v>1</v>
      </c>
      <c r="AQ197" s="83" t="str">
        <f ca="1">IF(VLOOKUP(T197,Товары!A:B,2,FALSE)=X197,"Есть в 1С","ERR")</f>
        <v>Есть в 1С</v>
      </c>
      <c r="AR197" s="84" t="str">
        <f ca="1">IF(VLOOKUP(X197,Товары!B:B,1,FALSE)=X197,"Есть в 1С","ERR")</f>
        <v>Есть в 1С</v>
      </c>
      <c r="AS197" s="116" t="str">
        <f ca="1">VLOOKUP(T197,Товары!A:B,2,FALSE)</f>
        <v>21-505-03</v>
      </c>
      <c r="AT197" s="114" t="str">
        <f ca="1">VLOOKUP(T197,Товары!A:B,1,FALSE)</f>
        <v>Шляпа BAILEY арт. 81702BH BERLE (зеленый) {kapok green}</v>
      </c>
    </row>
    <row r="198" spans="1:46" x14ac:dyDescent="0.25">
      <c r="A198" s="133" t="str">
        <f ca="1"/>
        <v>21-505-02-61</v>
      </c>
      <c r="B198" s="128" t="str">
        <f ca="1">UPPER(_xlfn.XLOOKUP($A198,Строчный!$A:$A,Строчный!B:B,"ERR",0))</f>
        <v>81702BH BERLE</v>
      </c>
      <c r="C198" s="101" t="str">
        <f ca="1">PROPER(_xlfn.XLOOKUP($A198,Строчный!$A:$A,Строчный!C:C,"ERR",0))</f>
        <v>Шляпы</v>
      </c>
      <c r="D198" s="101" t="str">
        <f ca="1">_xlfn.LET(_xlpm.DATA,(_xlfn.XLOOKUP($A198,Строчный!$A:$A,Строчный!D:D,"ERR",0)),UPPER(MID(_xlpm.DATA,1,1))&amp;LOWER(MID(_xlpm.DATA,2,LEN(_xlpm.DATA)-1)))</f>
        <v>Шляпа хомбург</v>
      </c>
      <c r="E198" s="101" t="str">
        <f ca="1">PROPER(_xlfn.XLOOKUP($A198,Строчный!$A:$A,Строчный!E:E,"ERR",0))</f>
        <v>The Hollywood</v>
      </c>
      <c r="F198" s="101" t="str">
        <f ca="1">LOWER(_xlfn.XLOOKUP($A198,Строчный!$A:$A,Строчный!F:F,"ERR",0))</f>
        <v>летний</v>
      </c>
      <c r="G198" s="101" t="str">
        <f ca="1">UPPER(_xlfn.XLOOKUP($A198,Строчный!$A:$A,Строчный!G:G,"ERR",0))</f>
        <v>BAILEY</v>
      </c>
      <c r="H198" s="101" t="str">
        <f ca="1">LOWER(_xlfn.XLOOKUP($A198,Строчный!$A:$A,Строчный!H:H,"ERR",0))</f>
        <v>natural</v>
      </c>
      <c r="I198" s="101" t="str">
        <f ca="1">LOWER(_xlfn.XLOOKUP($A198,Строчный!$A:$A,Строчный!I:I,"ERR",0))</f>
        <v>бежевый</v>
      </c>
      <c r="J198" s="101" t="str">
        <f ca="1">SUBSTITUTE(LOWER(_xlfn.XLOOKUP($A198,Строчный!$A:$A,Строчный!J:J,"ERR",0)),"подклад","Подклад")</f>
        <v>84% бумага - 12% полипропилен - 4% полиэстер</v>
      </c>
      <c r="K198" s="101" t="str">
        <f ca="1">LOWER(_xlfn.XLOOKUP($A198,Строчный!$A:$A,Строчный!K:K,"ERR",0))</f>
        <v>бумажные</v>
      </c>
      <c r="L198" s="101" t="str">
        <f ca="1">PROPER(_xlfn.XLOOKUP($A198,Строчный!$A:$A,Строчный!L:L,"ERR",0))</f>
        <v>Унисекс</v>
      </c>
      <c r="M198" s="101" t="str">
        <f ca="1">PROPER(_xlfn.XLOOKUP($A198,Строчный!$A:$A,Строчный!M:M,"ERR",0))</f>
        <v>Китай</v>
      </c>
      <c r="N198" s="110">
        <f ca="1">VALUE(_xlfn.XLOOKUP($A198,Строчный!$A:$A,Строчный!N:N,"ERR",0))</f>
        <v>2568.15</v>
      </c>
      <c r="O198" s="109" t="str">
        <f ca="1">_xlfn.XLOOKUP($G198,Фабрика!A:A,Фабрика!B:B,"ERR",0)</f>
        <v>Bollman Headwear Europe Ltd; 2 Merchants drive, Caelisle, Cumbria CA3 0JW, United Kingdom</v>
      </c>
      <c r="P198" s="100">
        <f ca="1">_xlfn.XLOOKUP($A198,Строчный!$A:$A,Строчный!P:P,"ERR",0)</f>
        <v>61</v>
      </c>
      <c r="Q198" s="100">
        <f ca="1">VALUE(_xlfn.XLOOKUP($A198,Строчный!$A:$A,Строчный!Q:Q,"ERR",0))</f>
        <v>4</v>
      </c>
      <c r="R198" s="14" t="s">
        <v>283</v>
      </c>
      <c r="S198" s="122" t="str">
        <f t="shared" ca="1" si="23"/>
        <v>Шляпа BAILEY арт. 81702BH BERLE (бежевый)</v>
      </c>
      <c r="T198" s="121" t="str">
        <f t="shared" ca="1" si="24"/>
        <v>Шляпа BAILEY арт. 81702BH BERLE (бежевый) {natural}</v>
      </c>
      <c r="U198" s="18" t="str">
        <f t="shared" ca="1" si="25"/>
        <v>бежевый</v>
      </c>
      <c r="V198" s="18" t="str">
        <f t="shared" ca="1" si="26"/>
        <v>бежевый</v>
      </c>
      <c r="W198" s="119" t="str">
        <f ca="1">_xlfn.XLOOKUP(A198,'Цвета артикулов'!A:A,'Цвета артикулов'!B:B,IFERROR(MID(I198,FIND("-",I198)+1,LEN(I198)),IFERROR(MID(I198,1,FIND("/",I198)-2),I198)),0)</f>
        <v>бежевый</v>
      </c>
      <c r="X198" s="93" t="str">
        <f t="shared" ca="1" si="27"/>
        <v>21-505-02</v>
      </c>
      <c r="Y198" s="95" t="str">
        <f ca="1">VLOOKUP(C198,Группа!A:B,2,FALSE)</f>
        <v>Шляпа</v>
      </c>
      <c r="Z198" s="117" t="str">
        <f ca="1">IFERROR(VLOOKUP(P198,Размеры!A:C,3,FALSE),"")</f>
        <v>61 XL</v>
      </c>
      <c r="AA198" s="117" t="str">
        <f ca="1">VLOOKUP(I198,ЦветПолный!A:B,2,FALSE)</f>
        <v>02</v>
      </c>
      <c r="AB198" s="117">
        <f ca="1">IFERROR(VLOOKUP(P198,Размеры!A:D,4,FALSE),"")</f>
        <v>61</v>
      </c>
      <c r="AC198" s="117">
        <f ca="1">IF(LEFT(IFERROR(VLOOKUP(LOOKUP(2,1/SEARCH(B198,Товары!A:A),Товары!A:A),Товары!A:B,2,0),""),6)=MID(X198,1,6),1,0)</f>
        <v>1</v>
      </c>
      <c r="AE198" s="117">
        <f ca="1">SUMIF(Группа!A:A,C198,Группа!C:C)</f>
        <v>1</v>
      </c>
      <c r="AF198" s="117">
        <f ca="1">SUMIF(Группа!B:B,Y198,Группа!C:C)</f>
        <v>1</v>
      </c>
      <c r="AG198" s="117">
        <f ca="1">SUMIF(Формы!A:A,D198,Формы!B:B)</f>
        <v>1</v>
      </c>
      <c r="AH198" s="117">
        <f ca="1">SUMIF(Материал!A:A,K198,Материал!B:B)</f>
        <v>1</v>
      </c>
      <c r="AI198" s="117">
        <f ca="1">SUMIF(Размеры!A:A,P198,Размеры!E:E)</f>
        <v>1</v>
      </c>
      <c r="AJ198" s="117">
        <f ca="1">SUMIF(Сезон!A:A,F198,Сезон!B:B)</f>
        <v>1</v>
      </c>
      <c r="AK198" s="117">
        <f ca="1">SUMIF(Состав!A:A,J198,Состав!B:B)</f>
        <v>1</v>
      </c>
      <c r="AL198" s="117">
        <f ca="1">SUMIF(ЦветПолный!A:A,I198,ЦветПолный!C:C)</f>
        <v>12</v>
      </c>
      <c r="AM198" s="117">
        <f ca="1">SUMIF(Цвет!A:A,W198,Цвет!B:B)</f>
        <v>1</v>
      </c>
      <c r="AN198" s="117">
        <f ca="1">SUMIF(Пол!B:B,L198,Пол!C:C)</f>
        <v>1</v>
      </c>
      <c r="AO198" s="117">
        <f ca="1">SUMIF(Марка!A:A,G198,Марка!B:B)</f>
        <v>1</v>
      </c>
      <c r="AP198" s="117">
        <f ca="1">SUMIF(Страна!A:A,M198,Страна!B:B)</f>
        <v>1</v>
      </c>
      <c r="AQ198" s="83" t="e">
        <f ca="1">IF(VLOOKUP(T198,Товары!A:B,2,FALSE)=X198,"Есть в 1С","ERR")</f>
        <v>#N/A</v>
      </c>
      <c r="AR198" s="84" t="e">
        <f ca="1">IF(VLOOKUP(X198,Товары!B:B,1,FALSE)=X198,"Есть в 1С","ERR")</f>
        <v>#N/A</v>
      </c>
      <c r="AS198" s="116" t="e">
        <f ca="1">VLOOKUP(T198,Товары!A:B,2,FALSE)</f>
        <v>#N/A</v>
      </c>
      <c r="AT198" s="114" t="e">
        <f ca="1">VLOOKUP(T198,Товары!A:B,1,FALSE)</f>
        <v>#N/A</v>
      </c>
    </row>
    <row r="199" spans="1:46" x14ac:dyDescent="0.25">
      <c r="A199" s="133" t="str">
        <f ca="1"/>
        <v>21-505-02-59</v>
      </c>
      <c r="B199" s="128" t="str">
        <f ca="1">UPPER(_xlfn.XLOOKUP($A199,Строчный!$A:$A,Строчный!B:B,"ERR",0))</f>
        <v>81702BH BERLE</v>
      </c>
      <c r="C199" s="101" t="str">
        <f ca="1">PROPER(_xlfn.XLOOKUP($A199,Строчный!$A:$A,Строчный!C:C,"ERR",0))</f>
        <v>Шляпы</v>
      </c>
      <c r="D199" s="101" t="str">
        <f ca="1">_xlfn.LET(_xlpm.DATA,(_xlfn.XLOOKUP($A199,Строчный!$A:$A,Строчный!D:D,"ERR",0)),UPPER(MID(_xlpm.DATA,1,1))&amp;LOWER(MID(_xlpm.DATA,2,LEN(_xlpm.DATA)-1)))</f>
        <v>Шляпа хомбург</v>
      </c>
      <c r="E199" s="101" t="str">
        <f ca="1">PROPER(_xlfn.XLOOKUP($A199,Строчный!$A:$A,Строчный!E:E,"ERR",0))</f>
        <v>The Hollywood</v>
      </c>
      <c r="F199" s="101" t="str">
        <f ca="1">LOWER(_xlfn.XLOOKUP($A199,Строчный!$A:$A,Строчный!F:F,"ERR",0))</f>
        <v>летний</v>
      </c>
      <c r="G199" s="101" t="str">
        <f ca="1">UPPER(_xlfn.XLOOKUP($A199,Строчный!$A:$A,Строчный!G:G,"ERR",0))</f>
        <v>BAILEY</v>
      </c>
      <c r="H199" s="101" t="str">
        <f ca="1">LOWER(_xlfn.XLOOKUP($A199,Строчный!$A:$A,Строчный!H:H,"ERR",0))</f>
        <v>natural</v>
      </c>
      <c r="I199" s="101" t="str">
        <f ca="1">LOWER(_xlfn.XLOOKUP($A199,Строчный!$A:$A,Строчный!I:I,"ERR",0))</f>
        <v>бежевый</v>
      </c>
      <c r="J199" s="101" t="str">
        <f ca="1">SUBSTITUTE(LOWER(_xlfn.XLOOKUP($A199,Строчный!$A:$A,Строчный!J:J,"ERR",0)),"подклад","Подклад")</f>
        <v>84% бумага - 12% полипропилен - 4% полиэстер</v>
      </c>
      <c r="K199" s="101" t="str">
        <f ca="1">LOWER(_xlfn.XLOOKUP($A199,Строчный!$A:$A,Строчный!K:K,"ERR",0))</f>
        <v>бумажные</v>
      </c>
      <c r="L199" s="101" t="str">
        <f ca="1">PROPER(_xlfn.XLOOKUP($A199,Строчный!$A:$A,Строчный!L:L,"ERR",0))</f>
        <v>Унисекс</v>
      </c>
      <c r="M199" s="101" t="str">
        <f ca="1">PROPER(_xlfn.XLOOKUP($A199,Строчный!$A:$A,Строчный!M:M,"ERR",0))</f>
        <v>Китай</v>
      </c>
      <c r="N199" s="110">
        <f ca="1">VALUE(_xlfn.XLOOKUP($A199,Строчный!$A:$A,Строчный!N:N,"ERR",0))</f>
        <v>2568.15</v>
      </c>
      <c r="O199" s="109" t="str">
        <f ca="1">_xlfn.XLOOKUP($G199,Фабрика!A:A,Фабрика!B:B,"ERR",0)</f>
        <v>Bollman Headwear Europe Ltd; 2 Merchants drive, Caelisle, Cumbria CA3 0JW, United Kingdom</v>
      </c>
      <c r="P199" s="100">
        <f ca="1">_xlfn.XLOOKUP($A199,Строчный!$A:$A,Строчный!P:P,"ERR",0)</f>
        <v>59</v>
      </c>
      <c r="Q199" s="100">
        <f ca="1">VALUE(_xlfn.XLOOKUP($A199,Строчный!$A:$A,Строчный!Q:Q,"ERR",0))</f>
        <v>8</v>
      </c>
      <c r="R199" s="14" t="s">
        <v>283</v>
      </c>
      <c r="S199" s="122" t="str">
        <f t="shared" ca="1" si="23"/>
        <v>Шляпа BAILEY арт. 81702BH BERLE (бежевый)</v>
      </c>
      <c r="T199" s="121" t="str">
        <f t="shared" ca="1" si="24"/>
        <v>Шляпа BAILEY арт. 81702BH BERLE (бежевый) {natural}</v>
      </c>
      <c r="U199" s="18" t="str">
        <f t="shared" ca="1" si="25"/>
        <v>бежевый</v>
      </c>
      <c r="V199" s="18" t="str">
        <f t="shared" ca="1" si="26"/>
        <v>бежевый</v>
      </c>
      <c r="W199" s="119" t="str">
        <f ca="1">_xlfn.XLOOKUP(A199,'Цвета артикулов'!A:A,'Цвета артикулов'!B:B,IFERROR(MID(I199,FIND("-",I199)+1,LEN(I199)),IFERROR(MID(I199,1,FIND("/",I199)-2),I199)),0)</f>
        <v>бежевый</v>
      </c>
      <c r="X199" s="93" t="str">
        <f t="shared" ca="1" si="27"/>
        <v>21-505-02</v>
      </c>
      <c r="Y199" s="95" t="str">
        <f ca="1">VLOOKUP(C199,Группа!A:B,2,FALSE)</f>
        <v>Шляпа</v>
      </c>
      <c r="Z199" s="117" t="str">
        <f ca="1">IFERROR(VLOOKUP(P199,Размеры!A:C,3,FALSE),"")</f>
        <v>59 L</v>
      </c>
      <c r="AA199" s="117" t="str">
        <f ca="1">VLOOKUP(I199,ЦветПолный!A:B,2,FALSE)</f>
        <v>02</v>
      </c>
      <c r="AB199" s="117">
        <f ca="1">IFERROR(VLOOKUP(P199,Размеры!A:D,4,FALSE),"")</f>
        <v>59</v>
      </c>
      <c r="AC199" s="117">
        <f ca="1">IF(LEFT(IFERROR(VLOOKUP(LOOKUP(2,1/SEARCH(B199,Товары!A:A),Товары!A:A),Товары!A:B,2,0),""),6)=MID(X199,1,6),1,0)</f>
        <v>1</v>
      </c>
      <c r="AE199" s="117">
        <f ca="1">SUMIF(Группа!A:A,C199,Группа!C:C)</f>
        <v>1</v>
      </c>
      <c r="AF199" s="117">
        <f ca="1">SUMIF(Группа!B:B,Y199,Группа!C:C)</f>
        <v>1</v>
      </c>
      <c r="AG199" s="117">
        <f ca="1">SUMIF(Формы!A:A,D199,Формы!B:B)</f>
        <v>1</v>
      </c>
      <c r="AH199" s="117">
        <f ca="1">SUMIF(Материал!A:A,K199,Материал!B:B)</f>
        <v>1</v>
      </c>
      <c r="AI199" s="117">
        <f ca="1">SUMIF(Размеры!A:A,P199,Размеры!E:E)</f>
        <v>1</v>
      </c>
      <c r="AJ199" s="117">
        <f ca="1">SUMIF(Сезон!A:A,F199,Сезон!B:B)</f>
        <v>1</v>
      </c>
      <c r="AK199" s="117">
        <f ca="1">SUMIF(Состав!A:A,J199,Состав!B:B)</f>
        <v>1</v>
      </c>
      <c r="AL199" s="117">
        <f ca="1">SUMIF(ЦветПолный!A:A,I199,ЦветПолный!C:C)</f>
        <v>12</v>
      </c>
      <c r="AM199" s="117">
        <f ca="1">SUMIF(Цвет!A:A,W199,Цвет!B:B)</f>
        <v>1</v>
      </c>
      <c r="AN199" s="117">
        <f ca="1">SUMIF(Пол!B:B,L199,Пол!C:C)</f>
        <v>1</v>
      </c>
      <c r="AO199" s="117">
        <f ca="1">SUMIF(Марка!A:A,G199,Марка!B:B)</f>
        <v>1</v>
      </c>
      <c r="AP199" s="117">
        <f ca="1">SUMIF(Страна!A:A,M199,Страна!B:B)</f>
        <v>1</v>
      </c>
      <c r="AQ199" s="83" t="e">
        <f ca="1">IF(VLOOKUP(T199,Товары!A:B,2,FALSE)=X199,"Есть в 1С","ERR")</f>
        <v>#N/A</v>
      </c>
      <c r="AR199" s="84" t="e">
        <f ca="1">IF(VLOOKUP(X199,Товары!B:B,1,FALSE)=X199,"Есть в 1С","ERR")</f>
        <v>#N/A</v>
      </c>
      <c r="AS199" s="116" t="e">
        <f ca="1">VLOOKUP(T199,Товары!A:B,2,FALSE)</f>
        <v>#N/A</v>
      </c>
      <c r="AT199" s="114" t="e">
        <f ca="1">VLOOKUP(T199,Товары!A:B,1,FALSE)</f>
        <v>#N/A</v>
      </c>
    </row>
    <row r="200" spans="1:46" x14ac:dyDescent="0.25">
      <c r="A200" s="133" t="str">
        <f ca="1"/>
        <v>21-505-02-57</v>
      </c>
      <c r="B200" s="128" t="str">
        <f ca="1">UPPER(_xlfn.XLOOKUP($A200,Строчный!$A:$A,Строчный!B:B,"ERR",0))</f>
        <v>81702BH BERLE</v>
      </c>
      <c r="C200" s="101" t="str">
        <f ca="1">PROPER(_xlfn.XLOOKUP($A200,Строчный!$A:$A,Строчный!C:C,"ERR",0))</f>
        <v>Шляпы</v>
      </c>
      <c r="D200" s="101" t="str">
        <f ca="1">_xlfn.LET(_xlpm.DATA,(_xlfn.XLOOKUP($A200,Строчный!$A:$A,Строчный!D:D,"ERR",0)),UPPER(MID(_xlpm.DATA,1,1))&amp;LOWER(MID(_xlpm.DATA,2,LEN(_xlpm.DATA)-1)))</f>
        <v>Шляпа хомбург</v>
      </c>
      <c r="E200" s="101" t="str">
        <f ca="1">PROPER(_xlfn.XLOOKUP($A200,Строчный!$A:$A,Строчный!E:E,"ERR",0))</f>
        <v>The Hollywood</v>
      </c>
      <c r="F200" s="101" t="str">
        <f ca="1">LOWER(_xlfn.XLOOKUP($A200,Строчный!$A:$A,Строчный!F:F,"ERR",0))</f>
        <v>летний</v>
      </c>
      <c r="G200" s="101" t="str">
        <f ca="1">UPPER(_xlfn.XLOOKUP($A200,Строчный!$A:$A,Строчный!G:G,"ERR",0))</f>
        <v>BAILEY</v>
      </c>
      <c r="H200" s="101" t="str">
        <f ca="1">LOWER(_xlfn.XLOOKUP($A200,Строчный!$A:$A,Строчный!H:H,"ERR",0))</f>
        <v>natural</v>
      </c>
      <c r="I200" s="101" t="str">
        <f ca="1">LOWER(_xlfn.XLOOKUP($A200,Строчный!$A:$A,Строчный!I:I,"ERR",0))</f>
        <v>бежевый</v>
      </c>
      <c r="J200" s="101" t="str">
        <f ca="1">SUBSTITUTE(LOWER(_xlfn.XLOOKUP($A200,Строчный!$A:$A,Строчный!J:J,"ERR",0)),"подклад","Подклад")</f>
        <v>84% бумага - 12% полипропилен - 4% полиэстер</v>
      </c>
      <c r="K200" s="101" t="str">
        <f ca="1">LOWER(_xlfn.XLOOKUP($A200,Строчный!$A:$A,Строчный!K:K,"ERR",0))</f>
        <v>бумажные</v>
      </c>
      <c r="L200" s="101" t="str">
        <f ca="1">PROPER(_xlfn.XLOOKUP($A200,Строчный!$A:$A,Строчный!L:L,"ERR",0))</f>
        <v>Унисекс</v>
      </c>
      <c r="M200" s="101" t="str">
        <f ca="1">PROPER(_xlfn.XLOOKUP($A200,Строчный!$A:$A,Строчный!M:M,"ERR",0))</f>
        <v>Китай</v>
      </c>
      <c r="N200" s="110">
        <f ca="1">VALUE(_xlfn.XLOOKUP($A200,Строчный!$A:$A,Строчный!N:N,"ERR",0))</f>
        <v>2568.15</v>
      </c>
      <c r="O200" s="109" t="str">
        <f ca="1">_xlfn.XLOOKUP($G200,Фабрика!A:A,Фабрика!B:B,"ERR",0)</f>
        <v>Bollman Headwear Europe Ltd; 2 Merchants drive, Caelisle, Cumbria CA3 0JW, United Kingdom</v>
      </c>
      <c r="P200" s="100">
        <f ca="1">_xlfn.XLOOKUP($A200,Строчный!$A:$A,Строчный!P:P,"ERR",0)</f>
        <v>57</v>
      </c>
      <c r="Q200" s="100">
        <f ca="1">VALUE(_xlfn.XLOOKUP($A200,Строчный!$A:$A,Строчный!Q:Q,"ERR",0))</f>
        <v>6</v>
      </c>
      <c r="R200" s="14" t="s">
        <v>283</v>
      </c>
      <c r="S200" s="122" t="str">
        <f t="shared" ca="1" si="23"/>
        <v>Шляпа BAILEY арт. 81702BH BERLE (бежевый)</v>
      </c>
      <c r="T200" s="121" t="str">
        <f t="shared" ca="1" si="24"/>
        <v>Шляпа BAILEY арт. 81702BH BERLE (бежевый) {natural}</v>
      </c>
      <c r="U200" s="18" t="str">
        <f t="shared" ca="1" si="25"/>
        <v>бежевый</v>
      </c>
      <c r="V200" s="18" t="str">
        <f t="shared" ca="1" si="26"/>
        <v>бежевый</v>
      </c>
      <c r="W200" s="119" t="str">
        <f ca="1">_xlfn.XLOOKUP(A200,'Цвета артикулов'!A:A,'Цвета артикулов'!B:B,IFERROR(MID(I200,FIND("-",I200)+1,LEN(I200)),IFERROR(MID(I200,1,FIND("/",I200)-2),I200)),0)</f>
        <v>бежевый</v>
      </c>
      <c r="X200" s="93" t="str">
        <f t="shared" ca="1" si="27"/>
        <v>21-505-02</v>
      </c>
      <c r="Y200" s="95" t="str">
        <f ca="1">VLOOKUP(C200,Группа!A:B,2,FALSE)</f>
        <v>Шляпа</v>
      </c>
      <c r="Z200" s="117" t="str">
        <f ca="1">IFERROR(VLOOKUP(P200,Размеры!A:C,3,FALSE),"")</f>
        <v>57 M</v>
      </c>
      <c r="AA200" s="117" t="str">
        <f ca="1">VLOOKUP(I200,ЦветПолный!A:B,2,FALSE)</f>
        <v>02</v>
      </c>
      <c r="AB200" s="117">
        <f ca="1">IFERROR(VLOOKUP(P200,Размеры!A:D,4,FALSE),"")</f>
        <v>57</v>
      </c>
      <c r="AC200" s="117">
        <f ca="1">IF(LEFT(IFERROR(VLOOKUP(LOOKUP(2,1/SEARCH(B200,Товары!A:A),Товары!A:A),Товары!A:B,2,0),""),6)=MID(X200,1,6),1,0)</f>
        <v>1</v>
      </c>
      <c r="AE200" s="117">
        <f ca="1">SUMIF(Группа!A:A,C200,Группа!C:C)</f>
        <v>1</v>
      </c>
      <c r="AF200" s="117">
        <f ca="1">SUMIF(Группа!B:B,Y200,Группа!C:C)</f>
        <v>1</v>
      </c>
      <c r="AG200" s="117">
        <f ca="1">SUMIF(Формы!A:A,D200,Формы!B:B)</f>
        <v>1</v>
      </c>
      <c r="AH200" s="117">
        <f ca="1">SUMIF(Материал!A:A,K200,Материал!B:B)</f>
        <v>1</v>
      </c>
      <c r="AI200" s="117">
        <f ca="1">SUMIF(Размеры!A:A,P200,Размеры!E:E)</f>
        <v>1</v>
      </c>
      <c r="AJ200" s="117">
        <f ca="1">SUMIF(Сезон!A:A,F200,Сезон!B:B)</f>
        <v>1</v>
      </c>
      <c r="AK200" s="117">
        <f ca="1">SUMIF(Состав!A:A,J200,Состав!B:B)</f>
        <v>1</v>
      </c>
      <c r="AL200" s="117">
        <f ca="1">SUMIF(ЦветПолный!A:A,I200,ЦветПолный!C:C)</f>
        <v>12</v>
      </c>
      <c r="AM200" s="117">
        <f ca="1">SUMIF(Цвет!A:A,W200,Цвет!B:B)</f>
        <v>1</v>
      </c>
      <c r="AN200" s="117">
        <f ca="1">SUMIF(Пол!B:B,L200,Пол!C:C)</f>
        <v>1</v>
      </c>
      <c r="AO200" s="117">
        <f ca="1">SUMIF(Марка!A:A,G200,Марка!B:B)</f>
        <v>1</v>
      </c>
      <c r="AP200" s="117">
        <f ca="1">SUMIF(Страна!A:A,M200,Страна!B:B)</f>
        <v>1</v>
      </c>
      <c r="AQ200" s="83" t="e">
        <f ca="1">IF(VLOOKUP(T200,Товары!A:B,2,FALSE)=X200,"Есть в 1С","ERR")</f>
        <v>#N/A</v>
      </c>
      <c r="AR200" s="84" t="e">
        <f ca="1">IF(VLOOKUP(X200,Товары!B:B,1,FALSE)=X200,"Есть в 1С","ERR")</f>
        <v>#N/A</v>
      </c>
      <c r="AS200" s="116" t="e">
        <f ca="1">VLOOKUP(T200,Товары!A:B,2,FALSE)</f>
        <v>#N/A</v>
      </c>
      <c r="AT200" s="114" t="e">
        <f ca="1">VLOOKUP(T200,Товары!A:B,1,FALSE)</f>
        <v>#N/A</v>
      </c>
    </row>
    <row r="201" spans="1:46" x14ac:dyDescent="0.25">
      <c r="A201" s="133" t="str">
        <f ca="1"/>
        <v>21-505-02-55</v>
      </c>
      <c r="B201" s="128" t="str">
        <f ca="1">UPPER(_xlfn.XLOOKUP($A201,Строчный!$A:$A,Строчный!B:B,"ERR",0))</f>
        <v>81702BH BERLE</v>
      </c>
      <c r="C201" s="101" t="str">
        <f ca="1">PROPER(_xlfn.XLOOKUP($A201,Строчный!$A:$A,Строчный!C:C,"ERR",0))</f>
        <v>Шляпы</v>
      </c>
      <c r="D201" s="101" t="str">
        <f ca="1">_xlfn.LET(_xlpm.DATA,(_xlfn.XLOOKUP($A201,Строчный!$A:$A,Строчный!D:D,"ERR",0)),UPPER(MID(_xlpm.DATA,1,1))&amp;LOWER(MID(_xlpm.DATA,2,LEN(_xlpm.DATA)-1)))</f>
        <v>Шляпа хомбург</v>
      </c>
      <c r="E201" s="101" t="str">
        <f ca="1">PROPER(_xlfn.XLOOKUP($A201,Строчный!$A:$A,Строчный!E:E,"ERR",0))</f>
        <v>The Hollywood</v>
      </c>
      <c r="F201" s="101" t="str">
        <f ca="1">LOWER(_xlfn.XLOOKUP($A201,Строчный!$A:$A,Строчный!F:F,"ERR",0))</f>
        <v>летний</v>
      </c>
      <c r="G201" s="101" t="str">
        <f ca="1">UPPER(_xlfn.XLOOKUP($A201,Строчный!$A:$A,Строчный!G:G,"ERR",0))</f>
        <v>BAILEY</v>
      </c>
      <c r="H201" s="101" t="str">
        <f ca="1">LOWER(_xlfn.XLOOKUP($A201,Строчный!$A:$A,Строчный!H:H,"ERR",0))</f>
        <v>natural</v>
      </c>
      <c r="I201" s="101" t="str">
        <f ca="1">LOWER(_xlfn.XLOOKUP($A201,Строчный!$A:$A,Строчный!I:I,"ERR",0))</f>
        <v>бежевый</v>
      </c>
      <c r="J201" s="101" t="str">
        <f ca="1">SUBSTITUTE(LOWER(_xlfn.XLOOKUP($A201,Строчный!$A:$A,Строчный!J:J,"ERR",0)),"подклад","Подклад")</f>
        <v>84% бумага - 12% полипропилен - 4% полиэстер</v>
      </c>
      <c r="K201" s="101" t="str">
        <f ca="1">LOWER(_xlfn.XLOOKUP($A201,Строчный!$A:$A,Строчный!K:K,"ERR",0))</f>
        <v>бумажные</v>
      </c>
      <c r="L201" s="101" t="str">
        <f ca="1">PROPER(_xlfn.XLOOKUP($A201,Строчный!$A:$A,Строчный!L:L,"ERR",0))</f>
        <v>Унисекс</v>
      </c>
      <c r="M201" s="101" t="str">
        <f ca="1">PROPER(_xlfn.XLOOKUP($A201,Строчный!$A:$A,Строчный!M:M,"ERR",0))</f>
        <v>Китай</v>
      </c>
      <c r="N201" s="110">
        <f ca="1">VALUE(_xlfn.XLOOKUP($A201,Строчный!$A:$A,Строчный!N:N,"ERR",0))</f>
        <v>2568.15</v>
      </c>
      <c r="O201" s="109" t="str">
        <f ca="1">_xlfn.XLOOKUP($G201,Фабрика!A:A,Фабрика!B:B,"ERR",0)</f>
        <v>Bollman Headwear Europe Ltd; 2 Merchants drive, Caelisle, Cumbria CA3 0JW, United Kingdom</v>
      </c>
      <c r="P201" s="100">
        <f ca="1">_xlfn.XLOOKUP($A201,Строчный!$A:$A,Строчный!P:P,"ERR",0)</f>
        <v>55</v>
      </c>
      <c r="Q201" s="100">
        <f ca="1">VALUE(_xlfn.XLOOKUP($A201,Строчный!$A:$A,Строчный!Q:Q,"ERR",0))</f>
        <v>2</v>
      </c>
      <c r="R201" s="14" t="s">
        <v>283</v>
      </c>
      <c r="S201" s="122" t="str">
        <f t="shared" ca="1" si="23"/>
        <v>Шляпа BAILEY арт. 81702BH BERLE (бежевый)</v>
      </c>
      <c r="T201" s="121" t="str">
        <f t="shared" ca="1" si="24"/>
        <v>Шляпа BAILEY арт. 81702BH BERLE (бежевый) {natural}</v>
      </c>
      <c r="U201" s="18" t="str">
        <f t="shared" ca="1" si="25"/>
        <v>бежевый</v>
      </c>
      <c r="V201" s="18" t="str">
        <f t="shared" ca="1" si="26"/>
        <v>бежевый</v>
      </c>
      <c r="W201" s="119" t="str">
        <f ca="1">_xlfn.XLOOKUP(A201,'Цвета артикулов'!A:A,'Цвета артикулов'!B:B,IFERROR(MID(I201,FIND("-",I201)+1,LEN(I201)),IFERROR(MID(I201,1,FIND("/",I201)-2),I201)),0)</f>
        <v>бежевый</v>
      </c>
      <c r="X201" s="93" t="str">
        <f t="shared" ca="1" si="27"/>
        <v>21-505-02</v>
      </c>
      <c r="Y201" s="95" t="str">
        <f ca="1">VLOOKUP(C201,Группа!A:B,2,FALSE)</f>
        <v>Шляпа</v>
      </c>
      <c r="Z201" s="117" t="str">
        <f ca="1">IFERROR(VLOOKUP(P201,Размеры!A:C,3,FALSE),"")</f>
        <v>55 S</v>
      </c>
      <c r="AA201" s="117" t="str">
        <f ca="1">VLOOKUP(I201,ЦветПолный!A:B,2,FALSE)</f>
        <v>02</v>
      </c>
      <c r="AB201" s="117">
        <f ca="1">IFERROR(VLOOKUP(P201,Размеры!A:D,4,FALSE),"")</f>
        <v>55</v>
      </c>
      <c r="AC201" s="117">
        <f ca="1">IF(LEFT(IFERROR(VLOOKUP(LOOKUP(2,1/SEARCH(B201,Товары!A:A),Товары!A:A),Товары!A:B,2,0),""),6)=MID(X201,1,6),1,0)</f>
        <v>1</v>
      </c>
      <c r="AE201" s="117">
        <f ca="1">SUMIF(Группа!A:A,C201,Группа!C:C)</f>
        <v>1</v>
      </c>
      <c r="AF201" s="117">
        <f ca="1">SUMIF(Группа!B:B,Y201,Группа!C:C)</f>
        <v>1</v>
      </c>
      <c r="AG201" s="117">
        <f ca="1">SUMIF(Формы!A:A,D201,Формы!B:B)</f>
        <v>1</v>
      </c>
      <c r="AH201" s="117">
        <f ca="1">SUMIF(Материал!A:A,K201,Материал!B:B)</f>
        <v>1</v>
      </c>
      <c r="AI201" s="117">
        <f ca="1">SUMIF(Размеры!A:A,P201,Размеры!E:E)</f>
        <v>1</v>
      </c>
      <c r="AJ201" s="117">
        <f ca="1">SUMIF(Сезон!A:A,F201,Сезон!B:B)</f>
        <v>1</v>
      </c>
      <c r="AK201" s="117">
        <f ca="1">SUMIF(Состав!A:A,J201,Состав!B:B)</f>
        <v>1</v>
      </c>
      <c r="AL201" s="117">
        <f ca="1">SUMIF(ЦветПолный!A:A,I201,ЦветПолный!C:C)</f>
        <v>12</v>
      </c>
      <c r="AM201" s="117">
        <f ca="1">SUMIF(Цвет!A:A,W201,Цвет!B:B)</f>
        <v>1</v>
      </c>
      <c r="AN201" s="117">
        <f ca="1">SUMIF(Пол!B:B,L201,Пол!C:C)</f>
        <v>1</v>
      </c>
      <c r="AO201" s="117">
        <f ca="1">SUMIF(Марка!A:A,G201,Марка!B:B)</f>
        <v>1</v>
      </c>
      <c r="AP201" s="117">
        <f ca="1">SUMIF(Страна!A:A,M201,Страна!B:B)</f>
        <v>1</v>
      </c>
      <c r="AQ201" s="83" t="e">
        <f ca="1">IF(VLOOKUP(T201,Товары!A:B,2,FALSE)=X201,"Есть в 1С","ERR")</f>
        <v>#N/A</v>
      </c>
      <c r="AR201" s="84" t="e">
        <f ca="1">IF(VLOOKUP(X201,Товары!B:B,1,FALSE)=X201,"Есть в 1С","ERR")</f>
        <v>#N/A</v>
      </c>
      <c r="AS201" s="116" t="e">
        <f ca="1">VLOOKUP(T201,Товары!A:B,2,FALSE)</f>
        <v>#N/A</v>
      </c>
      <c r="AT201" s="114" t="e">
        <f ca="1">VLOOKUP(T201,Товары!A:B,1,FALSE)</f>
        <v>#N/A</v>
      </c>
    </row>
    <row r="202" spans="1:46" x14ac:dyDescent="0.25">
      <c r="A202" s="133" t="str">
        <f ca="1"/>
        <v>21-478-02-59</v>
      </c>
      <c r="B202" s="128" t="str">
        <f ca="1">UPPER(_xlfn.XLOOKUP($A202,Строчный!$A:$A,Строчный!B:B,"ERR",0))</f>
        <v>22776BH CUBAN</v>
      </c>
      <c r="C202" s="101" t="str">
        <f ca="1">PROPER(_xlfn.XLOOKUP($A202,Строчный!$A:$A,Строчный!C:C,"ERR",0))</f>
        <v>Шляпы</v>
      </c>
      <c r="D202" s="101" t="str">
        <f ca="1">_xlfn.LET(_xlpm.DATA,(_xlfn.XLOOKUP($A202,Строчный!$A:$A,Строчный!D:D,"ERR",0)),UPPER(MID(_xlpm.DATA,1,1))&amp;LOWER(MID(_xlpm.DATA,2,LEN(_xlpm.DATA)-1)))</f>
        <v>Шляпа федора</v>
      </c>
      <c r="E202" s="101" t="str">
        <f ca="1">PROPER(_xlfn.XLOOKUP($A202,Строчный!$A:$A,Строчный!E:E,"ERR",0))</f>
        <v>The Hollywood</v>
      </c>
      <c r="F202" s="101" t="str">
        <f ca="1">LOWER(_xlfn.XLOOKUP($A202,Строчный!$A:$A,Строчный!F:F,"ERR",0))</f>
        <v>летний</v>
      </c>
      <c r="G202" s="101" t="str">
        <f ca="1">UPPER(_xlfn.XLOOKUP($A202,Строчный!$A:$A,Строчный!G:G,"ERR",0))</f>
        <v>BAILEY</v>
      </c>
      <c r="H202" s="101" t="str">
        <f ca="1">LOWER(_xlfn.XLOOKUP($A202,Строчный!$A:$A,Строчный!H:H,"ERR",0))</f>
        <v>natural</v>
      </c>
      <c r="I202" s="101" t="str">
        <f ca="1">LOWER(_xlfn.XLOOKUP($A202,Строчный!$A:$A,Строчный!I:I,"ERR",0))</f>
        <v>бежевый</v>
      </c>
      <c r="J202" s="101" t="str">
        <f ca="1">SUBSTITUTE(LOWER(_xlfn.XLOOKUP($A202,Строчный!$A:$A,Строчный!J:J,"ERR",0)),"подклад","Подклад")</f>
        <v>100% солома токилья</v>
      </c>
      <c r="K202" s="101" t="str">
        <f ca="1">LOWER(_xlfn.XLOOKUP($A202,Строчный!$A:$A,Строчный!K:K,"ERR",0))</f>
        <v>соломенные</v>
      </c>
      <c r="L202" s="101" t="str">
        <f ca="1">PROPER(_xlfn.XLOOKUP($A202,Строчный!$A:$A,Строчный!L:L,"ERR",0))</f>
        <v>Унисекс</v>
      </c>
      <c r="M202" s="101" t="str">
        <f ca="1">PROPER(_xlfn.XLOOKUP($A202,Строчный!$A:$A,Строчный!M:M,"ERR",0))</f>
        <v>Соединенные Штаты</v>
      </c>
      <c r="N202" s="110">
        <f ca="1">VALUE(_xlfn.XLOOKUP($A202,Строчный!$A:$A,Строчный!N:N,"ERR",0))</f>
        <v>6171.75</v>
      </c>
      <c r="O202" s="109" t="str">
        <f ca="1">_xlfn.XLOOKUP($G202,Фабрика!A:A,Фабрика!B:B,"ERR",0)</f>
        <v>Bollman Headwear Europe Ltd; 2 Merchants drive, Caelisle, Cumbria CA3 0JW, United Kingdom</v>
      </c>
      <c r="P202" s="100">
        <f ca="1">_xlfn.XLOOKUP($A202,Строчный!$A:$A,Строчный!P:P,"ERR",0)</f>
        <v>59</v>
      </c>
      <c r="Q202" s="100">
        <f ca="1">VALUE(_xlfn.XLOOKUP($A202,Строчный!$A:$A,Строчный!Q:Q,"ERR",0))</f>
        <v>1</v>
      </c>
      <c r="R202" s="14" t="s">
        <v>283</v>
      </c>
      <c r="S202" s="122" t="str">
        <f t="shared" ca="1" si="23"/>
        <v>Шляпа BAILEY арт. 22776BH CUBAN (бежевый)</v>
      </c>
      <c r="T202" s="121" t="str">
        <f t="shared" ca="1" si="24"/>
        <v>Шляпа BAILEY арт. 22776BH CUBAN (бежевый) {natural}</v>
      </c>
      <c r="U202" s="18" t="str">
        <f t="shared" ca="1" si="25"/>
        <v>бежевый</v>
      </c>
      <c r="V202" s="18" t="str">
        <f t="shared" ca="1" si="26"/>
        <v>бежевый</v>
      </c>
      <c r="W202" s="119" t="str">
        <f ca="1">_xlfn.XLOOKUP(A202,'Цвета артикулов'!A:A,'Цвета артикулов'!B:B,IFERROR(MID(I202,FIND("-",I202)+1,LEN(I202)),IFERROR(MID(I202,1,FIND("/",I202)-2),I202)),0)</f>
        <v>бежевый</v>
      </c>
      <c r="X202" s="93" t="str">
        <f t="shared" ca="1" si="27"/>
        <v>21-478-02</v>
      </c>
      <c r="Y202" s="95" t="str">
        <f ca="1">VLOOKUP(C202,Группа!A:B,2,FALSE)</f>
        <v>Шляпа</v>
      </c>
      <c r="Z202" s="117" t="str">
        <f ca="1">IFERROR(VLOOKUP(P202,Размеры!A:C,3,FALSE),"")</f>
        <v>59 L</v>
      </c>
      <c r="AA202" s="117" t="str">
        <f ca="1">VLOOKUP(I202,ЦветПолный!A:B,2,FALSE)</f>
        <v>02</v>
      </c>
      <c r="AB202" s="117">
        <f ca="1">IFERROR(VLOOKUP(P202,Размеры!A:D,4,FALSE),"")</f>
        <v>59</v>
      </c>
      <c r="AC202" s="117">
        <f ca="1">IF(LEFT(IFERROR(VLOOKUP(LOOKUP(2,1/SEARCH(B202,Товары!A:A),Товары!A:A),Товары!A:B,2,0),""),6)=MID(X202,1,6),1,0)</f>
        <v>1</v>
      </c>
      <c r="AE202" s="117">
        <f ca="1">SUMIF(Группа!A:A,C202,Группа!C:C)</f>
        <v>1</v>
      </c>
      <c r="AF202" s="117">
        <f ca="1">SUMIF(Группа!B:B,Y202,Группа!C:C)</f>
        <v>1</v>
      </c>
      <c r="AG202" s="117">
        <f ca="1">SUMIF(Формы!A:A,D202,Формы!B:B)</f>
        <v>1</v>
      </c>
      <c r="AH202" s="117">
        <f ca="1">SUMIF(Материал!A:A,K202,Материал!B:B)</f>
        <v>1</v>
      </c>
      <c r="AI202" s="117">
        <f ca="1">SUMIF(Размеры!A:A,P202,Размеры!E:E)</f>
        <v>1</v>
      </c>
      <c r="AJ202" s="117">
        <f ca="1">SUMIF(Сезон!A:A,F202,Сезон!B:B)</f>
        <v>1</v>
      </c>
      <c r="AK202" s="117">
        <f ca="1">SUMIF(Состав!A:A,J202,Состав!B:B)</f>
        <v>1</v>
      </c>
      <c r="AL202" s="117">
        <f ca="1">SUMIF(ЦветПолный!A:A,I202,ЦветПолный!C:C)</f>
        <v>12</v>
      </c>
      <c r="AM202" s="117">
        <f ca="1">SUMIF(Цвет!A:A,W202,Цвет!B:B)</f>
        <v>1</v>
      </c>
      <c r="AN202" s="117">
        <f ca="1">SUMIF(Пол!B:B,L202,Пол!C:C)</f>
        <v>1</v>
      </c>
      <c r="AO202" s="117">
        <f ca="1">SUMIF(Марка!A:A,G202,Марка!B:B)</f>
        <v>1</v>
      </c>
      <c r="AP202" s="117">
        <f ca="1">SUMIF(Страна!A:A,M202,Страна!B:B)</f>
        <v>1</v>
      </c>
      <c r="AQ202" s="83" t="str">
        <f ca="1">IF(VLOOKUP(T202,Товары!A:B,2,FALSE)=X202,"Есть в 1С","ERR")</f>
        <v>Есть в 1С</v>
      </c>
      <c r="AR202" s="84" t="str">
        <f ca="1">IF(VLOOKUP(X202,Товары!B:B,1,FALSE)=X202,"Есть в 1С","ERR")</f>
        <v>Есть в 1С</v>
      </c>
      <c r="AS202" s="116" t="str">
        <f ca="1">VLOOKUP(T202,Товары!A:B,2,FALSE)</f>
        <v>21-478-02</v>
      </c>
      <c r="AT202" s="114" t="str">
        <f ca="1">VLOOKUP(T202,Товары!A:B,1,FALSE)</f>
        <v>Шляпа BAILEY арт. 22776BH CUBAN (бежевый) {natural}</v>
      </c>
    </row>
    <row r="203" spans="1:46" x14ac:dyDescent="0.25">
      <c r="A203" s="133" t="str">
        <f ca="1"/>
        <v>21-478-02-57</v>
      </c>
      <c r="B203" s="128" t="str">
        <f ca="1">UPPER(_xlfn.XLOOKUP($A203,Строчный!$A:$A,Строчный!B:B,"ERR",0))</f>
        <v>22776BH CUBAN</v>
      </c>
      <c r="C203" s="101" t="str">
        <f ca="1">PROPER(_xlfn.XLOOKUP($A203,Строчный!$A:$A,Строчный!C:C,"ERR",0))</f>
        <v>Шляпы</v>
      </c>
      <c r="D203" s="101" t="str">
        <f ca="1">_xlfn.LET(_xlpm.DATA,(_xlfn.XLOOKUP($A203,Строчный!$A:$A,Строчный!D:D,"ERR",0)),UPPER(MID(_xlpm.DATA,1,1))&amp;LOWER(MID(_xlpm.DATA,2,LEN(_xlpm.DATA)-1)))</f>
        <v>Шляпа федора</v>
      </c>
      <c r="E203" s="101" t="str">
        <f ca="1">PROPER(_xlfn.XLOOKUP($A203,Строчный!$A:$A,Строчный!E:E,"ERR",0))</f>
        <v>The Hollywood</v>
      </c>
      <c r="F203" s="101" t="str">
        <f ca="1">LOWER(_xlfn.XLOOKUP($A203,Строчный!$A:$A,Строчный!F:F,"ERR",0))</f>
        <v>летний</v>
      </c>
      <c r="G203" s="101" t="str">
        <f ca="1">UPPER(_xlfn.XLOOKUP($A203,Строчный!$A:$A,Строчный!G:G,"ERR",0))</f>
        <v>BAILEY</v>
      </c>
      <c r="H203" s="101" t="str">
        <f ca="1">LOWER(_xlfn.XLOOKUP($A203,Строчный!$A:$A,Строчный!H:H,"ERR",0))</f>
        <v>natural</v>
      </c>
      <c r="I203" s="101" t="str">
        <f ca="1">LOWER(_xlfn.XLOOKUP($A203,Строчный!$A:$A,Строчный!I:I,"ERR",0))</f>
        <v>бежевый</v>
      </c>
      <c r="J203" s="101" t="str">
        <f ca="1">SUBSTITUTE(LOWER(_xlfn.XLOOKUP($A203,Строчный!$A:$A,Строчный!J:J,"ERR",0)),"подклад","Подклад")</f>
        <v>100% солома токилья</v>
      </c>
      <c r="K203" s="101" t="str">
        <f ca="1">LOWER(_xlfn.XLOOKUP($A203,Строчный!$A:$A,Строчный!K:K,"ERR",0))</f>
        <v>соломенные</v>
      </c>
      <c r="L203" s="101" t="str">
        <f ca="1">PROPER(_xlfn.XLOOKUP($A203,Строчный!$A:$A,Строчный!L:L,"ERR",0))</f>
        <v>Унисекс</v>
      </c>
      <c r="M203" s="101" t="str">
        <f ca="1">PROPER(_xlfn.XLOOKUP($A203,Строчный!$A:$A,Строчный!M:M,"ERR",0))</f>
        <v>Соединенные Штаты</v>
      </c>
      <c r="N203" s="110">
        <f ca="1">VALUE(_xlfn.XLOOKUP($A203,Строчный!$A:$A,Строчный!N:N,"ERR",0))</f>
        <v>6171.75</v>
      </c>
      <c r="O203" s="109" t="str">
        <f ca="1">_xlfn.XLOOKUP($G203,Фабрика!A:A,Фабрика!B:B,"ERR",0)</f>
        <v>Bollman Headwear Europe Ltd; 2 Merchants drive, Caelisle, Cumbria CA3 0JW, United Kingdom</v>
      </c>
      <c r="P203" s="100">
        <f ca="1">_xlfn.XLOOKUP($A203,Строчный!$A:$A,Строчный!P:P,"ERR",0)</f>
        <v>57</v>
      </c>
      <c r="Q203" s="100">
        <f ca="1">VALUE(_xlfn.XLOOKUP($A203,Строчный!$A:$A,Строчный!Q:Q,"ERR",0))</f>
        <v>1</v>
      </c>
      <c r="R203" s="14" t="s">
        <v>283</v>
      </c>
      <c r="S203" s="122" t="str">
        <f t="shared" ca="1" si="23"/>
        <v>Шляпа BAILEY арт. 22776BH CUBAN (бежевый)</v>
      </c>
      <c r="T203" s="121" t="str">
        <f t="shared" ca="1" si="24"/>
        <v>Шляпа BAILEY арт. 22776BH CUBAN (бежевый) {natural}</v>
      </c>
      <c r="U203" s="18" t="str">
        <f t="shared" ca="1" si="25"/>
        <v>бежевый</v>
      </c>
      <c r="V203" s="18" t="str">
        <f t="shared" ca="1" si="26"/>
        <v>бежевый</v>
      </c>
      <c r="W203" s="119" t="str">
        <f ca="1">_xlfn.XLOOKUP(A203,'Цвета артикулов'!A:A,'Цвета артикулов'!B:B,IFERROR(MID(I203,FIND("-",I203)+1,LEN(I203)),IFERROR(MID(I203,1,FIND("/",I203)-2),I203)),0)</f>
        <v>бежевый</v>
      </c>
      <c r="X203" s="93" t="str">
        <f t="shared" ca="1" si="27"/>
        <v>21-478-02</v>
      </c>
      <c r="Y203" s="95" t="str">
        <f ca="1">VLOOKUP(C203,Группа!A:B,2,FALSE)</f>
        <v>Шляпа</v>
      </c>
      <c r="Z203" s="117" t="str">
        <f ca="1">IFERROR(VLOOKUP(P203,Размеры!A:C,3,FALSE),"")</f>
        <v>57 M</v>
      </c>
      <c r="AA203" s="117" t="str">
        <f ca="1">VLOOKUP(I203,ЦветПолный!A:B,2,FALSE)</f>
        <v>02</v>
      </c>
      <c r="AB203" s="117">
        <f ca="1">IFERROR(VLOOKUP(P203,Размеры!A:D,4,FALSE),"")</f>
        <v>57</v>
      </c>
      <c r="AC203" s="117">
        <f ca="1">IF(LEFT(IFERROR(VLOOKUP(LOOKUP(2,1/SEARCH(B203,Товары!A:A),Товары!A:A),Товары!A:B,2,0),""),6)=MID(X203,1,6),1,0)</f>
        <v>1</v>
      </c>
      <c r="AE203" s="117">
        <f ca="1">SUMIF(Группа!A:A,C203,Группа!C:C)</f>
        <v>1</v>
      </c>
      <c r="AF203" s="117">
        <f ca="1">SUMIF(Группа!B:B,Y203,Группа!C:C)</f>
        <v>1</v>
      </c>
      <c r="AG203" s="117">
        <f ca="1">SUMIF(Формы!A:A,D203,Формы!B:B)</f>
        <v>1</v>
      </c>
      <c r="AH203" s="117">
        <f ca="1">SUMIF(Материал!A:A,K203,Материал!B:B)</f>
        <v>1</v>
      </c>
      <c r="AI203" s="117">
        <f ca="1">SUMIF(Размеры!A:A,P203,Размеры!E:E)</f>
        <v>1</v>
      </c>
      <c r="AJ203" s="117">
        <f ca="1">SUMIF(Сезон!A:A,F203,Сезон!B:B)</f>
        <v>1</v>
      </c>
      <c r="AK203" s="117">
        <f ca="1">SUMIF(Состав!A:A,J203,Состав!B:B)</f>
        <v>1</v>
      </c>
      <c r="AL203" s="117">
        <f ca="1">SUMIF(ЦветПолный!A:A,I203,ЦветПолный!C:C)</f>
        <v>12</v>
      </c>
      <c r="AM203" s="117">
        <f ca="1">SUMIF(Цвет!A:A,W203,Цвет!B:B)</f>
        <v>1</v>
      </c>
      <c r="AN203" s="117">
        <f ca="1">SUMIF(Пол!B:B,L203,Пол!C:C)</f>
        <v>1</v>
      </c>
      <c r="AO203" s="117">
        <f ca="1">SUMIF(Марка!A:A,G203,Марка!B:B)</f>
        <v>1</v>
      </c>
      <c r="AP203" s="117">
        <f ca="1">SUMIF(Страна!A:A,M203,Страна!B:B)</f>
        <v>1</v>
      </c>
      <c r="AQ203" s="83" t="str">
        <f ca="1">IF(VLOOKUP(T203,Товары!A:B,2,FALSE)=X203,"Есть в 1С","ERR")</f>
        <v>Есть в 1С</v>
      </c>
      <c r="AR203" s="84" t="str">
        <f ca="1">IF(VLOOKUP(X203,Товары!B:B,1,FALSE)=X203,"Есть в 1С","ERR")</f>
        <v>Есть в 1С</v>
      </c>
      <c r="AS203" s="116" t="str">
        <f ca="1">VLOOKUP(T203,Товары!A:B,2,FALSE)</f>
        <v>21-478-02</v>
      </c>
      <c r="AT203" s="114" t="str">
        <f ca="1">VLOOKUP(T203,Товары!A:B,1,FALSE)</f>
        <v>Шляпа BAILEY арт. 22776BH CUBAN (бежевый) {natural}</v>
      </c>
    </row>
    <row r="204" spans="1:46" x14ac:dyDescent="0.25">
      <c r="A204" s="133" t="str">
        <f ca="1"/>
        <v>21-469-02-61</v>
      </c>
      <c r="B204" s="128" t="str">
        <f ca="1">UPPER(_xlfn.XLOOKUP($A204,Строчный!$A:$A,Строчный!B:B,"ERR",0))</f>
        <v>90109BH KETER</v>
      </c>
      <c r="C204" s="101" t="str">
        <f ca="1">PROPER(_xlfn.XLOOKUP($A204,Строчный!$A:$A,Строчный!C:C,"ERR",0))</f>
        <v>Кепки</v>
      </c>
      <c r="D204" s="101" t="str">
        <f ca="1">_xlfn.LET(_xlpm.DATA,(_xlfn.XLOOKUP($A204,Строчный!$A:$A,Строчный!D:D,"ERR",0)),UPPER(MID(_xlpm.DATA,1,1))&amp;LOWER(MID(_xlpm.DATA,2,LEN(_xlpm.DATA)-1)))</f>
        <v>Кепка плоская</v>
      </c>
      <c r="E204" s="101" t="str">
        <f ca="1">PROPER(_xlfn.XLOOKUP($A204,Строчный!$A:$A,Строчный!E:E,"ERR",0))</f>
        <v>The Hollywood</v>
      </c>
      <c r="F204" s="101" t="str">
        <f ca="1">LOWER(_xlfn.XLOOKUP($A204,Строчный!$A:$A,Строчный!F:F,"ERR",0))</f>
        <v>летний</v>
      </c>
      <c r="G204" s="101" t="str">
        <f ca="1">UPPER(_xlfn.XLOOKUP($A204,Строчный!$A:$A,Строчный!G:G,"ERR",0))</f>
        <v>BAILEY</v>
      </c>
      <c r="H204" s="101" t="str">
        <f ca="1">LOWER(_xlfn.XLOOKUP($A204,Строчный!$A:$A,Строчный!H:H,"ERR",0))</f>
        <v>beige</v>
      </c>
      <c r="I204" s="101" t="str">
        <f ca="1">LOWER(_xlfn.XLOOKUP($A204,Строчный!$A:$A,Строчный!I:I,"ERR",0))</f>
        <v>бежевый</v>
      </c>
      <c r="J204" s="101" t="str">
        <f ca="1">SUBSTITUTE(LOWER(_xlfn.XLOOKUP($A204,Строчный!$A:$A,Строчный!J:J,"ERR",0)),"подклад","Подклад")</f>
        <v>100% хлопок / Подклад: 100% полиэстер</v>
      </c>
      <c r="K204" s="101" t="str">
        <f ca="1">LOWER(_xlfn.XLOOKUP($A204,Строчный!$A:$A,Строчный!K:K,"ERR",0))</f>
        <v>хлопковые</v>
      </c>
      <c r="L204" s="101" t="str">
        <f ca="1">PROPER(_xlfn.XLOOKUP($A204,Строчный!$A:$A,Строчный!L:L,"ERR",0))</f>
        <v>Унисекс</v>
      </c>
      <c r="M204" s="101" t="str">
        <f ca="1">PROPER(_xlfn.XLOOKUP($A204,Строчный!$A:$A,Строчный!M:M,"ERR",0))</f>
        <v>Китай</v>
      </c>
      <c r="N204" s="110">
        <f ca="1">VALUE(_xlfn.XLOOKUP($A204,Строчный!$A:$A,Строчный!N:N,"ERR",0))</f>
        <v>1737.45</v>
      </c>
      <c r="O204" s="109" t="str">
        <f ca="1">_xlfn.XLOOKUP($G204,Фабрика!A:A,Фабрика!B:B,"ERR",0)</f>
        <v>Bollman Headwear Europe Ltd; 2 Merchants drive, Caelisle, Cumbria CA3 0JW, United Kingdom</v>
      </c>
      <c r="P204" s="100">
        <f ca="1">_xlfn.XLOOKUP($A204,Строчный!$A:$A,Строчный!P:P,"ERR",0)</f>
        <v>61</v>
      </c>
      <c r="Q204" s="100">
        <f ca="1">VALUE(_xlfn.XLOOKUP($A204,Строчный!$A:$A,Строчный!Q:Q,"ERR",0))</f>
        <v>4</v>
      </c>
      <c r="R204" s="14" t="s">
        <v>283</v>
      </c>
      <c r="S204" s="122" t="str">
        <f t="shared" ca="1" si="23"/>
        <v>Кепка BAILEY арт. 90109BH KETER (бежевый)</v>
      </c>
      <c r="T204" s="121" t="str">
        <f t="shared" ca="1" si="24"/>
        <v>Кепка BAILEY арт. 90109BH KETER (бежевый) {beige}</v>
      </c>
      <c r="U204" s="18" t="str">
        <f t="shared" ca="1" si="25"/>
        <v>бежевый</v>
      </c>
      <c r="V204" s="18" t="str">
        <f t="shared" ca="1" si="26"/>
        <v>бежевый</v>
      </c>
      <c r="W204" s="119" t="str">
        <f ca="1">_xlfn.XLOOKUP(A204,'Цвета артикулов'!A:A,'Цвета артикулов'!B:B,IFERROR(MID(I204,FIND("-",I204)+1,LEN(I204)),IFERROR(MID(I204,1,FIND("/",I204)-2),I204)),0)</f>
        <v>бежевый</v>
      </c>
      <c r="X204" s="93" t="str">
        <f t="shared" ca="1" si="27"/>
        <v>21-469-02</v>
      </c>
      <c r="Y204" s="95" t="str">
        <f ca="1">VLOOKUP(C204,Группа!A:B,2,FALSE)</f>
        <v>Кепка</v>
      </c>
      <c r="Z204" s="117" t="str">
        <f ca="1">IFERROR(VLOOKUP(P204,Размеры!A:C,3,FALSE),"")</f>
        <v>61 XL</v>
      </c>
      <c r="AA204" s="117" t="str">
        <f ca="1">VLOOKUP(I204,ЦветПолный!A:B,2,FALSE)</f>
        <v>02</v>
      </c>
      <c r="AB204" s="117">
        <f ca="1">IFERROR(VLOOKUP(P204,Размеры!A:D,4,FALSE),"")</f>
        <v>61</v>
      </c>
      <c r="AC204" s="117">
        <f ca="1">IF(LEFT(IFERROR(VLOOKUP(LOOKUP(2,1/SEARCH(B204,Товары!A:A),Товары!A:A),Товары!A:B,2,0),""),6)=MID(X204,1,6),1,0)</f>
        <v>1</v>
      </c>
      <c r="AE204" s="117">
        <f ca="1">SUMIF(Группа!A:A,C204,Группа!C:C)</f>
        <v>1</v>
      </c>
      <c r="AF204" s="117">
        <f ca="1">SUMIF(Группа!B:B,Y204,Группа!C:C)</f>
        <v>1</v>
      </c>
      <c r="AG204" s="117">
        <f ca="1">SUMIF(Формы!A:A,D204,Формы!B:B)</f>
        <v>1</v>
      </c>
      <c r="AH204" s="117">
        <f ca="1">SUMIF(Материал!A:A,K204,Материал!B:B)</f>
        <v>1</v>
      </c>
      <c r="AI204" s="117">
        <f ca="1">SUMIF(Размеры!A:A,P204,Размеры!E:E)</f>
        <v>1</v>
      </c>
      <c r="AJ204" s="117">
        <f ca="1">SUMIF(Сезон!A:A,F204,Сезон!B:B)</f>
        <v>1</v>
      </c>
      <c r="AK204" s="117">
        <f ca="1">SUMIF(Состав!A:A,J204,Состав!B:B)</f>
        <v>0</v>
      </c>
      <c r="AL204" s="117">
        <f ca="1">SUMIF(ЦветПолный!A:A,I204,ЦветПолный!C:C)</f>
        <v>12</v>
      </c>
      <c r="AM204" s="117">
        <f ca="1">SUMIF(Цвет!A:A,W204,Цвет!B:B)</f>
        <v>1</v>
      </c>
      <c r="AN204" s="117">
        <f ca="1">SUMIF(Пол!B:B,L204,Пол!C:C)</f>
        <v>1</v>
      </c>
      <c r="AO204" s="117">
        <f ca="1">SUMIF(Марка!A:A,G204,Марка!B:B)</f>
        <v>1</v>
      </c>
      <c r="AP204" s="117">
        <f ca="1">SUMIF(Страна!A:A,M204,Страна!B:B)</f>
        <v>1</v>
      </c>
      <c r="AQ204" s="83" t="str">
        <f ca="1">IF(VLOOKUP(T204,Товары!A:B,2,FALSE)=X204,"Есть в 1С","ERR")</f>
        <v>Есть в 1С</v>
      </c>
      <c r="AR204" s="84" t="str">
        <f ca="1">IF(VLOOKUP(X204,Товары!B:B,1,FALSE)=X204,"Есть в 1С","ERR")</f>
        <v>Есть в 1С</v>
      </c>
      <c r="AS204" s="116" t="str">
        <f ca="1">VLOOKUP(T204,Товары!A:B,2,FALSE)</f>
        <v>21-469-02</v>
      </c>
      <c r="AT204" s="114" t="str">
        <f ca="1">VLOOKUP(T204,Товары!A:B,1,FALSE)</f>
        <v>Кепка BAILEY арт. 90109BH KETER (бежевый) {beige}</v>
      </c>
    </row>
    <row r="205" spans="1:46" x14ac:dyDescent="0.25">
      <c r="A205" s="133" t="str">
        <f ca="1"/>
        <v>21-469-02-59</v>
      </c>
      <c r="B205" s="128" t="str">
        <f ca="1">UPPER(_xlfn.XLOOKUP($A205,Строчный!$A:$A,Строчный!B:B,"ERR",0))</f>
        <v>90109BH KETER</v>
      </c>
      <c r="C205" s="101" t="str">
        <f ca="1">PROPER(_xlfn.XLOOKUP($A205,Строчный!$A:$A,Строчный!C:C,"ERR",0))</f>
        <v>Кепки</v>
      </c>
      <c r="D205" s="101" t="str">
        <f ca="1">_xlfn.LET(_xlpm.DATA,(_xlfn.XLOOKUP($A205,Строчный!$A:$A,Строчный!D:D,"ERR",0)),UPPER(MID(_xlpm.DATA,1,1))&amp;LOWER(MID(_xlpm.DATA,2,LEN(_xlpm.DATA)-1)))</f>
        <v>Кепка плоская</v>
      </c>
      <c r="E205" s="101" t="str">
        <f ca="1">PROPER(_xlfn.XLOOKUP($A205,Строчный!$A:$A,Строчный!E:E,"ERR",0))</f>
        <v>The Hollywood</v>
      </c>
      <c r="F205" s="101" t="str">
        <f ca="1">LOWER(_xlfn.XLOOKUP($A205,Строчный!$A:$A,Строчный!F:F,"ERR",0))</f>
        <v>летний</v>
      </c>
      <c r="G205" s="101" t="str">
        <f ca="1">UPPER(_xlfn.XLOOKUP($A205,Строчный!$A:$A,Строчный!G:G,"ERR",0))</f>
        <v>BAILEY</v>
      </c>
      <c r="H205" s="101" t="str">
        <f ca="1">LOWER(_xlfn.XLOOKUP($A205,Строчный!$A:$A,Строчный!H:H,"ERR",0))</f>
        <v>beige</v>
      </c>
      <c r="I205" s="101" t="str">
        <f ca="1">LOWER(_xlfn.XLOOKUP($A205,Строчный!$A:$A,Строчный!I:I,"ERR",0))</f>
        <v>бежевый</v>
      </c>
      <c r="J205" s="101" t="str">
        <f ca="1">SUBSTITUTE(LOWER(_xlfn.XLOOKUP($A205,Строчный!$A:$A,Строчный!J:J,"ERR",0)),"подклад","Подклад")</f>
        <v>100% хлопок / Подклад: 100% полиэстер</v>
      </c>
      <c r="K205" s="101" t="str">
        <f ca="1">LOWER(_xlfn.XLOOKUP($A205,Строчный!$A:$A,Строчный!K:K,"ERR",0))</f>
        <v>хлопковые</v>
      </c>
      <c r="L205" s="101" t="str">
        <f ca="1">PROPER(_xlfn.XLOOKUP($A205,Строчный!$A:$A,Строчный!L:L,"ERR",0))</f>
        <v>Унисекс</v>
      </c>
      <c r="M205" s="101" t="str">
        <f ca="1">PROPER(_xlfn.XLOOKUP($A205,Строчный!$A:$A,Строчный!M:M,"ERR",0))</f>
        <v>Китай</v>
      </c>
      <c r="N205" s="110">
        <f ca="1">VALUE(_xlfn.XLOOKUP($A205,Строчный!$A:$A,Строчный!N:N,"ERR",0))</f>
        <v>1737.45</v>
      </c>
      <c r="O205" s="109" t="str">
        <f ca="1">_xlfn.XLOOKUP($G205,Фабрика!A:A,Фабрика!B:B,"ERR",0)</f>
        <v>Bollman Headwear Europe Ltd; 2 Merchants drive, Caelisle, Cumbria CA3 0JW, United Kingdom</v>
      </c>
      <c r="P205" s="100">
        <f ca="1">_xlfn.XLOOKUP($A205,Строчный!$A:$A,Строчный!P:P,"ERR",0)</f>
        <v>59</v>
      </c>
      <c r="Q205" s="100">
        <f ca="1">VALUE(_xlfn.XLOOKUP($A205,Строчный!$A:$A,Строчный!Q:Q,"ERR",0))</f>
        <v>8</v>
      </c>
      <c r="R205" s="14" t="s">
        <v>283</v>
      </c>
      <c r="S205" s="122" t="str">
        <f t="shared" ca="1" si="23"/>
        <v>Кепка BAILEY арт. 90109BH KETER (бежевый)</v>
      </c>
      <c r="T205" s="121" t="str">
        <f t="shared" ca="1" si="24"/>
        <v>Кепка BAILEY арт. 90109BH KETER (бежевый) {beige}</v>
      </c>
      <c r="U205" s="18" t="str">
        <f t="shared" ca="1" si="25"/>
        <v>бежевый</v>
      </c>
      <c r="V205" s="18" t="str">
        <f t="shared" ca="1" si="26"/>
        <v>бежевый</v>
      </c>
      <c r="W205" s="119" t="str">
        <f ca="1">_xlfn.XLOOKUP(A205,'Цвета артикулов'!A:A,'Цвета артикулов'!B:B,IFERROR(MID(I205,FIND("-",I205)+1,LEN(I205)),IFERROR(MID(I205,1,FIND("/",I205)-2),I205)),0)</f>
        <v>бежевый</v>
      </c>
      <c r="X205" s="93" t="str">
        <f t="shared" ca="1" si="27"/>
        <v>21-469-02</v>
      </c>
      <c r="Y205" s="95" t="str">
        <f ca="1">VLOOKUP(C205,Группа!A:B,2,FALSE)</f>
        <v>Кепка</v>
      </c>
      <c r="Z205" s="117" t="str">
        <f ca="1">IFERROR(VLOOKUP(P205,Размеры!A:C,3,FALSE),"")</f>
        <v>59 L</v>
      </c>
      <c r="AA205" s="117" t="str">
        <f ca="1">VLOOKUP(I205,ЦветПолный!A:B,2,FALSE)</f>
        <v>02</v>
      </c>
      <c r="AB205" s="117">
        <f ca="1">IFERROR(VLOOKUP(P205,Размеры!A:D,4,FALSE),"")</f>
        <v>59</v>
      </c>
      <c r="AC205" s="117">
        <f ca="1">IF(LEFT(IFERROR(VLOOKUP(LOOKUP(2,1/SEARCH(B205,Товары!A:A),Товары!A:A),Товары!A:B,2,0),""),6)=MID(X205,1,6),1,0)</f>
        <v>1</v>
      </c>
      <c r="AE205" s="117">
        <f ca="1">SUMIF(Группа!A:A,C205,Группа!C:C)</f>
        <v>1</v>
      </c>
      <c r="AF205" s="117">
        <f ca="1">SUMIF(Группа!B:B,Y205,Группа!C:C)</f>
        <v>1</v>
      </c>
      <c r="AG205" s="117">
        <f ca="1">SUMIF(Формы!A:A,D205,Формы!B:B)</f>
        <v>1</v>
      </c>
      <c r="AH205" s="117">
        <f ca="1">SUMIF(Материал!A:A,K205,Материал!B:B)</f>
        <v>1</v>
      </c>
      <c r="AI205" s="117">
        <f ca="1">SUMIF(Размеры!A:A,P205,Размеры!E:E)</f>
        <v>1</v>
      </c>
      <c r="AJ205" s="117">
        <f ca="1">SUMIF(Сезон!A:A,F205,Сезон!B:B)</f>
        <v>1</v>
      </c>
      <c r="AK205" s="117">
        <f ca="1">SUMIF(Состав!A:A,J205,Состав!B:B)</f>
        <v>0</v>
      </c>
      <c r="AL205" s="117">
        <f ca="1">SUMIF(ЦветПолный!A:A,I205,ЦветПолный!C:C)</f>
        <v>12</v>
      </c>
      <c r="AM205" s="117">
        <f ca="1">SUMIF(Цвет!A:A,W205,Цвет!B:B)</f>
        <v>1</v>
      </c>
      <c r="AN205" s="117">
        <f ca="1">SUMIF(Пол!B:B,L205,Пол!C:C)</f>
        <v>1</v>
      </c>
      <c r="AO205" s="117">
        <f ca="1">SUMIF(Марка!A:A,G205,Марка!B:B)</f>
        <v>1</v>
      </c>
      <c r="AP205" s="117">
        <f ca="1">SUMIF(Страна!A:A,M205,Страна!B:B)</f>
        <v>1</v>
      </c>
      <c r="AQ205" s="83" t="str">
        <f ca="1">IF(VLOOKUP(T205,Товары!A:B,2,FALSE)=X205,"Есть в 1С","ERR")</f>
        <v>Есть в 1С</v>
      </c>
      <c r="AR205" s="84" t="str">
        <f ca="1">IF(VLOOKUP(X205,Товары!B:B,1,FALSE)=X205,"Есть в 1С","ERR")</f>
        <v>Есть в 1С</v>
      </c>
      <c r="AS205" s="116" t="str">
        <f ca="1">VLOOKUP(T205,Товары!A:B,2,FALSE)</f>
        <v>21-469-02</v>
      </c>
      <c r="AT205" s="114" t="str">
        <f ca="1">VLOOKUP(T205,Товары!A:B,1,FALSE)</f>
        <v>Кепка BAILEY арт. 90109BH KETER (бежевый) {beige}</v>
      </c>
    </row>
    <row r="206" spans="1:46" x14ac:dyDescent="0.25">
      <c r="A206" s="133" t="str">
        <f ca="1"/>
        <v>21-469-02-57</v>
      </c>
      <c r="B206" s="128" t="str">
        <f ca="1">UPPER(_xlfn.XLOOKUP($A206,Строчный!$A:$A,Строчный!B:B,"ERR",0))</f>
        <v>90109BH KETER</v>
      </c>
      <c r="C206" s="101" t="str">
        <f ca="1">PROPER(_xlfn.XLOOKUP($A206,Строчный!$A:$A,Строчный!C:C,"ERR",0))</f>
        <v>Кепки</v>
      </c>
      <c r="D206" s="101" t="str">
        <f ca="1">_xlfn.LET(_xlpm.DATA,(_xlfn.XLOOKUP($A206,Строчный!$A:$A,Строчный!D:D,"ERR",0)),UPPER(MID(_xlpm.DATA,1,1))&amp;LOWER(MID(_xlpm.DATA,2,LEN(_xlpm.DATA)-1)))</f>
        <v>Кепка плоская</v>
      </c>
      <c r="E206" s="101" t="str">
        <f ca="1">PROPER(_xlfn.XLOOKUP($A206,Строчный!$A:$A,Строчный!E:E,"ERR",0))</f>
        <v>The Hollywood</v>
      </c>
      <c r="F206" s="101" t="str">
        <f ca="1">LOWER(_xlfn.XLOOKUP($A206,Строчный!$A:$A,Строчный!F:F,"ERR",0))</f>
        <v>летний</v>
      </c>
      <c r="G206" s="101" t="str">
        <f ca="1">UPPER(_xlfn.XLOOKUP($A206,Строчный!$A:$A,Строчный!G:G,"ERR",0))</f>
        <v>BAILEY</v>
      </c>
      <c r="H206" s="101" t="str">
        <f ca="1">LOWER(_xlfn.XLOOKUP($A206,Строчный!$A:$A,Строчный!H:H,"ERR",0))</f>
        <v>beige</v>
      </c>
      <c r="I206" s="101" t="str">
        <f ca="1">LOWER(_xlfn.XLOOKUP($A206,Строчный!$A:$A,Строчный!I:I,"ERR",0))</f>
        <v>бежевый</v>
      </c>
      <c r="J206" s="101" t="str">
        <f ca="1">SUBSTITUTE(LOWER(_xlfn.XLOOKUP($A206,Строчный!$A:$A,Строчный!J:J,"ERR",0)),"подклад","Подклад")</f>
        <v>100% хлопок / Подклад: 100% полиэстер</v>
      </c>
      <c r="K206" s="101" t="str">
        <f ca="1">LOWER(_xlfn.XLOOKUP($A206,Строчный!$A:$A,Строчный!K:K,"ERR",0))</f>
        <v>хлопковые</v>
      </c>
      <c r="L206" s="101" t="str">
        <f ca="1">PROPER(_xlfn.XLOOKUP($A206,Строчный!$A:$A,Строчный!L:L,"ERR",0))</f>
        <v>Унисекс</v>
      </c>
      <c r="M206" s="101" t="str">
        <f ca="1">PROPER(_xlfn.XLOOKUP($A206,Строчный!$A:$A,Строчный!M:M,"ERR",0))</f>
        <v>Китай</v>
      </c>
      <c r="N206" s="110">
        <f ca="1">VALUE(_xlfn.XLOOKUP($A206,Строчный!$A:$A,Строчный!N:N,"ERR",0))</f>
        <v>1737.45</v>
      </c>
      <c r="O206" s="109" t="str">
        <f ca="1">_xlfn.XLOOKUP($G206,Фабрика!A:A,Фабрика!B:B,"ERR",0)</f>
        <v>Bollman Headwear Europe Ltd; 2 Merchants drive, Caelisle, Cumbria CA3 0JW, United Kingdom</v>
      </c>
      <c r="P206" s="100">
        <f ca="1">_xlfn.XLOOKUP($A206,Строчный!$A:$A,Строчный!P:P,"ERR",0)</f>
        <v>57</v>
      </c>
      <c r="Q206" s="100">
        <f ca="1">VALUE(_xlfn.XLOOKUP($A206,Строчный!$A:$A,Строчный!Q:Q,"ERR",0))</f>
        <v>4</v>
      </c>
      <c r="R206" s="14" t="s">
        <v>283</v>
      </c>
      <c r="S206" s="122" t="str">
        <f t="shared" ca="1" si="23"/>
        <v>Кепка BAILEY арт. 90109BH KETER (бежевый)</v>
      </c>
      <c r="T206" s="121" t="str">
        <f t="shared" ca="1" si="24"/>
        <v>Кепка BAILEY арт. 90109BH KETER (бежевый) {beige}</v>
      </c>
      <c r="U206" s="18" t="str">
        <f t="shared" ca="1" si="25"/>
        <v>бежевый</v>
      </c>
      <c r="V206" s="18" t="str">
        <f t="shared" ca="1" si="26"/>
        <v>бежевый</v>
      </c>
      <c r="W206" s="119" t="str">
        <f ca="1">_xlfn.XLOOKUP(A206,'Цвета артикулов'!A:A,'Цвета артикулов'!B:B,IFERROR(MID(I206,FIND("-",I206)+1,LEN(I206)),IFERROR(MID(I206,1,FIND("/",I206)-2),I206)),0)</f>
        <v>бежевый</v>
      </c>
      <c r="X206" s="93" t="str">
        <f t="shared" ca="1" si="27"/>
        <v>21-469-02</v>
      </c>
      <c r="Y206" s="95" t="str">
        <f ca="1">VLOOKUP(C206,Группа!A:B,2,FALSE)</f>
        <v>Кепка</v>
      </c>
      <c r="Z206" s="117" t="str">
        <f ca="1">IFERROR(VLOOKUP(P206,Размеры!A:C,3,FALSE),"")</f>
        <v>57 M</v>
      </c>
      <c r="AA206" s="117" t="str">
        <f ca="1">VLOOKUP(I206,ЦветПолный!A:B,2,FALSE)</f>
        <v>02</v>
      </c>
      <c r="AB206" s="117">
        <f ca="1">IFERROR(VLOOKUP(P206,Размеры!A:D,4,FALSE),"")</f>
        <v>57</v>
      </c>
      <c r="AC206" s="117">
        <f ca="1">IF(LEFT(IFERROR(VLOOKUP(LOOKUP(2,1/SEARCH(B206,Товары!A:A),Товары!A:A),Товары!A:B,2,0),""),6)=MID(X206,1,6),1,0)</f>
        <v>1</v>
      </c>
      <c r="AE206" s="117">
        <f ca="1">SUMIF(Группа!A:A,C206,Группа!C:C)</f>
        <v>1</v>
      </c>
      <c r="AF206" s="117">
        <f ca="1">SUMIF(Группа!B:B,Y206,Группа!C:C)</f>
        <v>1</v>
      </c>
      <c r="AG206" s="117">
        <f ca="1">SUMIF(Формы!A:A,D206,Формы!B:B)</f>
        <v>1</v>
      </c>
      <c r="AH206" s="117">
        <f ca="1">SUMIF(Материал!A:A,K206,Материал!B:B)</f>
        <v>1</v>
      </c>
      <c r="AI206" s="117">
        <f ca="1">SUMIF(Размеры!A:A,P206,Размеры!E:E)</f>
        <v>1</v>
      </c>
      <c r="AJ206" s="117">
        <f ca="1">SUMIF(Сезон!A:A,F206,Сезон!B:B)</f>
        <v>1</v>
      </c>
      <c r="AK206" s="117">
        <f ca="1">SUMIF(Состав!A:A,J206,Состав!B:B)</f>
        <v>0</v>
      </c>
      <c r="AL206" s="117">
        <f ca="1">SUMIF(ЦветПолный!A:A,I206,ЦветПолный!C:C)</f>
        <v>12</v>
      </c>
      <c r="AM206" s="117">
        <f ca="1">SUMIF(Цвет!A:A,W206,Цвет!B:B)</f>
        <v>1</v>
      </c>
      <c r="AN206" s="117">
        <f ca="1">SUMIF(Пол!B:B,L206,Пол!C:C)</f>
        <v>1</v>
      </c>
      <c r="AO206" s="117">
        <f ca="1">SUMIF(Марка!A:A,G206,Марка!B:B)</f>
        <v>1</v>
      </c>
      <c r="AP206" s="117">
        <f ca="1">SUMIF(Страна!A:A,M206,Страна!B:B)</f>
        <v>1</v>
      </c>
      <c r="AQ206" s="83" t="str">
        <f ca="1">IF(VLOOKUP(T206,Товары!A:B,2,FALSE)=X206,"Есть в 1С","ERR")</f>
        <v>Есть в 1С</v>
      </c>
      <c r="AR206" s="84" t="str">
        <f ca="1">IF(VLOOKUP(X206,Товары!B:B,1,FALSE)=X206,"Есть в 1С","ERR")</f>
        <v>Есть в 1С</v>
      </c>
      <c r="AS206" s="116" t="str">
        <f ca="1">VLOOKUP(T206,Товары!A:B,2,FALSE)</f>
        <v>21-469-02</v>
      </c>
      <c r="AT206" s="114" t="str">
        <f ca="1">VLOOKUP(T206,Товары!A:B,1,FALSE)</f>
        <v>Кепка BAILEY арт. 90109BH KETER (бежевый) {beige}</v>
      </c>
    </row>
    <row r="207" spans="1:46" x14ac:dyDescent="0.25">
      <c r="A207" s="133" t="str">
        <f ca="1"/>
        <v>21-469-02-55</v>
      </c>
      <c r="B207" s="128" t="str">
        <f ca="1">UPPER(_xlfn.XLOOKUP($A207,Строчный!$A:$A,Строчный!B:B,"ERR",0))</f>
        <v>90109BH KETER</v>
      </c>
      <c r="C207" s="101" t="str">
        <f ca="1">PROPER(_xlfn.XLOOKUP($A207,Строчный!$A:$A,Строчный!C:C,"ERR",0))</f>
        <v>Кепки</v>
      </c>
      <c r="D207" s="101" t="str">
        <f ca="1">_xlfn.LET(_xlpm.DATA,(_xlfn.XLOOKUP($A207,Строчный!$A:$A,Строчный!D:D,"ERR",0)),UPPER(MID(_xlpm.DATA,1,1))&amp;LOWER(MID(_xlpm.DATA,2,LEN(_xlpm.DATA)-1)))</f>
        <v>Кепка плоская</v>
      </c>
      <c r="E207" s="101" t="str">
        <f ca="1">PROPER(_xlfn.XLOOKUP($A207,Строчный!$A:$A,Строчный!E:E,"ERR",0))</f>
        <v>The Hollywood</v>
      </c>
      <c r="F207" s="101" t="str">
        <f ca="1">LOWER(_xlfn.XLOOKUP($A207,Строчный!$A:$A,Строчный!F:F,"ERR",0))</f>
        <v>летний</v>
      </c>
      <c r="G207" s="101" t="str">
        <f ca="1">UPPER(_xlfn.XLOOKUP($A207,Строчный!$A:$A,Строчный!G:G,"ERR",0))</f>
        <v>BAILEY</v>
      </c>
      <c r="H207" s="101" t="str">
        <f ca="1">LOWER(_xlfn.XLOOKUP($A207,Строчный!$A:$A,Строчный!H:H,"ERR",0))</f>
        <v>beige</v>
      </c>
      <c r="I207" s="101" t="str">
        <f ca="1">LOWER(_xlfn.XLOOKUP($A207,Строчный!$A:$A,Строчный!I:I,"ERR",0))</f>
        <v>бежевый</v>
      </c>
      <c r="J207" s="101" t="str">
        <f ca="1">SUBSTITUTE(LOWER(_xlfn.XLOOKUP($A207,Строчный!$A:$A,Строчный!J:J,"ERR",0)),"подклад","Подклад")</f>
        <v>100% хлопок / Подклад: 100% полиэстер</v>
      </c>
      <c r="K207" s="101" t="str">
        <f ca="1">LOWER(_xlfn.XLOOKUP($A207,Строчный!$A:$A,Строчный!K:K,"ERR",0))</f>
        <v>хлопковые</v>
      </c>
      <c r="L207" s="101" t="str">
        <f ca="1">PROPER(_xlfn.XLOOKUP($A207,Строчный!$A:$A,Строчный!L:L,"ERR",0))</f>
        <v>Унисекс</v>
      </c>
      <c r="M207" s="101" t="str">
        <f ca="1">PROPER(_xlfn.XLOOKUP($A207,Строчный!$A:$A,Строчный!M:M,"ERR",0))</f>
        <v>Китай</v>
      </c>
      <c r="N207" s="110">
        <f ca="1">VALUE(_xlfn.XLOOKUP($A207,Строчный!$A:$A,Строчный!N:N,"ERR",0))</f>
        <v>1737.45</v>
      </c>
      <c r="O207" s="109" t="str">
        <f ca="1">_xlfn.XLOOKUP($G207,Фабрика!A:A,Фабрика!B:B,"ERR",0)</f>
        <v>Bollman Headwear Europe Ltd; 2 Merchants drive, Caelisle, Cumbria CA3 0JW, United Kingdom</v>
      </c>
      <c r="P207" s="100">
        <f ca="1">_xlfn.XLOOKUP($A207,Строчный!$A:$A,Строчный!P:P,"ERR",0)</f>
        <v>55</v>
      </c>
      <c r="Q207" s="100">
        <f ca="1">VALUE(_xlfn.XLOOKUP($A207,Строчный!$A:$A,Строчный!Q:Q,"ERR",0))</f>
        <v>1</v>
      </c>
      <c r="R207" s="14" t="s">
        <v>283</v>
      </c>
      <c r="S207" s="122" t="str">
        <f t="shared" ca="1" si="23"/>
        <v>Кепка BAILEY арт. 90109BH KETER (бежевый)</v>
      </c>
      <c r="T207" s="121" t="str">
        <f t="shared" ca="1" si="24"/>
        <v>Кепка BAILEY арт. 90109BH KETER (бежевый) {beige}</v>
      </c>
      <c r="U207" s="18" t="str">
        <f t="shared" ca="1" si="25"/>
        <v>бежевый</v>
      </c>
      <c r="V207" s="18" t="str">
        <f t="shared" ca="1" si="26"/>
        <v>бежевый</v>
      </c>
      <c r="W207" s="119" t="str">
        <f ca="1">_xlfn.XLOOKUP(A207,'Цвета артикулов'!A:A,'Цвета артикулов'!B:B,IFERROR(MID(I207,FIND("-",I207)+1,LEN(I207)),IFERROR(MID(I207,1,FIND("/",I207)-2),I207)),0)</f>
        <v>бежевый</v>
      </c>
      <c r="X207" s="93" t="str">
        <f t="shared" ca="1" si="27"/>
        <v>21-469-02</v>
      </c>
      <c r="Y207" s="95" t="str">
        <f ca="1">VLOOKUP(C207,Группа!A:B,2,FALSE)</f>
        <v>Кепка</v>
      </c>
      <c r="Z207" s="117" t="str">
        <f ca="1">IFERROR(VLOOKUP(P207,Размеры!A:C,3,FALSE),"")</f>
        <v>55 S</v>
      </c>
      <c r="AA207" s="117" t="str">
        <f ca="1">VLOOKUP(I207,ЦветПолный!A:B,2,FALSE)</f>
        <v>02</v>
      </c>
      <c r="AB207" s="117">
        <f ca="1">IFERROR(VLOOKUP(P207,Размеры!A:D,4,FALSE),"")</f>
        <v>55</v>
      </c>
      <c r="AC207" s="117">
        <f ca="1">IF(LEFT(IFERROR(VLOOKUP(LOOKUP(2,1/SEARCH(B207,Товары!A:A),Товары!A:A),Товары!A:B,2,0),""),6)=MID(X207,1,6),1,0)</f>
        <v>1</v>
      </c>
      <c r="AE207" s="117">
        <f ca="1">SUMIF(Группа!A:A,C207,Группа!C:C)</f>
        <v>1</v>
      </c>
      <c r="AF207" s="117">
        <f ca="1">SUMIF(Группа!B:B,Y207,Группа!C:C)</f>
        <v>1</v>
      </c>
      <c r="AG207" s="117">
        <f ca="1">SUMIF(Формы!A:A,D207,Формы!B:B)</f>
        <v>1</v>
      </c>
      <c r="AH207" s="117">
        <f ca="1">SUMIF(Материал!A:A,K207,Материал!B:B)</f>
        <v>1</v>
      </c>
      <c r="AI207" s="117">
        <f ca="1">SUMIF(Размеры!A:A,P207,Размеры!E:E)</f>
        <v>1</v>
      </c>
      <c r="AJ207" s="117">
        <f ca="1">SUMIF(Сезон!A:A,F207,Сезон!B:B)</f>
        <v>1</v>
      </c>
      <c r="AK207" s="117">
        <f ca="1">SUMIF(Состав!A:A,J207,Состав!B:B)</f>
        <v>0</v>
      </c>
      <c r="AL207" s="117">
        <f ca="1">SUMIF(ЦветПолный!A:A,I207,ЦветПолный!C:C)</f>
        <v>12</v>
      </c>
      <c r="AM207" s="117">
        <f ca="1">SUMIF(Цвет!A:A,W207,Цвет!B:B)</f>
        <v>1</v>
      </c>
      <c r="AN207" s="117">
        <f ca="1">SUMIF(Пол!B:B,L207,Пол!C:C)</f>
        <v>1</v>
      </c>
      <c r="AO207" s="117">
        <f ca="1">SUMIF(Марка!A:A,G207,Марка!B:B)</f>
        <v>1</v>
      </c>
      <c r="AP207" s="117">
        <f ca="1">SUMIF(Страна!A:A,M207,Страна!B:B)</f>
        <v>1</v>
      </c>
      <c r="AQ207" s="83" t="str">
        <f ca="1">IF(VLOOKUP(T207,Товары!A:B,2,FALSE)=X207,"Есть в 1С","ERR")</f>
        <v>Есть в 1С</v>
      </c>
      <c r="AR207" s="84" t="str">
        <f ca="1">IF(VLOOKUP(X207,Товары!B:B,1,FALSE)=X207,"Есть в 1С","ERR")</f>
        <v>Есть в 1С</v>
      </c>
      <c r="AS207" s="116" t="str">
        <f ca="1">VLOOKUP(T207,Товары!A:B,2,FALSE)</f>
        <v>21-469-02</v>
      </c>
      <c r="AT207" s="114" t="str">
        <f ca="1">VLOOKUP(T207,Товары!A:B,1,FALSE)</f>
        <v>Кепка BAILEY арт. 90109BH KETER (бежевый) {beige}</v>
      </c>
    </row>
    <row r="208" spans="1:46" x14ac:dyDescent="0.25">
      <c r="A208" s="133" t="str">
        <f ca="1"/>
        <v>21-432-05-57</v>
      </c>
      <c r="B208" s="128" t="str">
        <f ca="1">UPPER(_xlfn.XLOOKUP($A208,Строчный!$A:$A,Строчный!B:B,"ERR",0))</f>
        <v>20001BH COLVER</v>
      </c>
      <c r="C208" s="101" t="str">
        <f ca="1">PROPER(_xlfn.XLOOKUP($A208,Строчный!$A:$A,Строчный!C:C,"ERR",0))</f>
        <v>Шляпы</v>
      </c>
      <c r="D208" s="101" t="str">
        <f ca="1">_xlfn.LET(_xlpm.DATA,(_xlfn.XLOOKUP($A208,Строчный!$A:$A,Строчный!D:D,"ERR",0)),UPPER(MID(_xlpm.DATA,1,1))&amp;LOWER(MID(_xlpm.DATA,2,LEN(_xlpm.DATA)-1)))</f>
        <v>Шляпа федора</v>
      </c>
      <c r="E208" s="101" t="str">
        <f ca="1">PROPER(_xlfn.XLOOKUP($A208,Строчный!$A:$A,Строчный!E:E,"ERR",0))</f>
        <v>The Hollywood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BAILEY</v>
      </c>
      <c r="H208" s="101" t="str">
        <f ca="1">LOWER(_xlfn.XLOOKUP($A208,Строчный!$A:$A,Строчный!H:H,"ERR",0))</f>
        <v>avion</v>
      </c>
      <c r="I208" s="101" t="str">
        <f ca="1">LOWER(_xlfn.XLOOKUP($A208,Строчный!$A:$A,Строчный!I:I,"ERR",0))</f>
        <v>темно-серый</v>
      </c>
      <c r="J208" s="101" t="str">
        <f ca="1">SUBSTITUTE(LOWER(_xlfn.XLOOKUP($A208,Строчный!$A:$A,Строчный!J:J,"ERR",0)),"подклад","Подклад")</f>
        <v>100% шерсть</v>
      </c>
      <c r="K208" s="101" t="str">
        <f ca="1">LOWER(_xlfn.XLOOKUP($A208,Строчный!$A:$A,Строчный!K:K,"ERR",0))</f>
        <v>фетровые</v>
      </c>
      <c r="L208" s="101" t="str">
        <f ca="1">PROPER(_xlfn.XLOOKUP($A208,Строчный!$A:$A,Строчный!L:L,"ERR",0))</f>
        <v>Унисекс</v>
      </c>
      <c r="M208" s="101" t="str">
        <f ca="1">PROPER(_xlfn.XLOOKUP($A208,Строчный!$A:$A,Строчный!M:M,"ERR",0))</f>
        <v>Соединенные Штаты</v>
      </c>
      <c r="N208" s="110">
        <f ca="1">VALUE(_xlfn.XLOOKUP($A208,Строчный!$A:$A,Строчный!N:N,"ERR",0))</f>
        <v>702.00000000000011</v>
      </c>
      <c r="O208" s="109" t="str">
        <f ca="1">_xlfn.XLOOKUP($G208,Фабрика!A:A,Фабрика!B:B,"ERR",0)</f>
        <v>Bollman Headwear Europe Ltd; 2 Merchants drive, Caelisle, Cumbria CA3 0JW, United Kingdom</v>
      </c>
      <c r="P208" s="100">
        <f ca="1">_xlfn.XLOOKUP($A208,Строчный!$A:$A,Строчный!P:P,"ERR",0)</f>
        <v>57</v>
      </c>
      <c r="Q208" s="100">
        <f ca="1">VALUE(_xlfn.XLOOKUP($A208,Строчный!$A:$A,Строчный!Q:Q,"ERR",0))</f>
        <v>1</v>
      </c>
      <c r="R208" s="14" t="s">
        <v>283</v>
      </c>
      <c r="S208" s="122" t="str">
        <f t="shared" ca="1" si="23"/>
        <v>Шляпа BAILEY арт. 20001BH COLVER (темно-серый)</v>
      </c>
      <c r="T208" s="121" t="str">
        <f t="shared" ca="1" si="24"/>
        <v>Шляпа BAILEY арт. 20001BH COLVER (темно-серый) {avion}</v>
      </c>
      <c r="U208" s="18" t="str">
        <f t="shared" ca="1" si="25"/>
        <v>серый</v>
      </c>
      <c r="V208" s="18" t="str">
        <f t="shared" ca="1" si="26"/>
        <v>серый</v>
      </c>
      <c r="W208" s="119" t="str">
        <f ca="1">_xlfn.XLOOKUP(A208,'Цвета артикулов'!A:A,'Цвета артикулов'!B:B,IFERROR(MID(I208,FIND("-",I208)+1,LEN(I208)),IFERROR(MID(I208,1,FIND("/",I208)-2),I208)),0)</f>
        <v>серый</v>
      </c>
      <c r="X208" s="93" t="str">
        <f t="shared" ca="1" si="27"/>
        <v>21-432-05</v>
      </c>
      <c r="Y208" s="95" t="str">
        <f ca="1">VLOOKUP(C208,Группа!A:B,2,FALSE)</f>
        <v>Шляпа</v>
      </c>
      <c r="Z208" s="117" t="str">
        <f ca="1">IFERROR(VLOOKUP(P208,Размеры!A:C,3,FALSE),"")</f>
        <v>57 M</v>
      </c>
      <c r="AA208" s="117" t="str">
        <f ca="1">VLOOKUP(I208,ЦветПолный!A:B,2,FALSE)</f>
        <v>05</v>
      </c>
      <c r="AB208" s="117">
        <f ca="1">IFERROR(VLOOKUP(P208,Размеры!A:D,4,FALSE),"")</f>
        <v>57</v>
      </c>
      <c r="AC208" s="117">
        <f ca="1">IF(LEFT(IFERROR(VLOOKUP(LOOKUP(2,1/SEARCH(B208,Товары!A:A),Товары!A:A),Товары!A:B,2,0),""),6)=MID(X208,1,6),1,0)</f>
        <v>1</v>
      </c>
      <c r="AE208" s="117">
        <f ca="1">SUMIF(Группа!A:A,C208,Группа!C:C)</f>
        <v>1</v>
      </c>
      <c r="AF208" s="117">
        <f ca="1">SUMIF(Группа!B:B,Y208,Группа!C:C)</f>
        <v>1</v>
      </c>
      <c r="AG208" s="117">
        <f ca="1">SUMIF(Формы!A:A,D208,Формы!B:B)</f>
        <v>1</v>
      </c>
      <c r="AH208" s="117">
        <f ca="1">SUMIF(Материал!A:A,K208,Материал!B:B)</f>
        <v>1</v>
      </c>
      <c r="AI208" s="117">
        <f ca="1">SUMIF(Размеры!A:A,P208,Размеры!E:E)</f>
        <v>1</v>
      </c>
      <c r="AJ208" s="117">
        <f ca="1">SUMIF(Сезон!A:A,F208,Сезон!B:B)</f>
        <v>1</v>
      </c>
      <c r="AK208" s="117">
        <f ca="1">SUMIF(Состав!A:A,J208,Состав!B:B)</f>
        <v>1</v>
      </c>
      <c r="AL208" s="117">
        <f ca="1">SUMIF(ЦветПолный!A:A,I208,ЦветПолный!C:C)</f>
        <v>6</v>
      </c>
      <c r="AM208" s="117">
        <f ca="1">SUMIF(Цвет!A:A,W208,Цвет!B:B)</f>
        <v>1</v>
      </c>
      <c r="AN208" s="117">
        <f ca="1">SUMIF(Пол!B:B,L208,Пол!C:C)</f>
        <v>1</v>
      </c>
      <c r="AO208" s="117">
        <f ca="1">SUMIF(Марка!A:A,G208,Марка!B:B)</f>
        <v>1</v>
      </c>
      <c r="AP208" s="117">
        <f ca="1">SUMIF(Страна!A:A,M208,Страна!B:B)</f>
        <v>1</v>
      </c>
      <c r="AQ208" s="83" t="e">
        <f ca="1">IF(VLOOKUP(T208,Товары!A:B,2,FALSE)=X208,"Есть в 1С","ERR")</f>
        <v>#N/A</v>
      </c>
      <c r="AR208" s="84" t="e">
        <f ca="1">IF(VLOOKUP(X208,Товары!B:B,1,FALSE)=X208,"Есть в 1С","ERR")</f>
        <v>#N/A</v>
      </c>
      <c r="AS208" s="116" t="e">
        <f ca="1">VLOOKUP(T208,Товары!A:B,2,FALSE)</f>
        <v>#N/A</v>
      </c>
      <c r="AT208" s="114" t="e">
        <f ca="1">VLOOKUP(T208,Товары!A:B,1,FALSE)</f>
        <v>#N/A</v>
      </c>
    </row>
    <row r="209" spans="1:46" x14ac:dyDescent="0.25">
      <c r="A209" s="133" t="str">
        <f ca="1"/>
        <v>21-396-05-61</v>
      </c>
      <c r="B209" s="128" t="str">
        <f ca="1">UPPER(_xlfn.XLOOKUP($A209,Строчный!$A:$A,Строчный!B:B,"ERR",0))</f>
        <v>81710BH HOOPER</v>
      </c>
      <c r="C209" s="101" t="str">
        <f ca="1">PROPER(_xlfn.XLOOKUP($A209,Строчный!$A:$A,Строчный!C:C,"ERR",0))</f>
        <v>Шляпы</v>
      </c>
      <c r="D209" s="101" t="str">
        <f ca="1">_xlfn.LET(_xlpm.DATA,(_xlfn.XLOOKUP($A209,Строчный!$A:$A,Строчный!D:D,"ERR",0)),UPPER(MID(_xlpm.DATA,1,1))&amp;LOWER(MID(_xlpm.DATA,2,LEN(_xlpm.DATA)-1)))</f>
        <v>Шляпа хомбург</v>
      </c>
      <c r="E209" s="101" t="str">
        <f ca="1">PROPER(_xlfn.XLOOKUP($A209,Строчный!$A:$A,Строчный!E:E,"ERR",0))</f>
        <v>The Hollywood</v>
      </c>
      <c r="F209" s="101" t="str">
        <f ca="1">LOWER(_xlfn.XLOOKUP($A209,Строчный!$A:$A,Строчный!F:F,"ERR",0))</f>
        <v>летний</v>
      </c>
      <c r="G209" s="101" t="str">
        <f ca="1">UPPER(_xlfn.XLOOKUP($A209,Строчный!$A:$A,Строчный!G:G,"ERR",0))</f>
        <v>BAILEY</v>
      </c>
      <c r="H209" s="101" t="str">
        <f ca="1">LOWER(_xlfn.XLOOKUP($A209,Строчный!$A:$A,Строчный!H:H,"ERR",0))</f>
        <v>charcoal</v>
      </c>
      <c r="I209" s="101" t="str">
        <f ca="1">LOWER(_xlfn.XLOOKUP($A209,Строчный!$A:$A,Строчный!I:I,"ERR",0))</f>
        <v>темно-серый</v>
      </c>
      <c r="J209" s="101" t="str">
        <f ca="1">SUBSTITUTE(LOWER(_xlfn.XLOOKUP($A209,Строчный!$A:$A,Строчный!J:J,"ERR",0)),"подклад","Подклад")</f>
        <v>50% бумага - 50% полипропилен</v>
      </c>
      <c r="K209" s="101" t="str">
        <f ca="1">LOWER(_xlfn.XLOOKUP($A209,Строчный!$A:$A,Строчный!K:K,"ERR",0))</f>
        <v>бумажные</v>
      </c>
      <c r="L209" s="101" t="str">
        <f ca="1">PROPER(_xlfn.XLOOKUP($A209,Строчный!$A:$A,Строчный!L:L,"ERR",0))</f>
        <v>Унисекс</v>
      </c>
      <c r="M209" s="101" t="str">
        <f ca="1">PROPER(_xlfn.XLOOKUP($A209,Строчный!$A:$A,Строчный!M:M,"ERR",0))</f>
        <v>Китай</v>
      </c>
      <c r="N209" s="110">
        <f ca="1">VALUE(_xlfn.XLOOKUP($A209,Строчный!$A:$A,Строчный!N:N,"ERR",0))</f>
        <v>2094.3000000000002</v>
      </c>
      <c r="O209" s="109" t="str">
        <f ca="1">_xlfn.XLOOKUP($G209,Фабрика!A:A,Фабрика!B:B,"ERR",0)</f>
        <v>Bollman Headwear Europe Ltd; 2 Merchants drive, Caelisle, Cumbria CA3 0JW, United Kingdom</v>
      </c>
      <c r="P209" s="100">
        <f ca="1">_xlfn.XLOOKUP($A209,Строчный!$A:$A,Строчный!P:P,"ERR",0)</f>
        <v>61</v>
      </c>
      <c r="Q209" s="100">
        <f ca="1">VALUE(_xlfn.XLOOKUP($A209,Строчный!$A:$A,Строчный!Q:Q,"ERR",0))</f>
        <v>4</v>
      </c>
      <c r="R209" s="14" t="s">
        <v>283</v>
      </c>
      <c r="S209" s="122" t="str">
        <f t="shared" ca="1" si="23"/>
        <v>Шляпа BAILEY арт. 81710BH HOOPER (темно-серый)</v>
      </c>
      <c r="T209" s="121" t="str">
        <f t="shared" ca="1" si="24"/>
        <v>Шляпа BAILEY арт. 81710BH HOOPER (темно-серый) {charcoal}</v>
      </c>
      <c r="U209" s="18" t="str">
        <f t="shared" ca="1" si="25"/>
        <v>серый</v>
      </c>
      <c r="V209" s="18" t="str">
        <f t="shared" ca="1" si="26"/>
        <v>серый</v>
      </c>
      <c r="W209" s="119" t="str">
        <f ca="1">_xlfn.XLOOKUP(A209,'Цвета артикулов'!A:A,'Цвета артикулов'!B:B,IFERROR(MID(I209,FIND("-",I209)+1,LEN(I209)),IFERROR(MID(I209,1,FIND("/",I209)-2),I209)),0)</f>
        <v>серый</v>
      </c>
      <c r="X209" s="93" t="str">
        <f t="shared" ca="1" si="27"/>
        <v>21-396-05</v>
      </c>
      <c r="Y209" s="95" t="str">
        <f ca="1">VLOOKUP(C209,Группа!A:B,2,FALSE)</f>
        <v>Шляпа</v>
      </c>
      <c r="Z209" s="117" t="str">
        <f ca="1">IFERROR(VLOOKUP(P209,Размеры!A:C,3,FALSE),"")</f>
        <v>61 XL</v>
      </c>
      <c r="AA209" s="117" t="str">
        <f ca="1">VLOOKUP(I209,ЦветПолный!A:B,2,FALSE)</f>
        <v>05</v>
      </c>
      <c r="AB209" s="117">
        <f ca="1">IFERROR(VLOOKUP(P209,Размеры!A:D,4,FALSE),"")</f>
        <v>61</v>
      </c>
      <c r="AC209" s="117">
        <f ca="1">IF(LEFT(IFERROR(VLOOKUP(LOOKUP(2,1/SEARCH(B209,Товары!A:A),Товары!A:A),Товары!A:B,2,0),""),6)=MID(X209,1,6),1,0)</f>
        <v>1</v>
      </c>
      <c r="AE209" s="117">
        <f ca="1">SUMIF(Группа!A:A,C209,Группа!C:C)</f>
        <v>1</v>
      </c>
      <c r="AF209" s="117">
        <f ca="1">SUMIF(Группа!B:B,Y209,Группа!C:C)</f>
        <v>1</v>
      </c>
      <c r="AG209" s="117">
        <f ca="1">SUMIF(Формы!A:A,D209,Формы!B:B)</f>
        <v>1</v>
      </c>
      <c r="AH209" s="117">
        <f ca="1">SUMIF(Материал!A:A,K209,Материал!B:B)</f>
        <v>1</v>
      </c>
      <c r="AI209" s="117">
        <f ca="1">SUMIF(Размеры!A:A,P209,Размеры!E:E)</f>
        <v>1</v>
      </c>
      <c r="AJ209" s="117">
        <f ca="1">SUMIF(Сезон!A:A,F209,Сезон!B:B)</f>
        <v>1</v>
      </c>
      <c r="AK209" s="117">
        <f ca="1">SUMIF(Состав!A:A,J209,Состав!B:B)</f>
        <v>1</v>
      </c>
      <c r="AL209" s="117">
        <f ca="1">SUMIF(ЦветПолный!A:A,I209,ЦветПолный!C:C)</f>
        <v>6</v>
      </c>
      <c r="AM209" s="117">
        <f ca="1">SUMIF(Цвет!A:A,W209,Цвет!B:B)</f>
        <v>1</v>
      </c>
      <c r="AN209" s="117">
        <f ca="1">SUMIF(Пол!B:B,L209,Пол!C:C)</f>
        <v>1</v>
      </c>
      <c r="AO209" s="117">
        <f ca="1">SUMIF(Марка!A:A,G209,Марка!B:B)</f>
        <v>1</v>
      </c>
      <c r="AP209" s="117">
        <f ca="1">SUMIF(Страна!A:A,M209,Страна!B:B)</f>
        <v>1</v>
      </c>
      <c r="AQ209" s="83" t="e">
        <f ca="1">IF(VLOOKUP(T209,Товары!A:B,2,FALSE)=X209,"Есть в 1С","ERR")</f>
        <v>#N/A</v>
      </c>
      <c r="AR209" s="84" t="e">
        <f ca="1">IF(VLOOKUP(X209,Товары!B:B,1,FALSE)=X209,"Есть в 1С","ERR")</f>
        <v>#N/A</v>
      </c>
      <c r="AS209" s="116" t="e">
        <f ca="1">VLOOKUP(T209,Товары!A:B,2,FALSE)</f>
        <v>#N/A</v>
      </c>
      <c r="AT209" s="114" t="e">
        <f ca="1">VLOOKUP(T209,Товары!A:B,1,FALSE)</f>
        <v>#N/A</v>
      </c>
    </row>
    <row r="210" spans="1:46" x14ac:dyDescent="0.25">
      <c r="A210" s="133" t="str">
        <f ca="1"/>
        <v>21-396-05-59</v>
      </c>
      <c r="B210" s="128" t="str">
        <f ca="1">UPPER(_xlfn.XLOOKUP($A210,Строчный!$A:$A,Строчный!B:B,"ERR",0))</f>
        <v>81710BH HOOPER</v>
      </c>
      <c r="C210" s="101" t="str">
        <f ca="1">PROPER(_xlfn.XLOOKUP($A210,Строчный!$A:$A,Строчный!C:C,"ERR",0))</f>
        <v>Шляпы</v>
      </c>
      <c r="D210" s="101" t="str">
        <f ca="1">_xlfn.LET(_xlpm.DATA,(_xlfn.XLOOKUP($A210,Строчный!$A:$A,Строчный!D:D,"ERR",0)),UPPER(MID(_xlpm.DATA,1,1))&amp;LOWER(MID(_xlpm.DATA,2,LEN(_xlpm.DATA)-1)))</f>
        <v>Шляпа хомбург</v>
      </c>
      <c r="E210" s="101" t="str">
        <f ca="1">PROPER(_xlfn.XLOOKUP($A210,Строчный!$A:$A,Строчный!E:E,"ERR",0))</f>
        <v>The Hollywood</v>
      </c>
      <c r="F210" s="101" t="str">
        <f ca="1">LOWER(_xlfn.XLOOKUP($A210,Строчный!$A:$A,Строчный!F:F,"ERR",0))</f>
        <v>летний</v>
      </c>
      <c r="G210" s="101" t="str">
        <f ca="1">UPPER(_xlfn.XLOOKUP($A210,Строчный!$A:$A,Строчный!G:G,"ERR",0))</f>
        <v>BAILEY</v>
      </c>
      <c r="H210" s="101" t="str">
        <f ca="1">LOWER(_xlfn.XLOOKUP($A210,Строчный!$A:$A,Строчный!H:H,"ERR",0))</f>
        <v>charcoal</v>
      </c>
      <c r="I210" s="101" t="str">
        <f ca="1">LOWER(_xlfn.XLOOKUP($A210,Строчный!$A:$A,Строчный!I:I,"ERR",0))</f>
        <v>темно-серый</v>
      </c>
      <c r="J210" s="101" t="str">
        <f ca="1">SUBSTITUTE(LOWER(_xlfn.XLOOKUP($A210,Строчный!$A:$A,Строчный!J:J,"ERR",0)),"подклад","Подклад")</f>
        <v>50% бумага - 50% полипропилен</v>
      </c>
      <c r="K210" s="101" t="str">
        <f ca="1">LOWER(_xlfn.XLOOKUP($A210,Строчный!$A:$A,Строчный!K:K,"ERR",0))</f>
        <v>бумажные</v>
      </c>
      <c r="L210" s="101" t="str">
        <f ca="1">PROPER(_xlfn.XLOOKUP($A210,Строчный!$A:$A,Строчный!L:L,"ERR",0))</f>
        <v>Унисекс</v>
      </c>
      <c r="M210" s="101" t="str">
        <f ca="1">PROPER(_xlfn.XLOOKUP($A210,Строчный!$A:$A,Строчный!M:M,"ERR",0))</f>
        <v>Китай</v>
      </c>
      <c r="N210" s="110">
        <f ca="1">VALUE(_xlfn.XLOOKUP($A210,Строчный!$A:$A,Строчный!N:N,"ERR",0))</f>
        <v>2094.3000000000002</v>
      </c>
      <c r="O210" s="109" t="str">
        <f ca="1">_xlfn.XLOOKUP($G210,Фабрика!A:A,Фабрика!B:B,"ERR",0)</f>
        <v>Bollman Headwear Europe Ltd; 2 Merchants drive, Caelisle, Cumbria CA3 0JW, United Kingdom</v>
      </c>
      <c r="P210" s="100">
        <f ca="1">_xlfn.XLOOKUP($A210,Строчный!$A:$A,Строчный!P:P,"ERR",0)</f>
        <v>59</v>
      </c>
      <c r="Q210" s="100">
        <f ca="1">VALUE(_xlfn.XLOOKUP($A210,Строчный!$A:$A,Строчный!Q:Q,"ERR",0))</f>
        <v>7</v>
      </c>
      <c r="R210" s="14" t="s">
        <v>283</v>
      </c>
      <c r="S210" s="122" t="str">
        <f t="shared" ca="1" si="23"/>
        <v>Шляпа BAILEY арт. 81710BH HOOPER (темно-серый)</v>
      </c>
      <c r="T210" s="121" t="str">
        <f t="shared" ca="1" si="24"/>
        <v>Шляпа BAILEY арт. 81710BH HOOPER (темно-серый) {charcoal}</v>
      </c>
      <c r="U210" s="18" t="str">
        <f t="shared" ca="1" si="25"/>
        <v>серый</v>
      </c>
      <c r="V210" s="18" t="str">
        <f t="shared" ca="1" si="26"/>
        <v>серый</v>
      </c>
      <c r="W210" s="119" t="str">
        <f ca="1">_xlfn.XLOOKUP(A210,'Цвета артикулов'!A:A,'Цвета артикулов'!B:B,IFERROR(MID(I210,FIND("-",I210)+1,LEN(I210)),IFERROR(MID(I210,1,FIND("/",I210)-2),I210)),0)</f>
        <v>серый</v>
      </c>
      <c r="X210" s="93" t="str">
        <f t="shared" ca="1" si="27"/>
        <v>21-396-05</v>
      </c>
      <c r="Y210" s="95" t="str">
        <f ca="1">VLOOKUP(C210,Группа!A:B,2,FALSE)</f>
        <v>Шляпа</v>
      </c>
      <c r="Z210" s="117" t="str">
        <f ca="1">IFERROR(VLOOKUP(P210,Размеры!A:C,3,FALSE),"")</f>
        <v>59 L</v>
      </c>
      <c r="AA210" s="117" t="str">
        <f ca="1">VLOOKUP(I210,ЦветПолный!A:B,2,FALSE)</f>
        <v>05</v>
      </c>
      <c r="AB210" s="117">
        <f ca="1">IFERROR(VLOOKUP(P210,Размеры!A:D,4,FALSE),"")</f>
        <v>59</v>
      </c>
      <c r="AC210" s="117">
        <f ca="1">IF(LEFT(IFERROR(VLOOKUP(LOOKUP(2,1/SEARCH(B210,Товары!A:A),Товары!A:A),Товары!A:B,2,0),""),6)=MID(X210,1,6),1,0)</f>
        <v>1</v>
      </c>
      <c r="AE210" s="117">
        <f ca="1">SUMIF(Группа!A:A,C210,Группа!C:C)</f>
        <v>1</v>
      </c>
      <c r="AF210" s="117">
        <f ca="1">SUMIF(Группа!B:B,Y210,Группа!C:C)</f>
        <v>1</v>
      </c>
      <c r="AG210" s="117">
        <f ca="1">SUMIF(Формы!A:A,D210,Формы!B:B)</f>
        <v>1</v>
      </c>
      <c r="AH210" s="117">
        <f ca="1">SUMIF(Материал!A:A,K210,Материал!B:B)</f>
        <v>1</v>
      </c>
      <c r="AI210" s="117">
        <f ca="1">SUMIF(Размеры!A:A,P210,Размеры!E:E)</f>
        <v>1</v>
      </c>
      <c r="AJ210" s="117">
        <f ca="1">SUMIF(Сезон!A:A,F210,Сезон!B:B)</f>
        <v>1</v>
      </c>
      <c r="AK210" s="117">
        <f ca="1">SUMIF(Состав!A:A,J210,Состав!B:B)</f>
        <v>1</v>
      </c>
      <c r="AL210" s="117">
        <f ca="1">SUMIF(ЦветПолный!A:A,I210,ЦветПолный!C:C)</f>
        <v>6</v>
      </c>
      <c r="AM210" s="117">
        <f ca="1">SUMIF(Цвет!A:A,W210,Цвет!B:B)</f>
        <v>1</v>
      </c>
      <c r="AN210" s="117">
        <f ca="1">SUMIF(Пол!B:B,L210,Пол!C:C)</f>
        <v>1</v>
      </c>
      <c r="AO210" s="117">
        <f ca="1">SUMIF(Марка!A:A,G210,Марка!B:B)</f>
        <v>1</v>
      </c>
      <c r="AP210" s="117">
        <f ca="1">SUMIF(Страна!A:A,M210,Страна!B:B)</f>
        <v>1</v>
      </c>
      <c r="AQ210" s="83" t="e">
        <f ca="1">IF(VLOOKUP(T210,Товары!A:B,2,FALSE)=X210,"Есть в 1С","ERR")</f>
        <v>#N/A</v>
      </c>
      <c r="AR210" s="84" t="e">
        <f ca="1">IF(VLOOKUP(X210,Товары!B:B,1,FALSE)=X210,"Есть в 1С","ERR")</f>
        <v>#N/A</v>
      </c>
      <c r="AS210" s="116" t="e">
        <f ca="1">VLOOKUP(T210,Товары!A:B,2,FALSE)</f>
        <v>#N/A</v>
      </c>
      <c r="AT210" s="114" t="e">
        <f ca="1">VLOOKUP(T210,Товары!A:B,1,FALSE)</f>
        <v>#N/A</v>
      </c>
    </row>
    <row r="211" spans="1:46" x14ac:dyDescent="0.25">
      <c r="A211" s="133" t="str">
        <f ca="1"/>
        <v>21-396-05-57</v>
      </c>
      <c r="B211" s="128" t="str">
        <f ca="1">UPPER(_xlfn.XLOOKUP($A211,Строчный!$A:$A,Строчный!B:B,"ERR",0))</f>
        <v>81710BH HOOPER</v>
      </c>
      <c r="C211" s="101" t="str">
        <f ca="1">PROPER(_xlfn.XLOOKUP($A211,Строчный!$A:$A,Строчный!C:C,"ERR",0))</f>
        <v>Шляпы</v>
      </c>
      <c r="D211" s="101" t="str">
        <f ca="1">_xlfn.LET(_xlpm.DATA,(_xlfn.XLOOKUP($A211,Строчный!$A:$A,Строчный!D:D,"ERR",0)),UPPER(MID(_xlpm.DATA,1,1))&amp;LOWER(MID(_xlpm.DATA,2,LEN(_xlpm.DATA)-1)))</f>
        <v>Шляпа хомбург</v>
      </c>
      <c r="E211" s="101" t="str">
        <f ca="1">PROPER(_xlfn.XLOOKUP($A211,Строчный!$A:$A,Строчный!E:E,"ERR",0))</f>
        <v>The Hollywood</v>
      </c>
      <c r="F211" s="101" t="str">
        <f ca="1">LOWER(_xlfn.XLOOKUP($A211,Строчный!$A:$A,Строчный!F:F,"ERR",0))</f>
        <v>летний</v>
      </c>
      <c r="G211" s="101" t="str">
        <f ca="1">UPPER(_xlfn.XLOOKUP($A211,Строчный!$A:$A,Строчный!G:G,"ERR",0))</f>
        <v>BAILEY</v>
      </c>
      <c r="H211" s="101" t="str">
        <f ca="1">LOWER(_xlfn.XLOOKUP($A211,Строчный!$A:$A,Строчный!H:H,"ERR",0))</f>
        <v>charcoal</v>
      </c>
      <c r="I211" s="101" t="str">
        <f ca="1">LOWER(_xlfn.XLOOKUP($A211,Строчный!$A:$A,Строчный!I:I,"ERR",0))</f>
        <v>темно-серый</v>
      </c>
      <c r="J211" s="101" t="str">
        <f ca="1">SUBSTITUTE(LOWER(_xlfn.XLOOKUP($A211,Строчный!$A:$A,Строчный!J:J,"ERR",0)),"подклад","Подклад")</f>
        <v>50% бумага - 50% полипропилен</v>
      </c>
      <c r="K211" s="101" t="str">
        <f ca="1">LOWER(_xlfn.XLOOKUP($A211,Строчный!$A:$A,Строчный!K:K,"ERR",0))</f>
        <v>бумажные</v>
      </c>
      <c r="L211" s="101" t="str">
        <f ca="1">PROPER(_xlfn.XLOOKUP($A211,Строчный!$A:$A,Строчный!L:L,"ERR",0))</f>
        <v>Унисекс</v>
      </c>
      <c r="M211" s="101" t="str">
        <f ca="1">PROPER(_xlfn.XLOOKUP($A211,Строчный!$A:$A,Строчный!M:M,"ERR",0))</f>
        <v>Китай</v>
      </c>
      <c r="N211" s="110">
        <f ca="1">VALUE(_xlfn.XLOOKUP($A211,Строчный!$A:$A,Строчный!N:N,"ERR",0))</f>
        <v>2094.3000000000002</v>
      </c>
      <c r="O211" s="109" t="str">
        <f ca="1">_xlfn.XLOOKUP($G211,Фабрика!A:A,Фабрика!B:B,"ERR",0)</f>
        <v>Bollman Headwear Europe Ltd; 2 Merchants drive, Caelisle, Cumbria CA3 0JW, United Kingdom</v>
      </c>
      <c r="P211" s="100">
        <f ca="1">_xlfn.XLOOKUP($A211,Строчный!$A:$A,Строчный!P:P,"ERR",0)</f>
        <v>57</v>
      </c>
      <c r="Q211" s="100">
        <f ca="1">VALUE(_xlfn.XLOOKUP($A211,Строчный!$A:$A,Строчный!Q:Q,"ERR",0))</f>
        <v>4</v>
      </c>
      <c r="R211" s="14" t="s">
        <v>283</v>
      </c>
      <c r="S211" s="122" t="str">
        <f t="shared" ca="1" si="23"/>
        <v>Шляпа BAILEY арт. 81710BH HOOPER (темно-серый)</v>
      </c>
      <c r="T211" s="121" t="str">
        <f t="shared" ca="1" si="24"/>
        <v>Шляпа BAILEY арт. 81710BH HOOPER (темно-серый) {charcoal}</v>
      </c>
      <c r="U211" s="18" t="str">
        <f t="shared" ca="1" si="25"/>
        <v>серый</v>
      </c>
      <c r="V211" s="18" t="str">
        <f t="shared" ca="1" si="26"/>
        <v>серый</v>
      </c>
      <c r="W211" s="119" t="str">
        <f ca="1">_xlfn.XLOOKUP(A211,'Цвета артикулов'!A:A,'Цвета артикулов'!B:B,IFERROR(MID(I211,FIND("-",I211)+1,LEN(I211)),IFERROR(MID(I211,1,FIND("/",I211)-2),I211)),0)</f>
        <v>серый</v>
      </c>
      <c r="X211" s="93" t="str">
        <f t="shared" ca="1" si="27"/>
        <v>21-396-05</v>
      </c>
      <c r="Y211" s="95" t="str">
        <f ca="1">VLOOKUP(C211,Группа!A:B,2,FALSE)</f>
        <v>Шляпа</v>
      </c>
      <c r="Z211" s="117" t="str">
        <f ca="1">IFERROR(VLOOKUP(P211,Размеры!A:C,3,FALSE),"")</f>
        <v>57 M</v>
      </c>
      <c r="AA211" s="117" t="str">
        <f ca="1">VLOOKUP(I211,ЦветПолный!A:B,2,FALSE)</f>
        <v>05</v>
      </c>
      <c r="AB211" s="117">
        <f ca="1">IFERROR(VLOOKUP(P211,Размеры!A:D,4,FALSE),"")</f>
        <v>57</v>
      </c>
      <c r="AC211" s="117">
        <f ca="1">IF(LEFT(IFERROR(VLOOKUP(LOOKUP(2,1/SEARCH(B211,Товары!A:A),Товары!A:A),Товары!A:B,2,0),""),6)=MID(X211,1,6),1,0)</f>
        <v>1</v>
      </c>
      <c r="AE211" s="117">
        <f ca="1">SUMIF(Группа!A:A,C211,Группа!C:C)</f>
        <v>1</v>
      </c>
      <c r="AF211" s="117">
        <f ca="1">SUMIF(Группа!B:B,Y211,Группа!C:C)</f>
        <v>1</v>
      </c>
      <c r="AG211" s="117">
        <f ca="1">SUMIF(Формы!A:A,D211,Формы!B:B)</f>
        <v>1</v>
      </c>
      <c r="AH211" s="117">
        <f ca="1">SUMIF(Материал!A:A,K211,Материал!B:B)</f>
        <v>1</v>
      </c>
      <c r="AI211" s="117">
        <f ca="1">SUMIF(Размеры!A:A,P211,Размеры!E:E)</f>
        <v>1</v>
      </c>
      <c r="AJ211" s="117">
        <f ca="1">SUMIF(Сезон!A:A,F211,Сезон!B:B)</f>
        <v>1</v>
      </c>
      <c r="AK211" s="117">
        <f ca="1">SUMIF(Состав!A:A,J211,Состав!B:B)</f>
        <v>1</v>
      </c>
      <c r="AL211" s="117">
        <f ca="1">SUMIF(ЦветПолный!A:A,I211,ЦветПолный!C:C)</f>
        <v>6</v>
      </c>
      <c r="AM211" s="117">
        <f ca="1">SUMIF(Цвет!A:A,W211,Цвет!B:B)</f>
        <v>1</v>
      </c>
      <c r="AN211" s="117">
        <f ca="1">SUMIF(Пол!B:B,L211,Пол!C:C)</f>
        <v>1</v>
      </c>
      <c r="AO211" s="117">
        <f ca="1">SUMIF(Марка!A:A,G211,Марка!B:B)</f>
        <v>1</v>
      </c>
      <c r="AP211" s="117">
        <f ca="1">SUMIF(Страна!A:A,M211,Страна!B:B)</f>
        <v>1</v>
      </c>
      <c r="AQ211" s="83" t="e">
        <f ca="1">IF(VLOOKUP(T211,Товары!A:B,2,FALSE)=X211,"Есть в 1С","ERR")</f>
        <v>#N/A</v>
      </c>
      <c r="AR211" s="84" t="e">
        <f ca="1">IF(VLOOKUP(X211,Товары!B:B,1,FALSE)=X211,"Есть в 1С","ERR")</f>
        <v>#N/A</v>
      </c>
      <c r="AS211" s="116" t="e">
        <f ca="1">VLOOKUP(T211,Товары!A:B,2,FALSE)</f>
        <v>#N/A</v>
      </c>
      <c r="AT211" s="114" t="e">
        <f ca="1">VLOOKUP(T211,Товары!A:B,1,FALSE)</f>
        <v>#N/A</v>
      </c>
    </row>
    <row r="212" spans="1:46" x14ac:dyDescent="0.25">
      <c r="A212" s="133" t="str">
        <f ca="1"/>
        <v>21-396-05-55</v>
      </c>
      <c r="B212" s="128" t="str">
        <f ca="1">UPPER(_xlfn.XLOOKUP($A212,Строчный!$A:$A,Строчный!B:B,"ERR",0))</f>
        <v>81710BH HOOPER</v>
      </c>
      <c r="C212" s="101" t="str">
        <f ca="1">PROPER(_xlfn.XLOOKUP($A212,Строчный!$A:$A,Строчный!C:C,"ERR",0))</f>
        <v>Шляпы</v>
      </c>
      <c r="D212" s="101" t="str">
        <f ca="1">_xlfn.LET(_xlpm.DATA,(_xlfn.XLOOKUP($A212,Строчный!$A:$A,Строчный!D:D,"ERR",0)),UPPER(MID(_xlpm.DATA,1,1))&amp;LOWER(MID(_xlpm.DATA,2,LEN(_xlpm.DATA)-1)))</f>
        <v>Шляпа хомбург</v>
      </c>
      <c r="E212" s="101" t="str">
        <f ca="1">PROPER(_xlfn.XLOOKUP($A212,Строчный!$A:$A,Строчный!E:E,"ERR",0))</f>
        <v>The Hollywood</v>
      </c>
      <c r="F212" s="101" t="str">
        <f ca="1">LOWER(_xlfn.XLOOKUP($A212,Строчный!$A:$A,Строчный!F:F,"ERR",0))</f>
        <v>летний</v>
      </c>
      <c r="G212" s="101" t="str">
        <f ca="1">UPPER(_xlfn.XLOOKUP($A212,Строчный!$A:$A,Строчный!G:G,"ERR",0))</f>
        <v>BAILEY</v>
      </c>
      <c r="H212" s="101" t="str">
        <f ca="1">LOWER(_xlfn.XLOOKUP($A212,Строчный!$A:$A,Строчный!H:H,"ERR",0))</f>
        <v>charcoal</v>
      </c>
      <c r="I212" s="101" t="str">
        <f ca="1">LOWER(_xlfn.XLOOKUP($A212,Строчный!$A:$A,Строчный!I:I,"ERR",0))</f>
        <v>темно-серый</v>
      </c>
      <c r="J212" s="101" t="str">
        <f ca="1">SUBSTITUTE(LOWER(_xlfn.XLOOKUP($A212,Строчный!$A:$A,Строчный!J:J,"ERR",0)),"подклад","Подклад")</f>
        <v>50% бумага - 50% полипропилен</v>
      </c>
      <c r="K212" s="101" t="str">
        <f ca="1">LOWER(_xlfn.XLOOKUP($A212,Строчный!$A:$A,Строчный!K:K,"ERR",0))</f>
        <v>бумажные</v>
      </c>
      <c r="L212" s="101" t="str">
        <f ca="1">PROPER(_xlfn.XLOOKUP($A212,Строчный!$A:$A,Строчный!L:L,"ERR",0))</f>
        <v>Унисекс</v>
      </c>
      <c r="M212" s="101" t="str">
        <f ca="1">PROPER(_xlfn.XLOOKUP($A212,Строчный!$A:$A,Строчный!M:M,"ERR",0))</f>
        <v>Китай</v>
      </c>
      <c r="N212" s="110">
        <f ca="1">VALUE(_xlfn.XLOOKUP($A212,Строчный!$A:$A,Строчный!N:N,"ERR",0))</f>
        <v>2094.3000000000002</v>
      </c>
      <c r="O212" s="109" t="str">
        <f ca="1">_xlfn.XLOOKUP($G212,Фабрика!A:A,Фабрика!B:B,"ERR",0)</f>
        <v>Bollman Headwear Europe Ltd; 2 Merchants drive, Caelisle, Cumbria CA3 0JW, United Kingdom</v>
      </c>
      <c r="P212" s="100">
        <f ca="1">_xlfn.XLOOKUP($A212,Строчный!$A:$A,Строчный!P:P,"ERR",0)</f>
        <v>55</v>
      </c>
      <c r="Q212" s="100">
        <f ca="1">VALUE(_xlfn.XLOOKUP($A212,Строчный!$A:$A,Строчный!Q:Q,"ERR",0))</f>
        <v>1</v>
      </c>
      <c r="R212" s="14" t="s">
        <v>283</v>
      </c>
      <c r="S212" s="122" t="str">
        <f t="shared" ca="1" si="23"/>
        <v>Шляпа BAILEY арт. 81710BH HOOPER (темно-серый)</v>
      </c>
      <c r="T212" s="121" t="str">
        <f t="shared" ca="1" si="24"/>
        <v>Шляпа BAILEY арт. 81710BH HOOPER (темно-серый) {charcoal}</v>
      </c>
      <c r="U212" s="18" t="str">
        <f t="shared" ca="1" si="25"/>
        <v>серый</v>
      </c>
      <c r="V212" s="18" t="str">
        <f t="shared" ca="1" si="26"/>
        <v>серый</v>
      </c>
      <c r="W212" s="119" t="str">
        <f ca="1">_xlfn.XLOOKUP(A212,'Цвета артикулов'!A:A,'Цвета артикулов'!B:B,IFERROR(MID(I212,FIND("-",I212)+1,LEN(I212)),IFERROR(MID(I212,1,FIND("/",I212)-2),I212)),0)</f>
        <v>серый</v>
      </c>
      <c r="X212" s="93" t="str">
        <f t="shared" ca="1" si="27"/>
        <v>21-396-05</v>
      </c>
      <c r="Y212" s="95" t="str">
        <f ca="1">VLOOKUP(C212,Группа!A:B,2,FALSE)</f>
        <v>Шляпа</v>
      </c>
      <c r="Z212" s="117" t="str">
        <f ca="1">IFERROR(VLOOKUP(P212,Размеры!A:C,3,FALSE),"")</f>
        <v>55 S</v>
      </c>
      <c r="AA212" s="117" t="str">
        <f ca="1">VLOOKUP(I212,ЦветПолный!A:B,2,FALSE)</f>
        <v>05</v>
      </c>
      <c r="AB212" s="117">
        <f ca="1">IFERROR(VLOOKUP(P212,Размеры!A:D,4,FALSE),"")</f>
        <v>55</v>
      </c>
      <c r="AC212" s="117">
        <f ca="1">IF(LEFT(IFERROR(VLOOKUP(LOOKUP(2,1/SEARCH(B212,Товары!A:A),Товары!A:A),Товары!A:B,2,0),""),6)=MID(X212,1,6),1,0)</f>
        <v>1</v>
      </c>
      <c r="AE212" s="117">
        <f ca="1">SUMIF(Группа!A:A,C212,Группа!C:C)</f>
        <v>1</v>
      </c>
      <c r="AF212" s="117">
        <f ca="1">SUMIF(Группа!B:B,Y212,Группа!C:C)</f>
        <v>1</v>
      </c>
      <c r="AG212" s="117">
        <f ca="1">SUMIF(Формы!A:A,D212,Формы!B:B)</f>
        <v>1</v>
      </c>
      <c r="AH212" s="117">
        <f ca="1">SUMIF(Материал!A:A,K212,Материал!B:B)</f>
        <v>1</v>
      </c>
      <c r="AI212" s="117">
        <f ca="1">SUMIF(Размеры!A:A,P212,Размеры!E:E)</f>
        <v>1</v>
      </c>
      <c r="AJ212" s="117">
        <f ca="1">SUMIF(Сезон!A:A,F212,Сезон!B:B)</f>
        <v>1</v>
      </c>
      <c r="AK212" s="117">
        <f ca="1">SUMIF(Состав!A:A,J212,Состав!B:B)</f>
        <v>1</v>
      </c>
      <c r="AL212" s="117">
        <f ca="1">SUMIF(ЦветПолный!A:A,I212,ЦветПолный!C:C)</f>
        <v>6</v>
      </c>
      <c r="AM212" s="117">
        <f ca="1">SUMIF(Цвет!A:A,W212,Цвет!B:B)</f>
        <v>1</v>
      </c>
      <c r="AN212" s="117">
        <f ca="1">SUMIF(Пол!B:B,L212,Пол!C:C)</f>
        <v>1</v>
      </c>
      <c r="AO212" s="117">
        <f ca="1">SUMIF(Марка!A:A,G212,Марка!B:B)</f>
        <v>1</v>
      </c>
      <c r="AP212" s="117">
        <f ca="1">SUMIF(Страна!A:A,M212,Страна!B:B)</f>
        <v>1</v>
      </c>
      <c r="AQ212" s="83" t="e">
        <f ca="1">IF(VLOOKUP(T212,Товары!A:B,2,FALSE)=X212,"Есть в 1С","ERR")</f>
        <v>#N/A</v>
      </c>
      <c r="AR212" s="84" t="e">
        <f ca="1">IF(VLOOKUP(X212,Товары!B:B,1,FALSE)=X212,"Есть в 1С","ERR")</f>
        <v>#N/A</v>
      </c>
      <c r="AS212" s="116" t="e">
        <f ca="1">VLOOKUP(T212,Товары!A:B,2,FALSE)</f>
        <v>#N/A</v>
      </c>
      <c r="AT212" s="114" t="e">
        <f ca="1">VLOOKUP(T212,Товары!A:B,1,FALSE)</f>
        <v>#N/A</v>
      </c>
    </row>
    <row r="213" spans="1:46" x14ac:dyDescent="0.25">
      <c r="A213" s="133" t="str">
        <f ca="1"/>
        <v>21-297-02-59</v>
      </c>
      <c r="B213" s="128" t="str">
        <f ca="1">UPPER(_xlfn.XLOOKUP($A213,Строчный!$A:$A,Строчный!B:B,"ERR",0))</f>
        <v>22760BH LORING</v>
      </c>
      <c r="C213" s="101" t="str">
        <f ca="1">PROPER(_xlfn.XLOOKUP($A213,Строчный!$A:$A,Строчный!C:C,"ERR",0))</f>
        <v>Шляпы</v>
      </c>
      <c r="D213" s="101" t="str">
        <f ca="1">_xlfn.LET(_xlpm.DATA,(_xlfn.XLOOKUP($A213,Строчный!$A:$A,Строчный!D:D,"ERR",0)),UPPER(MID(_xlpm.DATA,1,1))&amp;LOWER(MID(_xlpm.DATA,2,LEN(_xlpm.DATA)-1)))</f>
        <v>Шляпа федора</v>
      </c>
      <c r="E213" s="101" t="str">
        <f ca="1">PROPER(_xlfn.XLOOKUP($A213,Строчный!$A:$A,Строчный!E:E,"ERR",0))</f>
        <v>The Hollywood</v>
      </c>
      <c r="F213" s="101" t="str">
        <f ca="1">LOWER(_xlfn.XLOOKUP($A213,Строчный!$A:$A,Строчный!F:F,"ERR",0))</f>
        <v>летний</v>
      </c>
      <c r="G213" s="101" t="str">
        <f ca="1">UPPER(_xlfn.XLOOKUP($A213,Строчный!$A:$A,Строчный!G:G,"ERR",0))</f>
        <v>BAILEY</v>
      </c>
      <c r="H213" s="101" t="str">
        <f ca="1">LOWER(_xlfn.XLOOKUP($A213,Строчный!$A:$A,Строчный!H:H,"ERR",0))</f>
        <v>natural</v>
      </c>
      <c r="I213" s="101" t="str">
        <f ca="1">LOWER(_xlfn.XLOOKUP($A213,Строчный!$A:$A,Строчный!I:I,"ERR",0))</f>
        <v>бежевый</v>
      </c>
      <c r="J213" s="101" t="str">
        <f ca="1">SUBSTITUTE(LOWER(_xlfn.XLOOKUP($A213,Строчный!$A:$A,Строчный!J:J,"ERR",0)),"подклад","Подклад")</f>
        <v>100% солома</v>
      </c>
      <c r="K213" s="101" t="str">
        <f ca="1">LOWER(_xlfn.XLOOKUP($A213,Строчный!$A:$A,Строчный!K:K,"ERR",0))</f>
        <v>соломенные</v>
      </c>
      <c r="L213" s="101" t="str">
        <f ca="1">PROPER(_xlfn.XLOOKUP($A213,Строчный!$A:$A,Строчный!L:L,"ERR",0))</f>
        <v>Унисекс</v>
      </c>
      <c r="M213" s="101" t="str">
        <f ca="1">PROPER(_xlfn.XLOOKUP($A213,Строчный!$A:$A,Строчный!M:M,"ERR",0))</f>
        <v>Соединенные Штаты</v>
      </c>
      <c r="N213" s="110">
        <f ca="1">VALUE(_xlfn.XLOOKUP($A213,Строчный!$A:$A,Строчный!N:N,"ERR",0))</f>
        <v>10711.35</v>
      </c>
      <c r="O213" s="109" t="str">
        <f ca="1">_xlfn.XLOOKUP($G213,Фабрика!A:A,Фабрика!B:B,"ERR",0)</f>
        <v>Bollman Headwear Europe Ltd; 2 Merchants drive, Caelisle, Cumbria CA3 0JW, United Kingdom</v>
      </c>
      <c r="P213" s="100">
        <f ca="1">_xlfn.XLOOKUP($A213,Строчный!$A:$A,Строчный!P:P,"ERR",0)</f>
        <v>59</v>
      </c>
      <c r="Q213" s="100">
        <f ca="1">VALUE(_xlfn.XLOOKUP($A213,Строчный!$A:$A,Строчный!Q:Q,"ERR",0))</f>
        <v>2</v>
      </c>
      <c r="R213" s="14" t="s">
        <v>283</v>
      </c>
      <c r="S213" s="122" t="str">
        <f t="shared" ca="1" si="23"/>
        <v>Шляпа BAILEY арт. 22760BH LORING (бежевый)</v>
      </c>
      <c r="T213" s="121" t="str">
        <f t="shared" ca="1" si="24"/>
        <v>Шляпа BAILEY арт. 22760BH LORING (бежевый) {natural}</v>
      </c>
      <c r="U213" s="18" t="str">
        <f t="shared" ca="1" si="25"/>
        <v>бежевый</v>
      </c>
      <c r="V213" s="18" t="str">
        <f t="shared" ca="1" si="26"/>
        <v>бежевый</v>
      </c>
      <c r="W213" s="119" t="str">
        <f ca="1">_xlfn.XLOOKUP(A213,'Цвета артикулов'!A:A,'Цвета артикулов'!B:B,IFERROR(MID(I213,FIND("-",I213)+1,LEN(I213)),IFERROR(MID(I213,1,FIND("/",I213)-2),I213)),0)</f>
        <v>бежевый</v>
      </c>
      <c r="X213" s="93" t="str">
        <f t="shared" ca="1" si="27"/>
        <v>21-297-02</v>
      </c>
      <c r="Y213" s="95" t="str">
        <f ca="1">VLOOKUP(C213,Группа!A:B,2,FALSE)</f>
        <v>Шляпа</v>
      </c>
      <c r="Z213" s="117" t="str">
        <f ca="1">IFERROR(VLOOKUP(P213,Размеры!A:C,3,FALSE),"")</f>
        <v>59 L</v>
      </c>
      <c r="AA213" s="117" t="str">
        <f ca="1">VLOOKUP(I213,ЦветПолный!A:B,2,FALSE)</f>
        <v>02</v>
      </c>
      <c r="AB213" s="117">
        <f ca="1">IFERROR(VLOOKUP(P213,Размеры!A:D,4,FALSE),"")</f>
        <v>59</v>
      </c>
      <c r="AC213" s="117">
        <f ca="1">IF(LEFT(IFERROR(VLOOKUP(LOOKUP(2,1/SEARCH(B213,Товары!A:A),Товары!A:A),Товары!A:B,2,0),""),6)=MID(X213,1,6),1,0)</f>
        <v>1</v>
      </c>
      <c r="AE213" s="117">
        <f ca="1">SUMIF(Группа!A:A,C213,Группа!C:C)</f>
        <v>1</v>
      </c>
      <c r="AF213" s="117">
        <f ca="1">SUMIF(Группа!B:B,Y213,Группа!C:C)</f>
        <v>1</v>
      </c>
      <c r="AG213" s="117">
        <f ca="1">SUMIF(Формы!A:A,D213,Формы!B:B)</f>
        <v>1</v>
      </c>
      <c r="AH213" s="117">
        <f ca="1">SUMIF(Материал!A:A,K213,Материал!B:B)</f>
        <v>1</v>
      </c>
      <c r="AI213" s="117">
        <f ca="1">SUMIF(Размеры!A:A,P213,Размеры!E:E)</f>
        <v>1</v>
      </c>
      <c r="AJ213" s="117">
        <f ca="1">SUMIF(Сезон!A:A,F213,Сезон!B:B)</f>
        <v>1</v>
      </c>
      <c r="AK213" s="117">
        <f ca="1">SUMIF(Состав!A:A,J213,Состав!B:B)</f>
        <v>1</v>
      </c>
      <c r="AL213" s="117">
        <f ca="1">SUMIF(ЦветПолный!A:A,I213,ЦветПолный!C:C)</f>
        <v>12</v>
      </c>
      <c r="AM213" s="117">
        <f ca="1">SUMIF(Цвет!A:A,W213,Цвет!B:B)</f>
        <v>1</v>
      </c>
      <c r="AN213" s="117">
        <f ca="1">SUMIF(Пол!B:B,L213,Пол!C:C)</f>
        <v>1</v>
      </c>
      <c r="AO213" s="117">
        <f ca="1">SUMIF(Марка!A:A,G213,Марка!B:B)</f>
        <v>1</v>
      </c>
      <c r="AP213" s="117">
        <f ca="1">SUMIF(Страна!A:A,M213,Страна!B:B)</f>
        <v>1</v>
      </c>
      <c r="AQ213" s="83" t="str">
        <f ca="1">IF(VLOOKUP(T213,Товары!A:B,2,FALSE)=X213,"Есть в 1С","ERR")</f>
        <v>Есть в 1С</v>
      </c>
      <c r="AR213" s="84" t="str">
        <f ca="1">IF(VLOOKUP(X213,Товары!B:B,1,FALSE)=X213,"Есть в 1С","ERR")</f>
        <v>Есть в 1С</v>
      </c>
      <c r="AS213" s="116" t="str">
        <f ca="1">VLOOKUP(T213,Товары!A:B,2,FALSE)</f>
        <v>21-297-02</v>
      </c>
      <c r="AT213" s="114" t="str">
        <f ca="1">VLOOKUP(T213,Товары!A:B,1,FALSE)</f>
        <v>Шляпа BAILEY арт. 22760BH LORING (бежевый) {natural}</v>
      </c>
    </row>
    <row r="214" spans="1:46" x14ac:dyDescent="0.25">
      <c r="A214" s="133" t="str">
        <f ca="1"/>
        <v>21-297-02-57</v>
      </c>
      <c r="B214" s="128" t="str">
        <f ca="1">UPPER(_xlfn.XLOOKUP($A214,Строчный!$A:$A,Строчный!B:B,"ERR",0))</f>
        <v>22760BH LORING</v>
      </c>
      <c r="C214" s="101" t="str">
        <f ca="1">PROPER(_xlfn.XLOOKUP($A214,Строчный!$A:$A,Строчный!C:C,"ERR",0))</f>
        <v>Шляпы</v>
      </c>
      <c r="D214" s="101" t="str">
        <f ca="1">_xlfn.LET(_xlpm.DATA,(_xlfn.XLOOKUP($A214,Строчный!$A:$A,Строчный!D:D,"ERR",0)),UPPER(MID(_xlpm.DATA,1,1))&amp;LOWER(MID(_xlpm.DATA,2,LEN(_xlpm.DATA)-1)))</f>
        <v>Шляпа федора</v>
      </c>
      <c r="E214" s="101" t="str">
        <f ca="1">PROPER(_xlfn.XLOOKUP($A214,Строчный!$A:$A,Строчный!E:E,"ERR",0))</f>
        <v>The Hollywood</v>
      </c>
      <c r="F214" s="101" t="str">
        <f ca="1">LOWER(_xlfn.XLOOKUP($A214,Строчный!$A:$A,Строчный!F:F,"ERR",0))</f>
        <v>летний</v>
      </c>
      <c r="G214" s="101" t="str">
        <f ca="1">UPPER(_xlfn.XLOOKUP($A214,Строчный!$A:$A,Строчный!G:G,"ERR",0))</f>
        <v>BAILEY</v>
      </c>
      <c r="H214" s="101" t="str">
        <f ca="1">LOWER(_xlfn.XLOOKUP($A214,Строчный!$A:$A,Строчный!H:H,"ERR",0))</f>
        <v>natural</v>
      </c>
      <c r="I214" s="101" t="str">
        <f ca="1">LOWER(_xlfn.XLOOKUP($A214,Строчный!$A:$A,Строчный!I:I,"ERR",0))</f>
        <v>бежевый</v>
      </c>
      <c r="J214" s="101" t="str">
        <f ca="1">SUBSTITUTE(LOWER(_xlfn.XLOOKUP($A214,Строчный!$A:$A,Строчный!J:J,"ERR",0)),"подклад","Подклад")</f>
        <v>100% солома</v>
      </c>
      <c r="K214" s="101" t="str">
        <f ca="1">LOWER(_xlfn.XLOOKUP($A214,Строчный!$A:$A,Строчный!K:K,"ERR",0))</f>
        <v>соломенные</v>
      </c>
      <c r="L214" s="101" t="str">
        <f ca="1">PROPER(_xlfn.XLOOKUP($A214,Строчный!$A:$A,Строчный!L:L,"ERR",0))</f>
        <v>Унисекс</v>
      </c>
      <c r="M214" s="101" t="str">
        <f ca="1">PROPER(_xlfn.XLOOKUP($A214,Строчный!$A:$A,Строчный!M:M,"ERR",0))</f>
        <v>Соединенные Штаты</v>
      </c>
      <c r="N214" s="110">
        <f ca="1">VALUE(_xlfn.XLOOKUP($A214,Строчный!$A:$A,Строчный!N:N,"ERR",0))</f>
        <v>10711.35</v>
      </c>
      <c r="O214" s="109" t="str">
        <f ca="1">_xlfn.XLOOKUP($G214,Фабрика!A:A,Фабрика!B:B,"ERR",0)</f>
        <v>Bollman Headwear Europe Ltd; 2 Merchants drive, Caelisle, Cumbria CA3 0JW, United Kingdom</v>
      </c>
      <c r="P214" s="100">
        <f ca="1">_xlfn.XLOOKUP($A214,Строчный!$A:$A,Строчный!P:P,"ERR",0)</f>
        <v>57</v>
      </c>
      <c r="Q214" s="100">
        <f ca="1">VALUE(_xlfn.XLOOKUP($A214,Строчный!$A:$A,Строчный!Q:Q,"ERR",0))</f>
        <v>1</v>
      </c>
      <c r="R214" s="14" t="s">
        <v>283</v>
      </c>
      <c r="S214" s="122" t="str">
        <f t="shared" ca="1" si="23"/>
        <v>Шляпа BAILEY арт. 22760BH LORING (бежевый)</v>
      </c>
      <c r="T214" s="121" t="str">
        <f t="shared" ca="1" si="24"/>
        <v>Шляпа BAILEY арт. 22760BH LORING (бежевый) {natural}</v>
      </c>
      <c r="U214" s="18" t="str">
        <f t="shared" ca="1" si="25"/>
        <v>бежевый</v>
      </c>
      <c r="V214" s="18" t="str">
        <f t="shared" ca="1" si="26"/>
        <v>бежевый</v>
      </c>
      <c r="W214" s="119" t="str">
        <f ca="1">_xlfn.XLOOKUP(A214,'Цвета артикулов'!A:A,'Цвета артикулов'!B:B,IFERROR(MID(I214,FIND("-",I214)+1,LEN(I214)),IFERROR(MID(I214,1,FIND("/",I214)-2),I214)),0)</f>
        <v>бежевый</v>
      </c>
      <c r="X214" s="93" t="str">
        <f t="shared" ca="1" si="27"/>
        <v>21-297-02</v>
      </c>
      <c r="Y214" s="95" t="str">
        <f ca="1">VLOOKUP(C214,Группа!A:B,2,FALSE)</f>
        <v>Шляпа</v>
      </c>
      <c r="Z214" s="117" t="str">
        <f ca="1">IFERROR(VLOOKUP(P214,Размеры!A:C,3,FALSE),"")</f>
        <v>57 M</v>
      </c>
      <c r="AA214" s="117" t="str">
        <f ca="1">VLOOKUP(I214,ЦветПолный!A:B,2,FALSE)</f>
        <v>02</v>
      </c>
      <c r="AB214" s="117">
        <f ca="1">IFERROR(VLOOKUP(P214,Размеры!A:D,4,FALSE),"")</f>
        <v>57</v>
      </c>
      <c r="AC214" s="117">
        <f ca="1">IF(LEFT(IFERROR(VLOOKUP(LOOKUP(2,1/SEARCH(B214,Товары!A:A),Товары!A:A),Товары!A:B,2,0),""),6)=MID(X214,1,6),1,0)</f>
        <v>1</v>
      </c>
      <c r="AE214" s="117">
        <f ca="1">SUMIF(Группа!A:A,C214,Группа!C:C)</f>
        <v>1</v>
      </c>
      <c r="AF214" s="117">
        <f ca="1">SUMIF(Группа!B:B,Y214,Группа!C:C)</f>
        <v>1</v>
      </c>
      <c r="AG214" s="117">
        <f ca="1">SUMIF(Формы!A:A,D214,Формы!B:B)</f>
        <v>1</v>
      </c>
      <c r="AH214" s="117">
        <f ca="1">SUMIF(Материал!A:A,K214,Материал!B:B)</f>
        <v>1</v>
      </c>
      <c r="AI214" s="117">
        <f ca="1">SUMIF(Размеры!A:A,P214,Размеры!E:E)</f>
        <v>1</v>
      </c>
      <c r="AJ214" s="117">
        <f ca="1">SUMIF(Сезон!A:A,F214,Сезон!B:B)</f>
        <v>1</v>
      </c>
      <c r="AK214" s="117">
        <f ca="1">SUMIF(Состав!A:A,J214,Состав!B:B)</f>
        <v>1</v>
      </c>
      <c r="AL214" s="117">
        <f ca="1">SUMIF(ЦветПолный!A:A,I214,ЦветПолный!C:C)</f>
        <v>12</v>
      </c>
      <c r="AM214" s="117">
        <f ca="1">SUMIF(Цвет!A:A,W214,Цвет!B:B)</f>
        <v>1</v>
      </c>
      <c r="AN214" s="117">
        <f ca="1">SUMIF(Пол!B:B,L214,Пол!C:C)</f>
        <v>1</v>
      </c>
      <c r="AO214" s="117">
        <f ca="1">SUMIF(Марка!A:A,G214,Марка!B:B)</f>
        <v>1</v>
      </c>
      <c r="AP214" s="117">
        <f ca="1">SUMIF(Страна!A:A,M214,Страна!B:B)</f>
        <v>1</v>
      </c>
      <c r="AQ214" s="83" t="str">
        <f ca="1">IF(VLOOKUP(T214,Товары!A:B,2,FALSE)=X214,"Есть в 1С","ERR")</f>
        <v>Есть в 1С</v>
      </c>
      <c r="AR214" s="84" t="str">
        <f ca="1">IF(VLOOKUP(X214,Товары!B:B,1,FALSE)=X214,"Есть в 1С","ERR")</f>
        <v>Есть в 1С</v>
      </c>
      <c r="AS214" s="116" t="str">
        <f ca="1">VLOOKUP(T214,Товары!A:B,2,FALSE)</f>
        <v>21-297-02</v>
      </c>
      <c r="AT214" s="114" t="str">
        <f ca="1">VLOOKUP(T214,Товары!A:B,1,FALSE)</f>
        <v>Шляпа BAILEY арт. 22760BH LORING (бежевый) {natural}</v>
      </c>
    </row>
    <row r="215" spans="1:46" x14ac:dyDescent="0.25">
      <c r="A215" s="133" t="str">
        <f ca="1"/>
        <v>21-288-02-63</v>
      </c>
      <c r="B215" s="128" t="str">
        <f ca="1">UPPER(_xlfn.XLOOKUP($A215,Строчный!$A:$A,Строчный!B:B,"ERR",0))</f>
        <v>22757BH SALTER</v>
      </c>
      <c r="C215" s="101" t="str">
        <f ca="1">PROPER(_xlfn.XLOOKUP($A215,Строчный!$A:$A,Строчный!C:C,"ERR",0))</f>
        <v>Шляпы</v>
      </c>
      <c r="D215" s="101" t="str">
        <f ca="1">_xlfn.LET(_xlpm.DATA,(_xlfn.XLOOKUP($A215,Строчный!$A:$A,Строчный!D:D,"ERR",0)),UPPER(MID(_xlpm.DATA,1,1))&amp;LOWER(MID(_xlpm.DATA,2,LEN(_xlpm.DATA)-1)))</f>
        <v>Шляпа федора</v>
      </c>
      <c r="E215" s="101" t="str">
        <f ca="1">PROPER(_xlfn.XLOOKUP($A215,Строчный!$A:$A,Строчный!E:E,"ERR",0))</f>
        <v>The Hollywood</v>
      </c>
      <c r="F215" s="101" t="str">
        <f ca="1">LOWER(_xlfn.XLOOKUP($A215,Строчный!$A:$A,Строчный!F:F,"ERR",0))</f>
        <v>летний</v>
      </c>
      <c r="G215" s="101" t="str">
        <f ca="1">UPPER(_xlfn.XLOOKUP($A215,Строчный!$A:$A,Строчный!G:G,"ERR",0))</f>
        <v>BAILEY</v>
      </c>
      <c r="H215" s="101" t="str">
        <f ca="1">LOWER(_xlfn.XLOOKUP($A215,Строчный!$A:$A,Строчный!H:H,"ERR",0))</f>
        <v>natural</v>
      </c>
      <c r="I215" s="101" t="str">
        <f ca="1">LOWER(_xlfn.XLOOKUP($A215,Строчный!$A:$A,Строчный!I:I,"ERR",0))</f>
        <v>бежевый</v>
      </c>
      <c r="J215" s="101" t="str">
        <f ca="1">SUBSTITUTE(LOWER(_xlfn.XLOOKUP($A215,Строчный!$A:$A,Строчный!J:J,"ERR",0)),"подклад","Подклад")</f>
        <v>100% солома токилла</v>
      </c>
      <c r="K215" s="101" t="str">
        <f ca="1">LOWER(_xlfn.XLOOKUP($A215,Строчный!$A:$A,Строчный!K:K,"ERR",0))</f>
        <v>соломенные</v>
      </c>
      <c r="L215" s="101" t="str">
        <f ca="1">PROPER(_xlfn.XLOOKUP($A215,Строчный!$A:$A,Строчный!L:L,"ERR",0))</f>
        <v>Унисекс</v>
      </c>
      <c r="M215" s="101" t="str">
        <f ca="1">PROPER(_xlfn.XLOOKUP($A215,Строчный!$A:$A,Строчный!M:M,"ERR",0))</f>
        <v>Соединенные Штаты</v>
      </c>
      <c r="N215" s="110">
        <f ca="1">VALUE(_xlfn.XLOOKUP($A215,Строчный!$A:$A,Строчный!N:N,"ERR",0))</f>
        <v>10945.35</v>
      </c>
      <c r="O215" s="109" t="str">
        <f ca="1">_xlfn.XLOOKUP($G215,Фабрика!A:A,Фабрика!B:B,"ERR",0)</f>
        <v>Bollman Headwear Europe Ltd; 2 Merchants drive, Caelisle, Cumbria CA3 0JW, United Kingdom</v>
      </c>
      <c r="P215" s="100">
        <f ca="1">_xlfn.XLOOKUP($A215,Строчный!$A:$A,Строчный!P:P,"ERR",0)</f>
        <v>63</v>
      </c>
      <c r="Q215" s="100">
        <f ca="1">VALUE(_xlfn.XLOOKUP($A215,Строчный!$A:$A,Строчный!Q:Q,"ERR",0))</f>
        <v>1</v>
      </c>
      <c r="R215" s="14" t="s">
        <v>283</v>
      </c>
      <c r="S215" s="122" t="str">
        <f t="shared" ca="1" si="23"/>
        <v>Шляпа BAILEY арт. 22757BH SALTER (бежевый)</v>
      </c>
      <c r="T215" s="121" t="str">
        <f t="shared" ca="1" si="24"/>
        <v>Шляпа BAILEY арт. 22757BH SALTER (бежевый) {natural}</v>
      </c>
      <c r="U215" s="18" t="str">
        <f t="shared" ca="1" si="25"/>
        <v>бежевый</v>
      </c>
      <c r="V215" s="18" t="str">
        <f t="shared" ca="1" si="26"/>
        <v>бежевый</v>
      </c>
      <c r="W215" s="119" t="str">
        <f ca="1">_xlfn.XLOOKUP(A215,'Цвета артикулов'!A:A,'Цвета артикулов'!B:B,IFERROR(MID(I215,FIND("-",I215)+1,LEN(I215)),IFERROR(MID(I215,1,FIND("/",I215)-2),I215)),0)</f>
        <v>бежевый</v>
      </c>
      <c r="X215" s="93" t="str">
        <f t="shared" ca="1" si="27"/>
        <v>21-288-02</v>
      </c>
      <c r="Y215" s="95" t="str">
        <f ca="1">VLOOKUP(C215,Группа!A:B,2,FALSE)</f>
        <v>Шляпа</v>
      </c>
      <c r="Z215" s="117" t="str">
        <f ca="1">IFERROR(VLOOKUP(P215,Размеры!A:C,3,FALSE),"")</f>
        <v>63 XXL</v>
      </c>
      <c r="AA215" s="117" t="str">
        <f ca="1">VLOOKUP(I215,ЦветПолный!A:B,2,FALSE)</f>
        <v>02</v>
      </c>
      <c r="AB215" s="117">
        <f ca="1">IFERROR(VLOOKUP(P215,Размеры!A:D,4,FALSE),"")</f>
        <v>63</v>
      </c>
      <c r="AC215" s="117">
        <f ca="1">IF(LEFT(IFERROR(VLOOKUP(LOOKUP(2,1/SEARCH(B215,Товары!A:A),Товары!A:A),Товары!A:B,2,0),""),6)=MID(X215,1,6),1,0)</f>
        <v>1</v>
      </c>
      <c r="AE215" s="117">
        <f ca="1">SUMIF(Группа!A:A,C215,Группа!C:C)</f>
        <v>1</v>
      </c>
      <c r="AF215" s="117">
        <f ca="1">SUMIF(Группа!B:B,Y215,Группа!C:C)</f>
        <v>1</v>
      </c>
      <c r="AG215" s="117">
        <f ca="1">SUMIF(Формы!A:A,D215,Формы!B:B)</f>
        <v>1</v>
      </c>
      <c r="AH215" s="117">
        <f ca="1">SUMIF(Материал!A:A,K215,Материал!B:B)</f>
        <v>1</v>
      </c>
      <c r="AI215" s="117">
        <f ca="1">SUMIF(Размеры!A:A,P215,Размеры!E:E)</f>
        <v>1</v>
      </c>
      <c r="AJ215" s="117">
        <f ca="1">SUMIF(Сезон!A:A,F215,Сезон!B:B)</f>
        <v>1</v>
      </c>
      <c r="AK215" s="117">
        <f ca="1">SUMIF(Состав!A:A,J215,Состав!B:B)</f>
        <v>1</v>
      </c>
      <c r="AL215" s="117">
        <f ca="1">SUMIF(ЦветПолный!A:A,I215,ЦветПолный!C:C)</f>
        <v>12</v>
      </c>
      <c r="AM215" s="117">
        <f ca="1">SUMIF(Цвет!A:A,W215,Цвет!B:B)</f>
        <v>1</v>
      </c>
      <c r="AN215" s="117">
        <f ca="1">SUMIF(Пол!B:B,L215,Пол!C:C)</f>
        <v>1</v>
      </c>
      <c r="AO215" s="117">
        <f ca="1">SUMIF(Марка!A:A,G215,Марка!B:B)</f>
        <v>1</v>
      </c>
      <c r="AP215" s="117">
        <f ca="1">SUMIF(Страна!A:A,M215,Страна!B:B)</f>
        <v>1</v>
      </c>
      <c r="AQ215" s="83" t="str">
        <f ca="1">IF(VLOOKUP(T215,Товары!A:B,2,FALSE)=X215,"Есть в 1С","ERR")</f>
        <v>Есть в 1С</v>
      </c>
      <c r="AR215" s="84" t="str">
        <f ca="1">IF(VLOOKUP(X215,Товары!B:B,1,FALSE)=X215,"Есть в 1С","ERR")</f>
        <v>Есть в 1С</v>
      </c>
      <c r="AS215" s="116" t="str">
        <f ca="1">VLOOKUP(T215,Товары!A:B,2,FALSE)</f>
        <v>21-288-02</v>
      </c>
      <c r="AT215" s="114" t="str">
        <f ca="1">VLOOKUP(T215,Товары!A:B,1,FALSE)</f>
        <v>Шляпа BAILEY арт. 22757BH SALTER (бежевый) {natural}</v>
      </c>
    </row>
    <row r="216" spans="1:46" x14ac:dyDescent="0.25">
      <c r="A216" s="133" t="str">
        <f ca="1"/>
        <v>21-288-02-61</v>
      </c>
      <c r="B216" s="128" t="str">
        <f ca="1">UPPER(_xlfn.XLOOKUP($A216,Строчный!$A:$A,Строчный!B:B,"ERR",0))</f>
        <v>22757BH SALTER</v>
      </c>
      <c r="C216" s="101" t="str">
        <f ca="1">PROPER(_xlfn.XLOOKUP($A216,Строчный!$A:$A,Строчный!C:C,"ERR",0))</f>
        <v>Шляпы</v>
      </c>
      <c r="D216" s="101" t="str">
        <f ca="1">_xlfn.LET(_xlpm.DATA,(_xlfn.XLOOKUP($A216,Строчный!$A:$A,Строчный!D:D,"ERR",0)),UPPER(MID(_xlpm.DATA,1,1))&amp;LOWER(MID(_xlpm.DATA,2,LEN(_xlpm.DATA)-1)))</f>
        <v>Шляпа федора</v>
      </c>
      <c r="E216" s="101" t="str">
        <f ca="1">PROPER(_xlfn.XLOOKUP($A216,Строчный!$A:$A,Строчный!E:E,"ERR",0))</f>
        <v>The Hollywood</v>
      </c>
      <c r="F216" s="101" t="str">
        <f ca="1">LOWER(_xlfn.XLOOKUP($A216,Строчный!$A:$A,Строчный!F:F,"ERR",0))</f>
        <v>летний</v>
      </c>
      <c r="G216" s="101" t="str">
        <f ca="1">UPPER(_xlfn.XLOOKUP($A216,Строчный!$A:$A,Строчный!G:G,"ERR",0))</f>
        <v>BAILEY</v>
      </c>
      <c r="H216" s="101" t="str">
        <f ca="1">LOWER(_xlfn.XLOOKUP($A216,Строчный!$A:$A,Строчный!H:H,"ERR",0))</f>
        <v>natural</v>
      </c>
      <c r="I216" s="101" t="str">
        <f ca="1">LOWER(_xlfn.XLOOKUP($A216,Строчный!$A:$A,Строчный!I:I,"ERR",0))</f>
        <v>бежевый</v>
      </c>
      <c r="J216" s="101" t="str">
        <f ca="1">SUBSTITUTE(LOWER(_xlfn.XLOOKUP($A216,Строчный!$A:$A,Строчный!J:J,"ERR",0)),"подклад","Подклад")</f>
        <v>100% солома токилла</v>
      </c>
      <c r="K216" s="101" t="str">
        <f ca="1">LOWER(_xlfn.XLOOKUP($A216,Строчный!$A:$A,Строчный!K:K,"ERR",0))</f>
        <v>соломенные</v>
      </c>
      <c r="L216" s="101" t="str">
        <f ca="1">PROPER(_xlfn.XLOOKUP($A216,Строчный!$A:$A,Строчный!L:L,"ERR",0))</f>
        <v>Унисекс</v>
      </c>
      <c r="M216" s="101" t="str">
        <f ca="1">PROPER(_xlfn.XLOOKUP($A216,Строчный!$A:$A,Строчный!M:M,"ERR",0))</f>
        <v>Соединенные Штаты</v>
      </c>
      <c r="N216" s="110">
        <f ca="1">VALUE(_xlfn.XLOOKUP($A216,Строчный!$A:$A,Строчный!N:N,"ERR",0))</f>
        <v>10945.35</v>
      </c>
      <c r="O216" s="109" t="str">
        <f ca="1">_xlfn.XLOOKUP($G216,Фабрика!A:A,Фабрика!B:B,"ERR",0)</f>
        <v>Bollman Headwear Europe Ltd; 2 Merchants drive, Caelisle, Cumbria CA3 0JW, United Kingdom</v>
      </c>
      <c r="P216" s="100">
        <f ca="1">_xlfn.XLOOKUP($A216,Строчный!$A:$A,Строчный!P:P,"ERR",0)</f>
        <v>61</v>
      </c>
      <c r="Q216" s="100">
        <f ca="1">VALUE(_xlfn.XLOOKUP($A216,Строчный!$A:$A,Строчный!Q:Q,"ERR",0))</f>
        <v>2</v>
      </c>
      <c r="R216" s="14" t="s">
        <v>283</v>
      </c>
      <c r="S216" s="122" t="str">
        <f t="shared" ca="1" si="23"/>
        <v>Шляпа BAILEY арт. 22757BH SALTER (бежевый)</v>
      </c>
      <c r="T216" s="121" t="str">
        <f t="shared" ca="1" si="24"/>
        <v>Шляпа BAILEY арт. 22757BH SALTER (бежевый) {natural}</v>
      </c>
      <c r="U216" s="18" t="str">
        <f t="shared" ca="1" si="25"/>
        <v>бежевый</v>
      </c>
      <c r="V216" s="18" t="str">
        <f t="shared" ca="1" si="26"/>
        <v>бежевый</v>
      </c>
      <c r="W216" s="119" t="str">
        <f ca="1">_xlfn.XLOOKUP(A216,'Цвета артикулов'!A:A,'Цвета артикулов'!B:B,IFERROR(MID(I216,FIND("-",I216)+1,LEN(I216)),IFERROR(MID(I216,1,FIND("/",I216)-2),I216)),0)</f>
        <v>бежевый</v>
      </c>
      <c r="X216" s="93" t="str">
        <f t="shared" ca="1" si="27"/>
        <v>21-288-02</v>
      </c>
      <c r="Y216" s="95" t="str">
        <f ca="1">VLOOKUP(C216,Группа!A:B,2,FALSE)</f>
        <v>Шляпа</v>
      </c>
      <c r="Z216" s="117" t="str">
        <f ca="1">IFERROR(VLOOKUP(P216,Размеры!A:C,3,FALSE),"")</f>
        <v>61 XL</v>
      </c>
      <c r="AA216" s="117" t="str">
        <f ca="1">VLOOKUP(I216,ЦветПолный!A:B,2,FALSE)</f>
        <v>02</v>
      </c>
      <c r="AB216" s="117">
        <f ca="1">IFERROR(VLOOKUP(P216,Размеры!A:D,4,FALSE),"")</f>
        <v>61</v>
      </c>
      <c r="AC216" s="117">
        <f ca="1">IF(LEFT(IFERROR(VLOOKUP(LOOKUP(2,1/SEARCH(B216,Товары!A:A),Товары!A:A),Товары!A:B,2,0),""),6)=MID(X216,1,6),1,0)</f>
        <v>1</v>
      </c>
      <c r="AE216" s="117">
        <f ca="1">SUMIF(Группа!A:A,C216,Группа!C:C)</f>
        <v>1</v>
      </c>
      <c r="AF216" s="117">
        <f ca="1">SUMIF(Группа!B:B,Y216,Группа!C:C)</f>
        <v>1</v>
      </c>
      <c r="AG216" s="117">
        <f ca="1">SUMIF(Формы!A:A,D216,Формы!B:B)</f>
        <v>1</v>
      </c>
      <c r="AH216" s="117">
        <f ca="1">SUMIF(Материал!A:A,K216,Материал!B:B)</f>
        <v>1</v>
      </c>
      <c r="AI216" s="117">
        <f ca="1">SUMIF(Размеры!A:A,P216,Размеры!E:E)</f>
        <v>1</v>
      </c>
      <c r="AJ216" s="117">
        <f ca="1">SUMIF(Сезон!A:A,F216,Сезон!B:B)</f>
        <v>1</v>
      </c>
      <c r="AK216" s="117">
        <f ca="1">SUMIF(Состав!A:A,J216,Состав!B:B)</f>
        <v>1</v>
      </c>
      <c r="AL216" s="117">
        <f ca="1">SUMIF(ЦветПолный!A:A,I216,ЦветПолный!C:C)</f>
        <v>12</v>
      </c>
      <c r="AM216" s="117">
        <f ca="1">SUMIF(Цвет!A:A,W216,Цвет!B:B)</f>
        <v>1</v>
      </c>
      <c r="AN216" s="117">
        <f ca="1">SUMIF(Пол!B:B,L216,Пол!C:C)</f>
        <v>1</v>
      </c>
      <c r="AO216" s="117">
        <f ca="1">SUMIF(Марка!A:A,G216,Марка!B:B)</f>
        <v>1</v>
      </c>
      <c r="AP216" s="117">
        <f ca="1">SUMIF(Страна!A:A,M216,Страна!B:B)</f>
        <v>1</v>
      </c>
      <c r="AQ216" s="83" t="str">
        <f ca="1">IF(VLOOKUP(T216,Товары!A:B,2,FALSE)=X216,"Есть в 1С","ERR")</f>
        <v>Есть в 1С</v>
      </c>
      <c r="AR216" s="84" t="str">
        <f ca="1">IF(VLOOKUP(X216,Товары!B:B,1,FALSE)=X216,"Есть в 1С","ERR")</f>
        <v>Есть в 1С</v>
      </c>
      <c r="AS216" s="116" t="str">
        <f ca="1">VLOOKUP(T216,Товары!A:B,2,FALSE)</f>
        <v>21-288-02</v>
      </c>
      <c r="AT216" s="114" t="str">
        <f ca="1">VLOOKUP(T216,Товары!A:B,1,FALSE)</f>
        <v>Шляпа BAILEY арт. 22757BH SALTER (бежевый) {natural}</v>
      </c>
    </row>
    <row r="217" spans="1:46" x14ac:dyDescent="0.25">
      <c r="A217" s="133" t="str">
        <f ca="1"/>
        <v>21-288-02-59</v>
      </c>
      <c r="B217" s="128" t="str">
        <f ca="1">UPPER(_xlfn.XLOOKUP($A217,Строчный!$A:$A,Строчный!B:B,"ERR",0))</f>
        <v>22757BH SALTER</v>
      </c>
      <c r="C217" s="101" t="str">
        <f ca="1">PROPER(_xlfn.XLOOKUP($A217,Строчный!$A:$A,Строчный!C:C,"ERR",0))</f>
        <v>Шляпы</v>
      </c>
      <c r="D217" s="101" t="str">
        <f ca="1">_xlfn.LET(_xlpm.DATA,(_xlfn.XLOOKUP($A217,Строчный!$A:$A,Строчный!D:D,"ERR",0)),UPPER(MID(_xlpm.DATA,1,1))&amp;LOWER(MID(_xlpm.DATA,2,LEN(_xlpm.DATA)-1)))</f>
        <v>Шляпа федора</v>
      </c>
      <c r="E217" s="101" t="str">
        <f ca="1">PROPER(_xlfn.XLOOKUP($A217,Строчный!$A:$A,Строчный!E:E,"ERR",0))</f>
        <v>The Hollywood</v>
      </c>
      <c r="F217" s="101" t="str">
        <f ca="1">LOWER(_xlfn.XLOOKUP($A217,Строчный!$A:$A,Строчный!F:F,"ERR",0))</f>
        <v>летний</v>
      </c>
      <c r="G217" s="101" t="str">
        <f ca="1">UPPER(_xlfn.XLOOKUP($A217,Строчный!$A:$A,Строчный!G:G,"ERR",0))</f>
        <v>BAILEY</v>
      </c>
      <c r="H217" s="101" t="str">
        <f ca="1">LOWER(_xlfn.XLOOKUP($A217,Строчный!$A:$A,Строчный!H:H,"ERR",0))</f>
        <v>natural</v>
      </c>
      <c r="I217" s="101" t="str">
        <f ca="1">LOWER(_xlfn.XLOOKUP($A217,Строчный!$A:$A,Строчный!I:I,"ERR",0))</f>
        <v>бежевый</v>
      </c>
      <c r="J217" s="101" t="str">
        <f ca="1">SUBSTITUTE(LOWER(_xlfn.XLOOKUP($A217,Строчный!$A:$A,Строчный!J:J,"ERR",0)),"подклад","Подклад")</f>
        <v>100% солома токилла</v>
      </c>
      <c r="K217" s="101" t="str">
        <f ca="1">LOWER(_xlfn.XLOOKUP($A217,Строчный!$A:$A,Строчный!K:K,"ERR",0))</f>
        <v>соломенные</v>
      </c>
      <c r="L217" s="101" t="str">
        <f ca="1">PROPER(_xlfn.XLOOKUP($A217,Строчный!$A:$A,Строчный!L:L,"ERR",0))</f>
        <v>Унисекс</v>
      </c>
      <c r="M217" s="101" t="str">
        <f ca="1">PROPER(_xlfn.XLOOKUP($A217,Строчный!$A:$A,Строчный!M:M,"ERR",0))</f>
        <v>Соединенные Штаты</v>
      </c>
      <c r="N217" s="110">
        <f ca="1">VALUE(_xlfn.XLOOKUP($A217,Строчный!$A:$A,Строчный!N:N,"ERR",0))</f>
        <v>10945.35</v>
      </c>
      <c r="O217" s="109" t="str">
        <f ca="1">_xlfn.XLOOKUP($G217,Фабрика!A:A,Фабрика!B:B,"ERR",0)</f>
        <v>Bollman Headwear Europe Ltd; 2 Merchants drive, Caelisle, Cumbria CA3 0JW, United Kingdom</v>
      </c>
      <c r="P217" s="100">
        <f ca="1">_xlfn.XLOOKUP($A217,Строчный!$A:$A,Строчный!P:P,"ERR",0)</f>
        <v>59</v>
      </c>
      <c r="Q217" s="100">
        <f ca="1">VALUE(_xlfn.XLOOKUP($A217,Строчный!$A:$A,Строчный!Q:Q,"ERR",0))</f>
        <v>1</v>
      </c>
      <c r="R217" s="14" t="s">
        <v>283</v>
      </c>
      <c r="S217" s="122" t="str">
        <f t="shared" ca="1" si="23"/>
        <v>Шляпа BAILEY арт. 22757BH SALTER (бежевый)</v>
      </c>
      <c r="T217" s="121" t="str">
        <f t="shared" ca="1" si="24"/>
        <v>Шляпа BAILEY арт. 22757BH SALTER (бежевый) {natural}</v>
      </c>
      <c r="U217" s="18" t="str">
        <f t="shared" ca="1" si="25"/>
        <v>бежевый</v>
      </c>
      <c r="V217" s="18" t="str">
        <f t="shared" ca="1" si="26"/>
        <v>бежевый</v>
      </c>
      <c r="W217" s="119" t="str">
        <f ca="1">_xlfn.XLOOKUP(A217,'Цвета артикулов'!A:A,'Цвета артикулов'!B:B,IFERROR(MID(I217,FIND("-",I217)+1,LEN(I217)),IFERROR(MID(I217,1,FIND("/",I217)-2),I217)),0)</f>
        <v>бежевый</v>
      </c>
      <c r="X217" s="93" t="str">
        <f t="shared" ca="1" si="27"/>
        <v>21-288-02</v>
      </c>
      <c r="Y217" s="95" t="str">
        <f ca="1">VLOOKUP(C217,Группа!A:B,2,FALSE)</f>
        <v>Шляпа</v>
      </c>
      <c r="Z217" s="117" t="str">
        <f ca="1">IFERROR(VLOOKUP(P217,Размеры!A:C,3,FALSE),"")</f>
        <v>59 L</v>
      </c>
      <c r="AA217" s="117" t="str">
        <f ca="1">VLOOKUP(I217,ЦветПолный!A:B,2,FALSE)</f>
        <v>02</v>
      </c>
      <c r="AB217" s="117">
        <f ca="1">IFERROR(VLOOKUP(P217,Размеры!A:D,4,FALSE),"")</f>
        <v>59</v>
      </c>
      <c r="AC217" s="117">
        <f ca="1">IF(LEFT(IFERROR(VLOOKUP(LOOKUP(2,1/SEARCH(B217,Товары!A:A),Товары!A:A),Товары!A:B,2,0),""),6)=MID(X217,1,6),1,0)</f>
        <v>1</v>
      </c>
      <c r="AE217" s="117">
        <f ca="1">SUMIF(Группа!A:A,C217,Группа!C:C)</f>
        <v>1</v>
      </c>
      <c r="AF217" s="117">
        <f ca="1">SUMIF(Группа!B:B,Y217,Группа!C:C)</f>
        <v>1</v>
      </c>
      <c r="AG217" s="117">
        <f ca="1">SUMIF(Формы!A:A,D217,Формы!B:B)</f>
        <v>1</v>
      </c>
      <c r="AH217" s="117">
        <f ca="1">SUMIF(Материал!A:A,K217,Материал!B:B)</f>
        <v>1</v>
      </c>
      <c r="AI217" s="117">
        <f ca="1">SUMIF(Размеры!A:A,P217,Размеры!E:E)</f>
        <v>1</v>
      </c>
      <c r="AJ217" s="117">
        <f ca="1">SUMIF(Сезон!A:A,F217,Сезон!B:B)</f>
        <v>1</v>
      </c>
      <c r="AK217" s="117">
        <f ca="1">SUMIF(Состав!A:A,J217,Состав!B:B)</f>
        <v>1</v>
      </c>
      <c r="AL217" s="117">
        <f ca="1">SUMIF(ЦветПолный!A:A,I217,ЦветПолный!C:C)</f>
        <v>12</v>
      </c>
      <c r="AM217" s="117">
        <f ca="1">SUMIF(Цвет!A:A,W217,Цвет!B:B)</f>
        <v>1</v>
      </c>
      <c r="AN217" s="117">
        <f ca="1">SUMIF(Пол!B:B,L217,Пол!C:C)</f>
        <v>1</v>
      </c>
      <c r="AO217" s="117">
        <f ca="1">SUMIF(Марка!A:A,G217,Марка!B:B)</f>
        <v>1</v>
      </c>
      <c r="AP217" s="117">
        <f ca="1">SUMIF(Страна!A:A,M217,Страна!B:B)</f>
        <v>1</v>
      </c>
      <c r="AQ217" s="83" t="str">
        <f ca="1">IF(VLOOKUP(T217,Товары!A:B,2,FALSE)=X217,"Есть в 1С","ERR")</f>
        <v>Есть в 1С</v>
      </c>
      <c r="AR217" s="84" t="str">
        <f ca="1">IF(VLOOKUP(X217,Товары!B:B,1,FALSE)=X217,"Есть в 1С","ERR")</f>
        <v>Есть в 1С</v>
      </c>
      <c r="AS217" s="116" t="str">
        <f ca="1">VLOOKUP(T217,Товары!A:B,2,FALSE)</f>
        <v>21-288-02</v>
      </c>
      <c r="AT217" s="114" t="str">
        <f ca="1">VLOOKUP(T217,Товары!A:B,1,FALSE)</f>
        <v>Шляпа BAILEY арт. 22757BH SALTER (бежевый) {natural}</v>
      </c>
    </row>
    <row r="218" spans="1:46" x14ac:dyDescent="0.25">
      <c r="A218" s="133" t="str">
        <f ca="1"/>
        <v>21-267-16-63</v>
      </c>
      <c r="B218" s="128" t="str">
        <f ca="1">UPPER(_xlfn.XLOOKUP($A218,Строчный!$A:$A,Строчный!B:B,"ERR",0))</f>
        <v>1362 DALTON</v>
      </c>
      <c r="C218" s="101" t="str">
        <f ca="1">PROPER(_xlfn.XLOOKUP($A218,Строчный!$A:$A,Строчный!C:C,"ERR",0))</f>
        <v>Шляпы</v>
      </c>
      <c r="D218" s="101" t="str">
        <f ca="1">_xlfn.LET(_xlpm.DATA,(_xlfn.XLOOKUP($A218,Строчный!$A:$A,Строчный!D:D,"ERR",0)),UPPER(MID(_xlpm.DATA,1,1))&amp;LOWER(MID(_xlpm.DATA,2,LEN(_xlpm.DATA)-1)))</f>
        <v>Шляпа федора</v>
      </c>
      <c r="E218" s="101" t="str">
        <f ca="1">PROPER(_xlfn.XLOOKUP($A218,Строчный!$A:$A,Строчный!E:E,"ERR",0))</f>
        <v>The Hollywood</v>
      </c>
      <c r="F218" s="101" t="str">
        <f ca="1">LOWER(_xlfn.XLOOKUP($A218,Строчный!$A:$A,Строчный!F:F,"ERR",0))</f>
        <v>всесезон</v>
      </c>
      <c r="G218" s="101" t="str">
        <f ca="1">UPPER(_xlfn.XLOOKUP($A218,Строчный!$A:$A,Строчный!G:G,"ERR",0))</f>
        <v>BAILEY</v>
      </c>
      <c r="H218" s="101" t="str">
        <f ca="1">LOWER(_xlfn.XLOOKUP($A218,Строчный!$A:$A,Строчный!H:H,"ERR",0))</f>
        <v>navy</v>
      </c>
      <c r="I218" s="101" t="str">
        <f ca="1">LOWER(_xlfn.XLOOKUP($A218,Строчный!$A:$A,Строчный!I:I,"ERR",0))</f>
        <v>темно-синий</v>
      </c>
      <c r="J218" s="101" t="str">
        <f ca="1">SUBSTITUTE(LOWER(_xlfn.XLOOKUP($A218,Строчный!$A:$A,Строчный!J:J,"ERR",0)),"подклад","Подклад")</f>
        <v>65% полиэстер - 35% хлопок / Подклад: 100% полиэстер</v>
      </c>
      <c r="K218" s="101" t="str">
        <f ca="1">LOWER(_xlfn.XLOOKUP($A218,Строчный!$A:$A,Строчный!K:K,"ERR",0))</f>
        <v>хлопковые</v>
      </c>
      <c r="L218" s="101" t="str">
        <f ca="1">PROPER(_xlfn.XLOOKUP($A218,Строчный!$A:$A,Строчный!L:L,"ERR",0))</f>
        <v>Унисекс</v>
      </c>
      <c r="M218" s="101" t="str">
        <f ca="1">PROPER(_xlfn.XLOOKUP($A218,Строчный!$A:$A,Строчный!M:M,"ERR",0))</f>
        <v>Китай</v>
      </c>
      <c r="N218" s="110">
        <f ca="1">VALUE(_xlfn.XLOOKUP($A218,Строчный!$A:$A,Строчный!N:N,"ERR",0))</f>
        <v>2053.35</v>
      </c>
      <c r="O218" s="109" t="str">
        <f ca="1">_xlfn.XLOOKUP($G218,Фабрика!A:A,Фабрика!B:B,"ERR",0)</f>
        <v>Bollman Headwear Europe Ltd; 2 Merchants drive, Caelisle, Cumbria CA3 0JW, United Kingdom</v>
      </c>
      <c r="P218" s="100">
        <f ca="1">_xlfn.XLOOKUP($A218,Строчный!$A:$A,Строчный!P:P,"ERR",0)</f>
        <v>63</v>
      </c>
      <c r="Q218" s="100">
        <f ca="1">VALUE(_xlfn.XLOOKUP($A218,Строчный!$A:$A,Строчный!Q:Q,"ERR",0))</f>
        <v>1</v>
      </c>
      <c r="R218" s="14" t="s">
        <v>283</v>
      </c>
      <c r="S218" s="122" t="str">
        <f t="shared" ca="1" si="23"/>
        <v>Шляпа BAILEY арт. 1362 DALTON (темно-синий)</v>
      </c>
      <c r="T218" s="121" t="str">
        <f t="shared" ca="1" si="24"/>
        <v>Шляпа BAILEY арт. 1362 DALTON (темно-синий) {navy}</v>
      </c>
      <c r="U218" s="18" t="str">
        <f t="shared" ca="1" si="25"/>
        <v>синий</v>
      </c>
      <c r="V218" s="18" t="str">
        <f t="shared" ca="1" si="26"/>
        <v>синий</v>
      </c>
      <c r="W218" s="119" t="str">
        <f ca="1">_xlfn.XLOOKUP(A218,'Цвета артикулов'!A:A,'Цвета артикулов'!B:B,IFERROR(MID(I218,FIND("-",I218)+1,LEN(I218)),IFERROR(MID(I218,1,FIND("/",I218)-2),I218)),0)</f>
        <v>синий</v>
      </c>
      <c r="X218" s="93" t="str">
        <f t="shared" ca="1" si="27"/>
        <v>21-267-16</v>
      </c>
      <c r="Y218" s="95" t="str">
        <f ca="1">VLOOKUP(C218,Группа!A:B,2,FALSE)</f>
        <v>Шляпа</v>
      </c>
      <c r="Z218" s="117" t="str">
        <f ca="1">IFERROR(VLOOKUP(P218,Размеры!A:C,3,FALSE),"")</f>
        <v>63 XXL</v>
      </c>
      <c r="AA218" s="117" t="str">
        <f ca="1">VLOOKUP(I218,ЦветПолный!A:B,2,FALSE)</f>
        <v>16</v>
      </c>
      <c r="AB218" s="117">
        <f ca="1">IFERROR(VLOOKUP(P218,Размеры!A:D,4,FALSE),"")</f>
        <v>63</v>
      </c>
      <c r="AC218" s="117">
        <f ca="1">IF(LEFT(IFERROR(VLOOKUP(LOOKUP(2,1/SEARCH(B218,Товары!A:A),Товары!A:A),Товары!A:B,2,0),""),6)=MID(X218,1,6),1,0)</f>
        <v>1</v>
      </c>
      <c r="AE218" s="117">
        <f ca="1">SUMIF(Группа!A:A,C218,Группа!C:C)</f>
        <v>1</v>
      </c>
      <c r="AF218" s="117">
        <f ca="1">SUMIF(Группа!B:B,Y218,Группа!C:C)</f>
        <v>1</v>
      </c>
      <c r="AG218" s="117">
        <f ca="1">SUMIF(Формы!A:A,D218,Формы!B:B)</f>
        <v>1</v>
      </c>
      <c r="AH218" s="117">
        <f ca="1">SUMIF(Материал!A:A,K218,Материал!B:B)</f>
        <v>1</v>
      </c>
      <c r="AI218" s="117">
        <f ca="1">SUMIF(Размеры!A:A,P218,Размеры!E:E)</f>
        <v>1</v>
      </c>
      <c r="AJ218" s="117">
        <f ca="1">SUMIF(Сезон!A:A,F218,Сезон!B:B)</f>
        <v>1</v>
      </c>
      <c r="AK218" s="117">
        <f ca="1">SUMIF(Состав!A:A,J218,Состав!B:B)</f>
        <v>0</v>
      </c>
      <c r="AL218" s="117">
        <f ca="1">SUMIF(ЦветПолный!A:A,I218,ЦветПолный!C:C)</f>
        <v>8</v>
      </c>
      <c r="AM218" s="117">
        <f ca="1">SUMIF(Цвет!A:A,W218,Цвет!B:B)</f>
        <v>1</v>
      </c>
      <c r="AN218" s="117">
        <f ca="1">SUMIF(Пол!B:B,L218,Пол!C:C)</f>
        <v>1</v>
      </c>
      <c r="AO218" s="117">
        <f ca="1">SUMIF(Марка!A:A,G218,Марка!B:B)</f>
        <v>1</v>
      </c>
      <c r="AP218" s="117">
        <f ca="1">SUMIF(Страна!A:A,M218,Страна!B:B)</f>
        <v>1</v>
      </c>
      <c r="AQ218" s="83" t="str">
        <f ca="1">IF(VLOOKUP(T218,Товары!A:B,2,FALSE)=X218,"Есть в 1С","ERR")</f>
        <v>Есть в 1С</v>
      </c>
      <c r="AR218" s="84" t="str">
        <f ca="1">IF(VLOOKUP(X218,Товары!B:B,1,FALSE)=X218,"Есть в 1С","ERR")</f>
        <v>Есть в 1С</v>
      </c>
      <c r="AS218" s="116" t="str">
        <f ca="1">VLOOKUP(T218,Товары!A:B,2,FALSE)</f>
        <v>21-267-16</v>
      </c>
      <c r="AT218" s="114" t="str">
        <f ca="1">VLOOKUP(T218,Товары!A:B,1,FALSE)</f>
        <v>Шляпа BAILEY арт. 1362 DALTON (темно-синий) {navy}</v>
      </c>
    </row>
    <row r="219" spans="1:46" x14ac:dyDescent="0.25">
      <c r="A219" s="133" t="str">
        <f ca="1"/>
        <v>21-267-16-61</v>
      </c>
      <c r="B219" s="128" t="str">
        <f ca="1">UPPER(_xlfn.XLOOKUP($A219,Строчный!$A:$A,Строчный!B:B,"ERR",0))</f>
        <v>1362 DALTON</v>
      </c>
      <c r="C219" s="101" t="str">
        <f ca="1">PROPER(_xlfn.XLOOKUP($A219,Строчный!$A:$A,Строчный!C:C,"ERR",0))</f>
        <v>Шляпы</v>
      </c>
      <c r="D219" s="101" t="str">
        <f ca="1">_xlfn.LET(_xlpm.DATA,(_xlfn.XLOOKUP($A219,Строчный!$A:$A,Строчный!D:D,"ERR",0)),UPPER(MID(_xlpm.DATA,1,1))&amp;LOWER(MID(_xlpm.DATA,2,LEN(_xlpm.DATA)-1)))</f>
        <v>Шляпа федора</v>
      </c>
      <c r="E219" s="101" t="str">
        <f ca="1">PROPER(_xlfn.XLOOKUP($A219,Строчный!$A:$A,Строчный!E:E,"ERR",0))</f>
        <v>The Hollywood</v>
      </c>
      <c r="F219" s="101" t="str">
        <f ca="1">LOWER(_xlfn.XLOOKUP($A219,Строчный!$A:$A,Строчный!F:F,"ERR",0))</f>
        <v>всесезон</v>
      </c>
      <c r="G219" s="101" t="str">
        <f ca="1">UPPER(_xlfn.XLOOKUP($A219,Строчный!$A:$A,Строчный!G:G,"ERR",0))</f>
        <v>BAILEY</v>
      </c>
      <c r="H219" s="101" t="str">
        <f ca="1">LOWER(_xlfn.XLOOKUP($A219,Строчный!$A:$A,Строчный!H:H,"ERR",0))</f>
        <v>navy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65% полиэстер - 35% хлопок / Подклад: 100% полиэстер</v>
      </c>
      <c r="K219" s="101" t="str">
        <f ca="1">LOWER(_xlfn.XLOOKUP($A219,Строчный!$A:$A,Строчный!K:K,"ERR",0))</f>
        <v>хлопковые</v>
      </c>
      <c r="L219" s="101" t="str">
        <f ca="1">PROPER(_xlfn.XLOOKUP($A219,Строчный!$A:$A,Строчный!L:L,"ERR",0))</f>
        <v>Унисекс</v>
      </c>
      <c r="M219" s="101" t="str">
        <f ca="1">PROPER(_xlfn.XLOOKUP($A219,Строчный!$A:$A,Строчный!M:M,"ERR",0))</f>
        <v>Китай</v>
      </c>
      <c r="N219" s="110">
        <f ca="1">VALUE(_xlfn.XLOOKUP($A219,Строчный!$A:$A,Строчный!N:N,"ERR",0))</f>
        <v>2053.35</v>
      </c>
      <c r="O219" s="109" t="str">
        <f ca="1">_xlfn.XLOOKUP($G219,Фабрика!A:A,Фабрика!B:B,"ERR",0)</f>
        <v>Bollman Headwear Europe Ltd; 2 Merchants drive, Caelisle, Cumbria CA3 0JW, United Kingdom</v>
      </c>
      <c r="P219" s="100">
        <f ca="1">_xlfn.XLOOKUP($A219,Строчный!$A:$A,Строчный!P:P,"ERR",0)</f>
        <v>61</v>
      </c>
      <c r="Q219" s="100">
        <f ca="1">VALUE(_xlfn.XLOOKUP($A219,Строчный!$A:$A,Строчный!Q:Q,"ERR",0))</f>
        <v>3</v>
      </c>
      <c r="R219" s="14" t="s">
        <v>283</v>
      </c>
      <c r="S219" s="122" t="str">
        <f t="shared" ca="1" si="23"/>
        <v>Шляпа BAILEY арт. 1362 DALTON (темно-синий)</v>
      </c>
      <c r="T219" s="121" t="str">
        <f t="shared" ca="1" si="24"/>
        <v>Шляпа BAILEY арт. 1362 DALTON (темно-синий) {navy}</v>
      </c>
      <c r="U219" s="18" t="str">
        <f t="shared" ca="1" si="25"/>
        <v>синий</v>
      </c>
      <c r="V219" s="18" t="str">
        <f t="shared" ca="1" si="26"/>
        <v>синий</v>
      </c>
      <c r="W219" s="119" t="str">
        <f ca="1">_xlfn.XLOOKUP(A219,'Цвета артикулов'!A:A,'Цвета артикулов'!B:B,IFERROR(MID(I219,FIND("-",I219)+1,LEN(I219)),IFERROR(MID(I219,1,FIND("/",I219)-2),I219)),0)</f>
        <v>синий</v>
      </c>
      <c r="X219" s="93" t="str">
        <f t="shared" ca="1" si="27"/>
        <v>21-267-16</v>
      </c>
      <c r="Y219" s="95" t="str">
        <f ca="1">VLOOKUP(C219,Группа!A:B,2,FALSE)</f>
        <v>Шляпа</v>
      </c>
      <c r="Z219" s="117" t="str">
        <f ca="1">IFERROR(VLOOKUP(P219,Размеры!A:C,3,FALSE),"")</f>
        <v>61 XL</v>
      </c>
      <c r="AA219" s="117" t="str">
        <f ca="1">VLOOKUP(I219,ЦветПолный!A:B,2,FALSE)</f>
        <v>16</v>
      </c>
      <c r="AB219" s="117">
        <f ca="1">IFERROR(VLOOKUP(P219,Размеры!A:D,4,FALSE),"")</f>
        <v>61</v>
      </c>
      <c r="AC219" s="117">
        <f ca="1">IF(LEFT(IFERROR(VLOOKUP(LOOKUP(2,1/SEARCH(B219,Товары!A:A),Товары!A:A),Товары!A:B,2,0),""),6)=MID(X219,1,6),1,0)</f>
        <v>1</v>
      </c>
      <c r="AE219" s="117">
        <f ca="1">SUMIF(Группа!A:A,C219,Группа!C:C)</f>
        <v>1</v>
      </c>
      <c r="AF219" s="117">
        <f ca="1">SUMIF(Группа!B:B,Y219,Группа!C:C)</f>
        <v>1</v>
      </c>
      <c r="AG219" s="117">
        <f ca="1">SUMIF(Формы!A:A,D219,Формы!B:B)</f>
        <v>1</v>
      </c>
      <c r="AH219" s="117">
        <f ca="1">SUMIF(Материал!A:A,K219,Материал!B:B)</f>
        <v>1</v>
      </c>
      <c r="AI219" s="117">
        <f ca="1">SUMIF(Размеры!A:A,P219,Размеры!E:E)</f>
        <v>1</v>
      </c>
      <c r="AJ219" s="117">
        <f ca="1">SUMIF(Сезон!A:A,F219,Сезон!B:B)</f>
        <v>1</v>
      </c>
      <c r="AK219" s="117">
        <f ca="1">SUMIF(Состав!A:A,J219,Состав!B:B)</f>
        <v>0</v>
      </c>
      <c r="AL219" s="117">
        <f ca="1">SUMIF(ЦветПолный!A:A,I219,ЦветПолный!C:C)</f>
        <v>8</v>
      </c>
      <c r="AM219" s="117">
        <f ca="1">SUMIF(Цвет!A:A,W219,Цвет!B:B)</f>
        <v>1</v>
      </c>
      <c r="AN219" s="117">
        <f ca="1">SUMIF(Пол!B:B,L219,Пол!C:C)</f>
        <v>1</v>
      </c>
      <c r="AO219" s="117">
        <f ca="1">SUMIF(Марка!A:A,G219,Марка!B:B)</f>
        <v>1</v>
      </c>
      <c r="AP219" s="117">
        <f ca="1">SUMIF(Страна!A:A,M219,Страна!B:B)</f>
        <v>1</v>
      </c>
      <c r="AQ219" s="83" t="str">
        <f ca="1">IF(VLOOKUP(T219,Товары!A:B,2,FALSE)=X219,"Есть в 1С","ERR")</f>
        <v>Есть в 1С</v>
      </c>
      <c r="AR219" s="84" t="str">
        <f ca="1">IF(VLOOKUP(X219,Товары!B:B,1,FALSE)=X219,"Есть в 1С","ERR")</f>
        <v>Есть в 1С</v>
      </c>
      <c r="AS219" s="116" t="str">
        <f ca="1">VLOOKUP(T219,Товары!A:B,2,FALSE)</f>
        <v>21-267-16</v>
      </c>
      <c r="AT219" s="114" t="str">
        <f ca="1">VLOOKUP(T219,Товары!A:B,1,FALSE)</f>
        <v>Шляпа BAILEY арт. 1362 DALTON (темно-синий) {navy}</v>
      </c>
    </row>
    <row r="220" spans="1:46" x14ac:dyDescent="0.25">
      <c r="A220" s="133" t="str">
        <f ca="1"/>
        <v>21-267-16-59</v>
      </c>
      <c r="B220" s="128" t="str">
        <f ca="1">UPPER(_xlfn.XLOOKUP($A220,Строчный!$A:$A,Строчный!B:B,"ERR",0))</f>
        <v>1362 DALTON</v>
      </c>
      <c r="C220" s="101" t="str">
        <f ca="1">PROPER(_xlfn.XLOOKUP($A220,Строчный!$A:$A,Строчный!C:C,"ERR",0))</f>
        <v>Шляпы</v>
      </c>
      <c r="D220" s="101" t="str">
        <f ca="1">_xlfn.LET(_xlpm.DATA,(_xlfn.XLOOKUP($A220,Строчный!$A:$A,Строчный!D:D,"ERR",0)),UPPER(MID(_xlpm.DATA,1,1))&amp;LOWER(MID(_xlpm.DATA,2,LEN(_xlpm.DATA)-1)))</f>
        <v>Шляпа федора</v>
      </c>
      <c r="E220" s="101" t="str">
        <f ca="1">PROPER(_xlfn.XLOOKUP($A220,Строчный!$A:$A,Строчный!E:E,"ERR",0))</f>
        <v>The Hollywood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BAILEY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65% полиэстер - 35% хлопок / Подклад: 100% полиэстер</v>
      </c>
      <c r="K220" s="101" t="str">
        <f ca="1">LOWER(_xlfn.XLOOKUP($A220,Строчный!$A:$A,Строчный!K:K,"ERR",0))</f>
        <v>хлопковые</v>
      </c>
      <c r="L220" s="101" t="str">
        <f ca="1">PROPER(_xlfn.XLOOKUP($A220,Строчный!$A:$A,Строчный!L:L,"ERR",0))</f>
        <v>Унисекс</v>
      </c>
      <c r="M220" s="101" t="str">
        <f ca="1">PROPER(_xlfn.XLOOKUP($A220,Строчный!$A:$A,Строчный!M:M,"ERR",0))</f>
        <v>Китай</v>
      </c>
      <c r="N220" s="110">
        <f ca="1">VALUE(_xlfn.XLOOKUP($A220,Строчный!$A:$A,Строчный!N:N,"ERR",0))</f>
        <v>2053.35</v>
      </c>
      <c r="O220" s="109" t="str">
        <f ca="1">_xlfn.XLOOKUP($G220,Фабрика!A:A,Фабрика!B:B,"ERR",0)</f>
        <v>Bollman Headwear Europe Ltd; 2 Merchants drive, Caelisle, Cumbria CA3 0JW, United Kingdom</v>
      </c>
      <c r="P220" s="100">
        <f ca="1">_xlfn.XLOOKUP($A220,Строчный!$A:$A,Строчный!P:P,"ERR",0)</f>
        <v>59</v>
      </c>
      <c r="Q220" s="100">
        <f ca="1">VALUE(_xlfn.XLOOKUP($A220,Строчный!$A:$A,Строчный!Q:Q,"ERR",0))</f>
        <v>2</v>
      </c>
      <c r="R220" s="14" t="s">
        <v>283</v>
      </c>
      <c r="S220" s="122" t="str">
        <f t="shared" ca="1" si="23"/>
        <v>Шляпа BAILEY арт. 1362 DALTON (темно-синий)</v>
      </c>
      <c r="T220" s="121" t="str">
        <f t="shared" ca="1" si="24"/>
        <v>Шляпа BAILEY арт. 1362 DALTON (темно-синий) {navy}</v>
      </c>
      <c r="U220" s="18" t="str">
        <f t="shared" ca="1" si="25"/>
        <v>синий</v>
      </c>
      <c r="V220" s="18" t="str">
        <f t="shared" ca="1" si="26"/>
        <v>синий</v>
      </c>
      <c r="W220" s="119" t="str">
        <f ca="1">_xlfn.XLOOKUP(A220,'Цвета артикулов'!A:A,'Цвета артикулов'!B:B,IFERROR(MID(I220,FIND("-",I220)+1,LEN(I220)),IFERROR(MID(I220,1,FIND("/",I220)-2),I220)),0)</f>
        <v>синий</v>
      </c>
      <c r="X220" s="93" t="str">
        <f t="shared" ca="1" si="27"/>
        <v>21-267-16</v>
      </c>
      <c r="Y220" s="95" t="str">
        <f ca="1">VLOOKUP(C220,Группа!A:B,2,FALSE)</f>
        <v>Шляпа</v>
      </c>
      <c r="Z220" s="117" t="str">
        <f ca="1">IFERROR(VLOOKUP(P220,Размеры!A:C,3,FALSE),"")</f>
        <v>59 L</v>
      </c>
      <c r="AA220" s="117" t="str">
        <f ca="1">VLOOKUP(I220,ЦветПолный!A:B,2,FALSE)</f>
        <v>16</v>
      </c>
      <c r="AB220" s="117">
        <f ca="1">IFERROR(VLOOKUP(P220,Размеры!A:D,4,FALSE),"")</f>
        <v>59</v>
      </c>
      <c r="AC220" s="117">
        <f ca="1">IF(LEFT(IFERROR(VLOOKUP(LOOKUP(2,1/SEARCH(B220,Товары!A:A),Товары!A:A),Товары!A:B,2,0),""),6)=MID(X220,1,6),1,0)</f>
        <v>1</v>
      </c>
      <c r="AE220" s="117">
        <f ca="1">SUMIF(Группа!A:A,C220,Группа!C:C)</f>
        <v>1</v>
      </c>
      <c r="AF220" s="117">
        <f ca="1">SUMIF(Группа!B:B,Y220,Группа!C:C)</f>
        <v>1</v>
      </c>
      <c r="AG220" s="117">
        <f ca="1">SUMIF(Формы!A:A,D220,Формы!B:B)</f>
        <v>1</v>
      </c>
      <c r="AH220" s="117">
        <f ca="1">SUMIF(Материал!A:A,K220,Материал!B:B)</f>
        <v>1</v>
      </c>
      <c r="AI220" s="117">
        <f ca="1">SUMIF(Размеры!A:A,P220,Размеры!E:E)</f>
        <v>1</v>
      </c>
      <c r="AJ220" s="117">
        <f ca="1">SUMIF(Сезон!A:A,F220,Сезон!B:B)</f>
        <v>1</v>
      </c>
      <c r="AK220" s="117">
        <f ca="1">SUMIF(Состав!A:A,J220,Состав!B:B)</f>
        <v>0</v>
      </c>
      <c r="AL220" s="117">
        <f ca="1">SUMIF(ЦветПолный!A:A,I220,ЦветПолный!C:C)</f>
        <v>8</v>
      </c>
      <c r="AM220" s="117">
        <f ca="1">SUMIF(Цвет!A:A,W220,Цвет!B:B)</f>
        <v>1</v>
      </c>
      <c r="AN220" s="117">
        <f ca="1">SUMIF(Пол!B:B,L220,Пол!C:C)</f>
        <v>1</v>
      </c>
      <c r="AO220" s="117">
        <f ca="1">SUMIF(Марка!A:A,G220,Марка!B:B)</f>
        <v>1</v>
      </c>
      <c r="AP220" s="117">
        <f ca="1">SUMIF(Страна!A:A,M220,Страна!B:B)</f>
        <v>1</v>
      </c>
      <c r="AQ220" s="83" t="str">
        <f ca="1">IF(VLOOKUP(T220,Товары!A:B,2,FALSE)=X220,"Есть в 1С","ERR")</f>
        <v>Есть в 1С</v>
      </c>
      <c r="AR220" s="84" t="str">
        <f ca="1">IF(VLOOKUP(X220,Товары!B:B,1,FALSE)=X220,"Есть в 1С","ERR")</f>
        <v>Есть в 1С</v>
      </c>
      <c r="AS220" s="116" t="str">
        <f ca="1">VLOOKUP(T220,Товары!A:B,2,FALSE)</f>
        <v>21-267-16</v>
      </c>
      <c r="AT220" s="114" t="str">
        <f ca="1">VLOOKUP(T220,Товары!A:B,1,FALSE)</f>
        <v>Шляпа BAILEY арт. 1362 DALTON (темно-синий) {navy}</v>
      </c>
    </row>
    <row r="221" spans="1:46" x14ac:dyDescent="0.25">
      <c r="A221" s="133" t="str">
        <f ca="1"/>
        <v>21-267-16-57</v>
      </c>
      <c r="B221" s="128" t="str">
        <f ca="1">UPPER(_xlfn.XLOOKUP($A221,Строчный!$A:$A,Строчный!B:B,"ERR",0))</f>
        <v>1362 DALTON</v>
      </c>
      <c r="C221" s="101" t="str">
        <f ca="1">PROPER(_xlfn.XLOOKUP($A221,Строчный!$A:$A,Строчный!C:C,"ERR",0))</f>
        <v>Шляпы</v>
      </c>
      <c r="D221" s="101" t="str">
        <f ca="1">_xlfn.LET(_xlpm.DATA,(_xlfn.XLOOKUP($A221,Строчный!$A:$A,Строчный!D:D,"ERR",0)),UPPER(MID(_xlpm.DATA,1,1))&amp;LOWER(MID(_xlpm.DATA,2,LEN(_xlpm.DATA)-1)))</f>
        <v>Шляпа федора</v>
      </c>
      <c r="E221" s="101" t="str">
        <f ca="1">PROPER(_xlfn.XLOOKUP($A221,Строчный!$A:$A,Строчный!E:E,"ERR",0))</f>
        <v>The Hollywood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BAILEY</v>
      </c>
      <c r="H221" s="101" t="str">
        <f ca="1">LOWER(_xlfn.XLOOKUP($A221,Строчный!$A:$A,Строчный!H:H,"ERR",0))</f>
        <v>navy</v>
      </c>
      <c r="I221" s="101" t="str">
        <f ca="1">LOWER(_xlfn.XLOOKUP($A221,Строчный!$A:$A,Строчный!I:I,"ERR",0))</f>
        <v>темно-синий</v>
      </c>
      <c r="J221" s="101" t="str">
        <f ca="1">SUBSTITUTE(LOWER(_xlfn.XLOOKUP($A221,Строчный!$A:$A,Строчный!J:J,"ERR",0)),"подклад","Подклад")</f>
        <v>65% полиэстер - 35% хлопок / Подклад: 100% полиэстер</v>
      </c>
      <c r="K221" s="101" t="str">
        <f ca="1">LOWER(_xlfn.XLOOKUP($A221,Строчный!$A:$A,Строчный!K:K,"ERR",0))</f>
        <v>хлопковые</v>
      </c>
      <c r="L221" s="101" t="str">
        <f ca="1">PROPER(_xlfn.XLOOKUP($A221,Строчный!$A:$A,Строчный!L:L,"ERR",0))</f>
        <v>Унисекс</v>
      </c>
      <c r="M221" s="101" t="str">
        <f ca="1">PROPER(_xlfn.XLOOKUP($A221,Строчный!$A:$A,Строчный!M:M,"ERR",0))</f>
        <v>Китай</v>
      </c>
      <c r="N221" s="110">
        <f ca="1">VALUE(_xlfn.XLOOKUP($A221,Строчный!$A:$A,Строчный!N:N,"ERR",0))</f>
        <v>2053.35</v>
      </c>
      <c r="O221" s="109" t="str">
        <f ca="1">_xlfn.XLOOKUP($G221,Фабрика!A:A,Фабрика!B:B,"ERR",0)</f>
        <v>Bollman Headwear Europe Ltd; 2 Merchants drive, Caelisle, Cumbria CA3 0JW, United Kingdom</v>
      </c>
      <c r="P221" s="100">
        <f ca="1">_xlfn.XLOOKUP($A221,Строчный!$A:$A,Строчный!P:P,"ERR",0)</f>
        <v>57</v>
      </c>
      <c r="Q221" s="100">
        <f ca="1">VALUE(_xlfn.XLOOKUP($A221,Строчный!$A:$A,Строчный!Q:Q,"ERR",0))</f>
        <v>1</v>
      </c>
      <c r="R221" s="14" t="s">
        <v>283</v>
      </c>
      <c r="S221" s="122" t="str">
        <f t="shared" ca="1" si="23"/>
        <v>Шляпа BAILEY арт. 1362 DALTON (темно-синий)</v>
      </c>
      <c r="T221" s="121" t="str">
        <f t="shared" ca="1" si="24"/>
        <v>Шляпа BAILEY арт. 1362 DALTON (темно-синий) {navy}</v>
      </c>
      <c r="U221" s="18" t="str">
        <f t="shared" ca="1" si="25"/>
        <v>синий</v>
      </c>
      <c r="V221" s="18" t="str">
        <f t="shared" ca="1" si="26"/>
        <v>синий</v>
      </c>
      <c r="W221" s="119" t="str">
        <f ca="1">_xlfn.XLOOKUP(A221,'Цвета артикулов'!A:A,'Цвета артикулов'!B:B,IFERROR(MID(I221,FIND("-",I221)+1,LEN(I221)),IFERROR(MID(I221,1,FIND("/",I221)-2),I221)),0)</f>
        <v>синий</v>
      </c>
      <c r="X221" s="93" t="str">
        <f t="shared" ca="1" si="27"/>
        <v>21-267-16</v>
      </c>
      <c r="Y221" s="95" t="str">
        <f ca="1">VLOOKUP(C221,Группа!A:B,2,FALSE)</f>
        <v>Шляпа</v>
      </c>
      <c r="Z221" s="117" t="str">
        <f ca="1">IFERROR(VLOOKUP(P221,Размеры!A:C,3,FALSE),"")</f>
        <v>57 M</v>
      </c>
      <c r="AA221" s="117" t="str">
        <f ca="1">VLOOKUP(I221,ЦветПолный!A:B,2,FALSE)</f>
        <v>16</v>
      </c>
      <c r="AB221" s="117">
        <f ca="1">IFERROR(VLOOKUP(P221,Размеры!A:D,4,FALSE),"")</f>
        <v>57</v>
      </c>
      <c r="AC221" s="117">
        <f ca="1">IF(LEFT(IFERROR(VLOOKUP(LOOKUP(2,1/SEARCH(B221,Товары!A:A),Товары!A:A),Товары!A:B,2,0),""),6)=MID(X221,1,6),1,0)</f>
        <v>1</v>
      </c>
      <c r="AE221" s="117">
        <f ca="1">SUMIF(Группа!A:A,C221,Группа!C:C)</f>
        <v>1</v>
      </c>
      <c r="AF221" s="117">
        <f ca="1">SUMIF(Группа!B:B,Y221,Группа!C:C)</f>
        <v>1</v>
      </c>
      <c r="AG221" s="117">
        <f ca="1">SUMIF(Формы!A:A,D221,Формы!B:B)</f>
        <v>1</v>
      </c>
      <c r="AH221" s="117">
        <f ca="1">SUMIF(Материал!A:A,K221,Материал!B:B)</f>
        <v>1</v>
      </c>
      <c r="AI221" s="117">
        <f ca="1">SUMIF(Размеры!A:A,P221,Размеры!E:E)</f>
        <v>1</v>
      </c>
      <c r="AJ221" s="117">
        <f ca="1">SUMIF(Сезон!A:A,F221,Сезон!B:B)</f>
        <v>1</v>
      </c>
      <c r="AK221" s="117">
        <f ca="1">SUMIF(Состав!A:A,J221,Состав!B:B)</f>
        <v>0</v>
      </c>
      <c r="AL221" s="117">
        <f ca="1">SUMIF(ЦветПолный!A:A,I221,ЦветПолный!C:C)</f>
        <v>8</v>
      </c>
      <c r="AM221" s="117">
        <f ca="1">SUMIF(Цвет!A:A,W221,Цвет!B:B)</f>
        <v>1</v>
      </c>
      <c r="AN221" s="117">
        <f ca="1">SUMIF(Пол!B:B,L221,Пол!C:C)</f>
        <v>1</v>
      </c>
      <c r="AO221" s="117">
        <f ca="1">SUMIF(Марка!A:A,G221,Марка!B:B)</f>
        <v>1</v>
      </c>
      <c r="AP221" s="117">
        <f ca="1">SUMIF(Страна!A:A,M221,Страна!B:B)</f>
        <v>1</v>
      </c>
      <c r="AQ221" s="83" t="str">
        <f ca="1">IF(VLOOKUP(T221,Товары!A:B,2,FALSE)=X221,"Есть в 1С","ERR")</f>
        <v>Есть в 1С</v>
      </c>
      <c r="AR221" s="84" t="str">
        <f ca="1">IF(VLOOKUP(X221,Товары!B:B,1,FALSE)=X221,"Есть в 1С","ERR")</f>
        <v>Есть в 1С</v>
      </c>
      <c r="AS221" s="116" t="str">
        <f ca="1">VLOOKUP(T221,Товары!A:B,2,FALSE)</f>
        <v>21-267-16</v>
      </c>
      <c r="AT221" s="114" t="str">
        <f ca="1">VLOOKUP(T221,Товары!A:B,1,FALSE)</f>
        <v>Шляпа BAILEY арт. 1362 DALTON (темно-синий) {navy}</v>
      </c>
    </row>
    <row r="222" spans="1:46" x14ac:dyDescent="0.25">
      <c r="A222" s="133" t="str">
        <f ca="1"/>
        <v>21-267-09-63</v>
      </c>
      <c r="B222" s="128" t="str">
        <f ca="1">UPPER(_xlfn.XLOOKUP($A222,Строчный!$A:$A,Строчный!B:B,"ERR",0))</f>
        <v>1362 DALTON</v>
      </c>
      <c r="C222" s="101" t="str">
        <f ca="1">PROPER(_xlfn.XLOOKUP($A222,Строчный!$A:$A,Строчный!C:C,"ERR",0))</f>
        <v>Шляпы</v>
      </c>
      <c r="D222" s="101" t="str">
        <f ca="1">_xlfn.LET(_xlpm.DATA,(_xlfn.XLOOKUP($A222,Строчный!$A:$A,Строчный!D:D,"ERR",0)),UPPER(MID(_xlpm.DATA,1,1))&amp;LOWER(MID(_xlpm.DATA,2,LEN(_xlpm.DATA)-1)))</f>
        <v>Шляпа федора</v>
      </c>
      <c r="E222" s="101" t="str">
        <f ca="1">PROPER(_xlfn.XLOOKUP($A222,Строчный!$A:$A,Строчный!E:E,"ERR",0))</f>
        <v>The Hollywood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BAILEY</v>
      </c>
      <c r="H222" s="101" t="str">
        <f ca="1">LOWER(_xlfn.XLOOKUP($A222,Строчный!$A:$A,Строчный!H:H,"ERR",0))</f>
        <v>black</v>
      </c>
      <c r="I222" s="101" t="str">
        <f ca="1">LOWER(_xlfn.XLOOKUP($A222,Строчный!$A:$A,Строчный!I:I,"ERR",0))</f>
        <v>черный</v>
      </c>
      <c r="J222" s="101" t="str">
        <f ca="1">SUBSTITUTE(LOWER(_xlfn.XLOOKUP($A222,Строчный!$A:$A,Строчный!J:J,"ERR",0)),"подклад","Подклад")</f>
        <v>65% полиэстер - 35% хлопок / Подклад: 100% полиэстер</v>
      </c>
      <c r="K222" s="101" t="str">
        <f ca="1">LOWER(_xlfn.XLOOKUP($A222,Строчный!$A:$A,Строчный!K:K,"ERR",0))</f>
        <v>хлопковые</v>
      </c>
      <c r="L222" s="101" t="str">
        <f ca="1">PROPER(_xlfn.XLOOKUP($A222,Строчный!$A:$A,Строчный!L:L,"ERR",0))</f>
        <v>Унисекс</v>
      </c>
      <c r="M222" s="101" t="str">
        <f ca="1">PROPER(_xlfn.XLOOKUP($A222,Строчный!$A:$A,Строчный!M:M,"ERR",0))</f>
        <v>Китай</v>
      </c>
      <c r="N222" s="110">
        <f ca="1">VALUE(_xlfn.XLOOKUP($A222,Строчный!$A:$A,Строчный!N:N,"ERR",0))</f>
        <v>2053.35</v>
      </c>
      <c r="O222" s="109" t="str">
        <f ca="1">_xlfn.XLOOKUP($G222,Фабрика!A:A,Фабрика!B:B,"ERR",0)</f>
        <v>Bollman Headwear Europe Ltd; 2 Merchants drive, Caelisle, Cumbria CA3 0JW, United Kingdom</v>
      </c>
      <c r="P222" s="100">
        <f ca="1">_xlfn.XLOOKUP($A222,Строчный!$A:$A,Строчный!P:P,"ERR",0)</f>
        <v>63</v>
      </c>
      <c r="Q222" s="100">
        <f ca="1">VALUE(_xlfn.XLOOKUP($A222,Строчный!$A:$A,Строчный!Q:Q,"ERR",0))</f>
        <v>2</v>
      </c>
      <c r="R222" s="14" t="s">
        <v>283</v>
      </c>
      <c r="S222" s="122" t="str">
        <f t="shared" ca="1" si="23"/>
        <v>Шляпа BAILEY арт. 1362 DALTON (черный)</v>
      </c>
      <c r="T222" s="121" t="str">
        <f t="shared" ca="1" si="24"/>
        <v>Шляпа BAILEY арт. 1362 DALTON (черный) {black}</v>
      </c>
      <c r="U222" s="18" t="str">
        <f t="shared" ca="1" si="25"/>
        <v>черный</v>
      </c>
      <c r="V222" s="18" t="str">
        <f t="shared" ca="1" si="26"/>
        <v>черный</v>
      </c>
      <c r="W222" s="119" t="str">
        <f ca="1">_xlfn.XLOOKUP(A222,'Цвета артикулов'!A:A,'Цвета артикулов'!B:B,IFERROR(MID(I222,FIND("-",I222)+1,LEN(I222)),IFERROR(MID(I222,1,FIND("/",I222)-2),I222)),0)</f>
        <v>черный</v>
      </c>
      <c r="X222" s="93" t="str">
        <f t="shared" ca="1" si="27"/>
        <v>21-267-09</v>
      </c>
      <c r="Y222" s="95" t="str">
        <f ca="1">VLOOKUP(C222,Группа!A:B,2,FALSE)</f>
        <v>Шляпа</v>
      </c>
      <c r="Z222" s="117" t="str">
        <f ca="1">IFERROR(VLOOKUP(P222,Размеры!A:C,3,FALSE),"")</f>
        <v>63 XXL</v>
      </c>
      <c r="AA222" s="117" t="str">
        <f ca="1">VLOOKUP(I222,ЦветПолный!A:B,2,FALSE)</f>
        <v>09</v>
      </c>
      <c r="AB222" s="117">
        <f ca="1">IFERROR(VLOOKUP(P222,Размеры!A:D,4,FALSE),"")</f>
        <v>63</v>
      </c>
      <c r="AC222" s="117">
        <f ca="1">IF(LEFT(IFERROR(VLOOKUP(LOOKUP(2,1/SEARCH(B222,Товары!A:A),Товары!A:A),Товары!A:B,2,0),""),6)=MID(X222,1,6),1,0)</f>
        <v>1</v>
      </c>
      <c r="AE222" s="117">
        <f ca="1">SUMIF(Группа!A:A,C222,Группа!C:C)</f>
        <v>1</v>
      </c>
      <c r="AF222" s="117">
        <f ca="1">SUMIF(Группа!B:B,Y222,Группа!C:C)</f>
        <v>1</v>
      </c>
      <c r="AG222" s="117">
        <f ca="1">SUMIF(Формы!A:A,D222,Формы!B:B)</f>
        <v>1</v>
      </c>
      <c r="AH222" s="117">
        <f ca="1">SUMIF(Материал!A:A,K222,Материал!B:B)</f>
        <v>1</v>
      </c>
      <c r="AI222" s="117">
        <f ca="1">SUMIF(Размеры!A:A,P222,Размеры!E:E)</f>
        <v>1</v>
      </c>
      <c r="AJ222" s="117">
        <f ca="1">SUMIF(Сезон!A:A,F222,Сезон!B:B)</f>
        <v>1</v>
      </c>
      <c r="AK222" s="117">
        <f ca="1">SUMIF(Состав!A:A,J222,Состав!B:B)</f>
        <v>0</v>
      </c>
      <c r="AL222" s="117">
        <f ca="1">SUMIF(ЦветПолный!A:A,I222,ЦветПолный!C:C)</f>
        <v>11</v>
      </c>
      <c r="AM222" s="117">
        <f ca="1">SUMIF(Цвет!A:A,W222,Цвет!B:B)</f>
        <v>1</v>
      </c>
      <c r="AN222" s="117">
        <f ca="1">SUMIF(Пол!B:B,L222,Пол!C:C)</f>
        <v>1</v>
      </c>
      <c r="AO222" s="117">
        <f ca="1">SUMIF(Марка!A:A,G222,Марка!B:B)</f>
        <v>1</v>
      </c>
      <c r="AP222" s="117">
        <f ca="1">SUMIF(Страна!A:A,M222,Страна!B:B)</f>
        <v>1</v>
      </c>
      <c r="AQ222" s="83" t="str">
        <f ca="1">IF(VLOOKUP(T222,Товары!A:B,2,FALSE)=X222,"Есть в 1С","ERR")</f>
        <v>Есть в 1С</v>
      </c>
      <c r="AR222" s="84" t="str">
        <f ca="1">IF(VLOOKUP(X222,Товары!B:B,1,FALSE)=X222,"Есть в 1С","ERR")</f>
        <v>Есть в 1С</v>
      </c>
      <c r="AS222" s="116" t="str">
        <f ca="1">VLOOKUP(T222,Товары!A:B,2,FALSE)</f>
        <v>21-267-09</v>
      </c>
      <c r="AT222" s="114" t="str">
        <f ca="1">VLOOKUP(T222,Товары!A:B,1,FALSE)</f>
        <v>Шляпа BAILEY арт. 1362 DALTON (черный) {black}</v>
      </c>
    </row>
    <row r="223" spans="1:46" x14ac:dyDescent="0.25">
      <c r="A223" s="133" t="str">
        <f ca="1"/>
        <v>21-267-09-61</v>
      </c>
      <c r="B223" s="128" t="str">
        <f ca="1">UPPER(_xlfn.XLOOKUP($A223,Строчный!$A:$A,Строчный!B:B,"ERR",0))</f>
        <v>1362 DALTON</v>
      </c>
      <c r="C223" s="101" t="str">
        <f ca="1">PROPER(_xlfn.XLOOKUP($A223,Строчный!$A:$A,Строчный!C:C,"ERR",0))</f>
        <v>Шляпы</v>
      </c>
      <c r="D223" s="101" t="str">
        <f ca="1">_xlfn.LET(_xlpm.DATA,(_xlfn.XLOOKUP($A223,Строчный!$A:$A,Строчный!D:D,"ERR",0)),UPPER(MID(_xlpm.DATA,1,1))&amp;LOWER(MID(_xlpm.DATA,2,LEN(_xlpm.DATA)-1)))</f>
        <v>Шляпа федора</v>
      </c>
      <c r="E223" s="101" t="str">
        <f ca="1">PROPER(_xlfn.XLOOKUP($A223,Строчный!$A:$A,Строчный!E:E,"ERR",0))</f>
        <v>The Hollywood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BAILEY</v>
      </c>
      <c r="H223" s="101" t="str">
        <f ca="1">LOWER(_xlfn.XLOOKUP($A223,Строчный!$A:$A,Строчный!H:H,"ERR",0))</f>
        <v>black</v>
      </c>
      <c r="I223" s="101" t="str">
        <f ca="1">LOWER(_xlfn.XLOOKUP($A223,Строчный!$A:$A,Строчный!I:I,"ERR",0))</f>
        <v>черный</v>
      </c>
      <c r="J223" s="101" t="str">
        <f ca="1">SUBSTITUTE(LOWER(_xlfn.XLOOKUP($A223,Строчный!$A:$A,Строчный!J:J,"ERR",0)),"подклад","Подклад")</f>
        <v>65% полиэстер - 35% хлопок / Подклад: 100% полиэстер</v>
      </c>
      <c r="K223" s="101" t="str">
        <f ca="1">LOWER(_xlfn.XLOOKUP($A223,Строчный!$A:$A,Строчный!K:K,"ERR",0))</f>
        <v>хлопковые</v>
      </c>
      <c r="L223" s="101" t="str">
        <f ca="1">PROPER(_xlfn.XLOOKUP($A223,Строчный!$A:$A,Строчный!L:L,"ERR",0))</f>
        <v>Унисекс</v>
      </c>
      <c r="M223" s="101" t="str">
        <f ca="1">PROPER(_xlfn.XLOOKUP($A223,Строчный!$A:$A,Строчный!M:M,"ERR",0))</f>
        <v>Китай</v>
      </c>
      <c r="N223" s="110">
        <f ca="1">VALUE(_xlfn.XLOOKUP($A223,Строчный!$A:$A,Строчный!N:N,"ERR",0))</f>
        <v>2053.35</v>
      </c>
      <c r="O223" s="109" t="str">
        <f ca="1">_xlfn.XLOOKUP($G223,Фабрика!A:A,Фабрика!B:B,"ERR",0)</f>
        <v>Bollman Headwear Europe Ltd; 2 Merchants drive, Caelisle, Cumbria CA3 0JW, United Kingdom</v>
      </c>
      <c r="P223" s="100">
        <f ca="1">_xlfn.XLOOKUP($A223,Строчный!$A:$A,Строчный!P:P,"ERR",0)</f>
        <v>61</v>
      </c>
      <c r="Q223" s="100">
        <f ca="1">VALUE(_xlfn.XLOOKUP($A223,Строчный!$A:$A,Строчный!Q:Q,"ERR",0))</f>
        <v>8</v>
      </c>
      <c r="R223" s="14" t="s">
        <v>283</v>
      </c>
      <c r="S223" s="122" t="str">
        <f t="shared" ca="1" si="23"/>
        <v>Шляпа BAILEY арт. 1362 DALTON (черный)</v>
      </c>
      <c r="T223" s="121" t="str">
        <f t="shared" ca="1" si="24"/>
        <v>Шляпа BAILEY арт. 1362 DALTON (черный) {black}</v>
      </c>
      <c r="U223" s="18" t="str">
        <f t="shared" ca="1" si="25"/>
        <v>черный</v>
      </c>
      <c r="V223" s="18" t="str">
        <f t="shared" ca="1" si="26"/>
        <v>черный</v>
      </c>
      <c r="W223" s="119" t="str">
        <f ca="1">_xlfn.XLOOKUP(A223,'Цвета артикулов'!A:A,'Цвета артикулов'!B:B,IFERROR(MID(I223,FIND("-",I223)+1,LEN(I223)),IFERROR(MID(I223,1,FIND("/",I223)-2),I223)),0)</f>
        <v>черный</v>
      </c>
      <c r="X223" s="93" t="str">
        <f t="shared" ca="1" si="27"/>
        <v>21-267-09</v>
      </c>
      <c r="Y223" s="95" t="str">
        <f ca="1">VLOOKUP(C223,Группа!A:B,2,FALSE)</f>
        <v>Шляпа</v>
      </c>
      <c r="Z223" s="117" t="str">
        <f ca="1">IFERROR(VLOOKUP(P223,Размеры!A:C,3,FALSE),"")</f>
        <v>61 XL</v>
      </c>
      <c r="AA223" s="117" t="str">
        <f ca="1">VLOOKUP(I223,ЦветПолный!A:B,2,FALSE)</f>
        <v>09</v>
      </c>
      <c r="AB223" s="117">
        <f ca="1">IFERROR(VLOOKUP(P223,Размеры!A:D,4,FALSE),"")</f>
        <v>61</v>
      </c>
      <c r="AC223" s="117">
        <f ca="1">IF(LEFT(IFERROR(VLOOKUP(LOOKUP(2,1/SEARCH(B223,Товары!A:A),Товары!A:A),Товары!A:B,2,0),""),6)=MID(X223,1,6),1,0)</f>
        <v>1</v>
      </c>
      <c r="AE223" s="117">
        <f ca="1">SUMIF(Группа!A:A,C223,Группа!C:C)</f>
        <v>1</v>
      </c>
      <c r="AF223" s="117">
        <f ca="1">SUMIF(Группа!B:B,Y223,Группа!C:C)</f>
        <v>1</v>
      </c>
      <c r="AG223" s="117">
        <f ca="1">SUMIF(Формы!A:A,D223,Формы!B:B)</f>
        <v>1</v>
      </c>
      <c r="AH223" s="117">
        <f ca="1">SUMIF(Материал!A:A,K223,Материал!B:B)</f>
        <v>1</v>
      </c>
      <c r="AI223" s="117">
        <f ca="1">SUMIF(Размеры!A:A,P223,Размеры!E:E)</f>
        <v>1</v>
      </c>
      <c r="AJ223" s="117">
        <f ca="1">SUMIF(Сезон!A:A,F223,Сезон!B:B)</f>
        <v>1</v>
      </c>
      <c r="AK223" s="117">
        <f ca="1">SUMIF(Состав!A:A,J223,Состав!B:B)</f>
        <v>0</v>
      </c>
      <c r="AL223" s="117">
        <f ca="1">SUMIF(ЦветПолный!A:A,I223,ЦветПолный!C:C)</f>
        <v>11</v>
      </c>
      <c r="AM223" s="117">
        <f ca="1">SUMIF(Цвет!A:A,W223,Цвет!B:B)</f>
        <v>1</v>
      </c>
      <c r="AN223" s="117">
        <f ca="1">SUMIF(Пол!B:B,L223,Пол!C:C)</f>
        <v>1</v>
      </c>
      <c r="AO223" s="117">
        <f ca="1">SUMIF(Марка!A:A,G223,Марка!B:B)</f>
        <v>1</v>
      </c>
      <c r="AP223" s="117">
        <f ca="1">SUMIF(Страна!A:A,M223,Страна!B:B)</f>
        <v>1</v>
      </c>
      <c r="AQ223" s="83" t="str">
        <f ca="1">IF(VLOOKUP(T223,Товары!A:B,2,FALSE)=X223,"Есть в 1С","ERR")</f>
        <v>Есть в 1С</v>
      </c>
      <c r="AR223" s="84" t="str">
        <f ca="1">IF(VLOOKUP(X223,Товары!B:B,1,FALSE)=X223,"Есть в 1С","ERR")</f>
        <v>Есть в 1С</v>
      </c>
      <c r="AS223" s="116" t="str">
        <f ca="1">VLOOKUP(T223,Товары!A:B,2,FALSE)</f>
        <v>21-267-09</v>
      </c>
      <c r="AT223" s="114" t="str">
        <f ca="1">VLOOKUP(T223,Товары!A:B,1,FALSE)</f>
        <v>Шляпа BAILEY арт. 1362 DALTON (черный) {black}</v>
      </c>
    </row>
    <row r="224" spans="1:46" x14ac:dyDescent="0.25">
      <c r="A224" s="133" t="str">
        <f ca="1"/>
        <v>21-267-09-59</v>
      </c>
      <c r="B224" s="128" t="str">
        <f ca="1">UPPER(_xlfn.XLOOKUP($A224,Строчный!$A:$A,Строчный!B:B,"ERR",0))</f>
        <v>1362 DALTON</v>
      </c>
      <c r="C224" s="101" t="str">
        <f ca="1">PROPER(_xlfn.XLOOKUP($A224,Строчный!$A:$A,Строчный!C:C,"ERR",0))</f>
        <v>Шляпы</v>
      </c>
      <c r="D224" s="101" t="str">
        <f ca="1">_xlfn.LET(_xlpm.DATA,(_xlfn.XLOOKUP($A224,Строчный!$A:$A,Строчный!D:D,"ERR",0)),UPPER(MID(_xlpm.DATA,1,1))&amp;LOWER(MID(_xlpm.DATA,2,LEN(_xlpm.DATA)-1)))</f>
        <v>Шляпа федора</v>
      </c>
      <c r="E224" s="101" t="str">
        <f ca="1">PROPER(_xlfn.XLOOKUP($A224,Строчный!$A:$A,Строчный!E:E,"ERR",0))</f>
        <v>The Hollywood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BAILEY</v>
      </c>
      <c r="H224" s="101" t="str">
        <f ca="1">LOWER(_xlfn.XLOOKUP($A224,Строчный!$A:$A,Строчный!H:H,"ERR",0))</f>
        <v>black</v>
      </c>
      <c r="I224" s="101" t="str">
        <f ca="1">LOWER(_xlfn.XLOOKUP($A224,Строчный!$A:$A,Строчный!I:I,"ERR",0))</f>
        <v>черный</v>
      </c>
      <c r="J224" s="101" t="str">
        <f ca="1">SUBSTITUTE(LOWER(_xlfn.XLOOKUP($A224,Строчный!$A:$A,Строчный!J:J,"ERR",0)),"подклад","Подклад")</f>
        <v>65% полиэстер - 35% хлопок / Подклад: 100% полиэстер</v>
      </c>
      <c r="K224" s="101" t="str">
        <f ca="1">LOWER(_xlfn.XLOOKUP($A224,Строчный!$A:$A,Строчный!K:K,"ERR",0))</f>
        <v>хлопковые</v>
      </c>
      <c r="L224" s="101" t="str">
        <f ca="1">PROPER(_xlfn.XLOOKUP($A224,Строчный!$A:$A,Строчный!L:L,"ERR",0))</f>
        <v>Унисекс</v>
      </c>
      <c r="M224" s="101" t="str">
        <f ca="1">PROPER(_xlfn.XLOOKUP($A224,Строчный!$A:$A,Строчный!M:M,"ERR",0))</f>
        <v>Китай</v>
      </c>
      <c r="N224" s="110">
        <f ca="1">VALUE(_xlfn.XLOOKUP($A224,Строчный!$A:$A,Строчный!N:N,"ERR",0))</f>
        <v>2053.35</v>
      </c>
      <c r="O224" s="109" t="str">
        <f ca="1">_xlfn.XLOOKUP($G224,Фабрика!A:A,Фабрика!B:B,"ERR",0)</f>
        <v>Bollman Headwear Europe Ltd; 2 Merchants drive, Caelisle, Cumbria CA3 0JW, United Kingdom</v>
      </c>
      <c r="P224" s="100">
        <f ca="1">_xlfn.XLOOKUP($A224,Строчный!$A:$A,Строчный!P:P,"ERR",0)</f>
        <v>59</v>
      </c>
      <c r="Q224" s="100">
        <f ca="1">VALUE(_xlfn.XLOOKUP($A224,Строчный!$A:$A,Строчный!Q:Q,"ERR",0))</f>
        <v>9</v>
      </c>
      <c r="R224" s="14" t="s">
        <v>283</v>
      </c>
      <c r="S224" s="122" t="str">
        <f t="shared" ca="1" si="23"/>
        <v>Шляпа BAILEY арт. 1362 DALTON (черный)</v>
      </c>
      <c r="T224" s="121" t="str">
        <f t="shared" ca="1" si="24"/>
        <v>Шляпа BAILEY арт. 1362 DALTON (черный) {black}</v>
      </c>
      <c r="U224" s="18" t="str">
        <f t="shared" ca="1" si="25"/>
        <v>черный</v>
      </c>
      <c r="V224" s="18" t="str">
        <f t="shared" ca="1" si="26"/>
        <v>черный</v>
      </c>
      <c r="W224" s="119" t="str">
        <f ca="1">_xlfn.XLOOKUP(A224,'Цвета артикулов'!A:A,'Цвета артикулов'!B:B,IFERROR(MID(I224,FIND("-",I224)+1,LEN(I224)),IFERROR(MID(I224,1,FIND("/",I224)-2),I224)),0)</f>
        <v>черный</v>
      </c>
      <c r="X224" s="93" t="str">
        <f t="shared" ca="1" si="27"/>
        <v>21-267-09</v>
      </c>
      <c r="Y224" s="95" t="str">
        <f ca="1">VLOOKUP(C224,Группа!A:B,2,FALSE)</f>
        <v>Шляпа</v>
      </c>
      <c r="Z224" s="117" t="str">
        <f ca="1">IFERROR(VLOOKUP(P224,Размеры!A:C,3,FALSE),"")</f>
        <v>59 L</v>
      </c>
      <c r="AA224" s="117" t="str">
        <f ca="1">VLOOKUP(I224,ЦветПолный!A:B,2,FALSE)</f>
        <v>09</v>
      </c>
      <c r="AB224" s="117">
        <f ca="1">IFERROR(VLOOKUP(P224,Размеры!A:D,4,FALSE),"")</f>
        <v>59</v>
      </c>
      <c r="AC224" s="117">
        <f ca="1">IF(LEFT(IFERROR(VLOOKUP(LOOKUP(2,1/SEARCH(B224,Товары!A:A),Товары!A:A),Товары!A:B,2,0),""),6)=MID(X224,1,6),1,0)</f>
        <v>1</v>
      </c>
      <c r="AE224" s="117">
        <f ca="1">SUMIF(Группа!A:A,C224,Группа!C:C)</f>
        <v>1</v>
      </c>
      <c r="AF224" s="117">
        <f ca="1">SUMIF(Группа!B:B,Y224,Группа!C:C)</f>
        <v>1</v>
      </c>
      <c r="AG224" s="117">
        <f ca="1">SUMIF(Формы!A:A,D224,Формы!B:B)</f>
        <v>1</v>
      </c>
      <c r="AH224" s="117">
        <f ca="1">SUMIF(Материал!A:A,K224,Материал!B:B)</f>
        <v>1</v>
      </c>
      <c r="AI224" s="117">
        <f ca="1">SUMIF(Размеры!A:A,P224,Размеры!E:E)</f>
        <v>1</v>
      </c>
      <c r="AJ224" s="117">
        <f ca="1">SUMIF(Сезон!A:A,F224,Сезон!B:B)</f>
        <v>1</v>
      </c>
      <c r="AK224" s="117">
        <f ca="1">SUMIF(Состав!A:A,J224,Состав!B:B)</f>
        <v>0</v>
      </c>
      <c r="AL224" s="117">
        <f ca="1">SUMIF(ЦветПолный!A:A,I224,ЦветПолный!C:C)</f>
        <v>11</v>
      </c>
      <c r="AM224" s="117">
        <f ca="1">SUMIF(Цвет!A:A,W224,Цвет!B:B)</f>
        <v>1</v>
      </c>
      <c r="AN224" s="117">
        <f ca="1">SUMIF(Пол!B:B,L224,Пол!C:C)</f>
        <v>1</v>
      </c>
      <c r="AO224" s="117">
        <f ca="1">SUMIF(Марка!A:A,G224,Марка!B:B)</f>
        <v>1</v>
      </c>
      <c r="AP224" s="117">
        <f ca="1">SUMIF(Страна!A:A,M224,Страна!B:B)</f>
        <v>1</v>
      </c>
      <c r="AQ224" s="83" t="str">
        <f ca="1">IF(VLOOKUP(T224,Товары!A:B,2,FALSE)=X224,"Есть в 1С","ERR")</f>
        <v>Есть в 1С</v>
      </c>
      <c r="AR224" s="84" t="str">
        <f ca="1">IF(VLOOKUP(X224,Товары!B:B,1,FALSE)=X224,"Есть в 1С","ERR")</f>
        <v>Есть в 1С</v>
      </c>
      <c r="AS224" s="116" t="str">
        <f ca="1">VLOOKUP(T224,Товары!A:B,2,FALSE)</f>
        <v>21-267-09</v>
      </c>
      <c r="AT224" s="114" t="str">
        <f ca="1">VLOOKUP(T224,Товары!A:B,1,FALSE)</f>
        <v>Шляпа BAILEY арт. 1362 DALTON (черный) {black}</v>
      </c>
    </row>
    <row r="225" spans="1:46" x14ac:dyDescent="0.25">
      <c r="A225" s="133" t="str">
        <f ca="1"/>
        <v>21-267-09-57</v>
      </c>
      <c r="B225" s="128" t="str">
        <f ca="1">UPPER(_xlfn.XLOOKUP($A225,Строчный!$A:$A,Строчный!B:B,"ERR",0))</f>
        <v>1362 DALTON</v>
      </c>
      <c r="C225" s="101" t="str">
        <f ca="1">PROPER(_xlfn.XLOOKUP($A225,Строчный!$A:$A,Строчный!C:C,"ERR",0))</f>
        <v>Шляпы</v>
      </c>
      <c r="D225" s="101" t="str">
        <f ca="1">_xlfn.LET(_xlpm.DATA,(_xlfn.XLOOKUP($A225,Строчный!$A:$A,Строчный!D:D,"ERR",0)),UPPER(MID(_xlpm.DATA,1,1))&amp;LOWER(MID(_xlpm.DATA,2,LEN(_xlpm.DATA)-1)))</f>
        <v>Шляпа федора</v>
      </c>
      <c r="E225" s="101" t="str">
        <f ca="1">PROPER(_xlfn.XLOOKUP($A225,Строчный!$A:$A,Строчный!E:E,"ERR",0))</f>
        <v>The Hollywood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BAILEY</v>
      </c>
      <c r="H225" s="101" t="str">
        <f ca="1">LOWER(_xlfn.XLOOKUP($A225,Строчный!$A:$A,Строчный!H:H,"ERR",0))</f>
        <v>black</v>
      </c>
      <c r="I225" s="101" t="str">
        <f ca="1">LOWER(_xlfn.XLOOKUP($A225,Строчный!$A:$A,Строчный!I:I,"ERR",0))</f>
        <v>черный</v>
      </c>
      <c r="J225" s="101" t="str">
        <f ca="1">SUBSTITUTE(LOWER(_xlfn.XLOOKUP($A225,Строчный!$A:$A,Строчный!J:J,"ERR",0)),"подклад","Подклад")</f>
        <v>65% полиэстер - 35% хлопок / Подклад: 100% полиэстер</v>
      </c>
      <c r="K225" s="101" t="str">
        <f ca="1">LOWER(_xlfn.XLOOKUP($A225,Строчный!$A:$A,Строчный!K:K,"ERR",0))</f>
        <v>хлопковые</v>
      </c>
      <c r="L225" s="101" t="str">
        <f ca="1">PROPER(_xlfn.XLOOKUP($A225,Строчный!$A:$A,Строчный!L:L,"ERR",0))</f>
        <v>Унисекс</v>
      </c>
      <c r="M225" s="101" t="str">
        <f ca="1">PROPER(_xlfn.XLOOKUP($A225,Строчный!$A:$A,Строчный!M:M,"ERR",0))</f>
        <v>Китай</v>
      </c>
      <c r="N225" s="110">
        <f ca="1">VALUE(_xlfn.XLOOKUP($A225,Строчный!$A:$A,Строчный!N:N,"ERR",0))</f>
        <v>2053.35</v>
      </c>
      <c r="O225" s="109" t="str">
        <f ca="1">_xlfn.XLOOKUP($G225,Фабрика!A:A,Фабрика!B:B,"ERR",0)</f>
        <v>Bollman Headwear Europe Ltd; 2 Merchants drive, Caelisle, Cumbria CA3 0JW, United Kingdom</v>
      </c>
      <c r="P225" s="100">
        <f ca="1">_xlfn.XLOOKUP($A225,Строчный!$A:$A,Строчный!P:P,"ERR",0)</f>
        <v>57</v>
      </c>
      <c r="Q225" s="100">
        <f ca="1">VALUE(_xlfn.XLOOKUP($A225,Строчный!$A:$A,Строчный!Q:Q,"ERR",0))</f>
        <v>7</v>
      </c>
      <c r="R225" s="14" t="s">
        <v>283</v>
      </c>
      <c r="S225" s="122" t="str">
        <f t="shared" ca="1" si="23"/>
        <v>Шляпа BAILEY арт. 1362 DALTON (черный)</v>
      </c>
      <c r="T225" s="121" t="str">
        <f t="shared" ca="1" si="24"/>
        <v>Шляпа BAILEY арт. 1362 DALTON (черный) {black}</v>
      </c>
      <c r="U225" s="18" t="str">
        <f t="shared" ca="1" si="25"/>
        <v>черный</v>
      </c>
      <c r="V225" s="18" t="str">
        <f t="shared" ca="1" si="26"/>
        <v>черный</v>
      </c>
      <c r="W225" s="119" t="str">
        <f ca="1">_xlfn.XLOOKUP(A225,'Цвета артикулов'!A:A,'Цвета артикулов'!B:B,IFERROR(MID(I225,FIND("-",I225)+1,LEN(I225)),IFERROR(MID(I225,1,FIND("/",I225)-2),I225)),0)</f>
        <v>черный</v>
      </c>
      <c r="X225" s="93" t="str">
        <f t="shared" ca="1" si="27"/>
        <v>21-267-09</v>
      </c>
      <c r="Y225" s="95" t="str">
        <f ca="1">VLOOKUP(C225,Группа!A:B,2,FALSE)</f>
        <v>Шляпа</v>
      </c>
      <c r="Z225" s="117" t="str">
        <f ca="1">IFERROR(VLOOKUP(P225,Размеры!A:C,3,FALSE),"")</f>
        <v>57 M</v>
      </c>
      <c r="AA225" s="117" t="str">
        <f ca="1">VLOOKUP(I225,ЦветПолный!A:B,2,FALSE)</f>
        <v>09</v>
      </c>
      <c r="AB225" s="117">
        <f ca="1">IFERROR(VLOOKUP(P225,Размеры!A:D,4,FALSE),"")</f>
        <v>57</v>
      </c>
      <c r="AC225" s="117">
        <f ca="1">IF(LEFT(IFERROR(VLOOKUP(LOOKUP(2,1/SEARCH(B225,Товары!A:A),Товары!A:A),Товары!A:B,2,0),""),6)=MID(X225,1,6),1,0)</f>
        <v>1</v>
      </c>
      <c r="AE225" s="117">
        <f ca="1">SUMIF(Группа!A:A,C225,Группа!C:C)</f>
        <v>1</v>
      </c>
      <c r="AF225" s="117">
        <f ca="1">SUMIF(Группа!B:B,Y225,Группа!C:C)</f>
        <v>1</v>
      </c>
      <c r="AG225" s="117">
        <f ca="1">SUMIF(Формы!A:A,D225,Формы!B:B)</f>
        <v>1</v>
      </c>
      <c r="AH225" s="117">
        <f ca="1">SUMIF(Материал!A:A,K225,Материал!B:B)</f>
        <v>1</v>
      </c>
      <c r="AI225" s="117">
        <f ca="1">SUMIF(Размеры!A:A,P225,Размеры!E:E)</f>
        <v>1</v>
      </c>
      <c r="AJ225" s="117">
        <f ca="1">SUMIF(Сезон!A:A,F225,Сезон!B:B)</f>
        <v>1</v>
      </c>
      <c r="AK225" s="117">
        <f ca="1">SUMIF(Состав!A:A,J225,Состав!B:B)</f>
        <v>0</v>
      </c>
      <c r="AL225" s="117">
        <f ca="1">SUMIF(ЦветПолный!A:A,I225,ЦветПолный!C:C)</f>
        <v>11</v>
      </c>
      <c r="AM225" s="117">
        <f ca="1">SUMIF(Цвет!A:A,W225,Цвет!B:B)</f>
        <v>1</v>
      </c>
      <c r="AN225" s="117">
        <f ca="1">SUMIF(Пол!B:B,L225,Пол!C:C)</f>
        <v>1</v>
      </c>
      <c r="AO225" s="117">
        <f ca="1">SUMIF(Марка!A:A,G225,Марка!B:B)</f>
        <v>1</v>
      </c>
      <c r="AP225" s="117">
        <f ca="1">SUMIF(Страна!A:A,M225,Страна!B:B)</f>
        <v>1</v>
      </c>
      <c r="AQ225" s="83" t="str">
        <f ca="1">IF(VLOOKUP(T225,Товары!A:B,2,FALSE)=X225,"Есть в 1С","ERR")</f>
        <v>Есть в 1С</v>
      </c>
      <c r="AR225" s="84" t="str">
        <f ca="1">IF(VLOOKUP(X225,Товары!B:B,1,FALSE)=X225,"Есть в 1С","ERR")</f>
        <v>Есть в 1С</v>
      </c>
      <c r="AS225" s="116" t="str">
        <f ca="1">VLOOKUP(T225,Товары!A:B,2,FALSE)</f>
        <v>21-267-09</v>
      </c>
      <c r="AT225" s="114" t="str">
        <f ca="1">VLOOKUP(T225,Товары!A:B,1,FALSE)</f>
        <v>Шляпа BAILEY арт. 1362 DALTON (черный) {black}</v>
      </c>
    </row>
    <row r="226" spans="1:46" x14ac:dyDescent="0.25">
      <c r="A226" s="133" t="str">
        <f ca="1"/>
        <v>21-267-08-63</v>
      </c>
      <c r="B226" s="128" t="str">
        <f ca="1">UPPER(_xlfn.XLOOKUP($A226,Строчный!$A:$A,Строчный!B:B,"ERR",0))</f>
        <v>1362 DALTON</v>
      </c>
      <c r="C226" s="101" t="str">
        <f ca="1">PROPER(_xlfn.XLOOKUP($A226,Строчный!$A:$A,Строчный!C:C,"ERR",0))</f>
        <v>Шляпы</v>
      </c>
      <c r="D226" s="101" t="str">
        <f ca="1">_xlfn.LET(_xlpm.DATA,(_xlfn.XLOOKUP($A226,Строчный!$A:$A,Строчный!D:D,"ERR",0)),UPPER(MID(_xlpm.DATA,1,1))&amp;LOWER(MID(_xlpm.DATA,2,LEN(_xlpm.DATA)-1)))</f>
        <v>Шляпа федора</v>
      </c>
      <c r="E226" s="101" t="str">
        <f ca="1">PROPER(_xlfn.XLOOKUP($A226,Строчный!$A:$A,Строчный!E:E,"ERR",0))</f>
        <v>The Hollywood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BAILEY</v>
      </c>
      <c r="H226" s="101" t="str">
        <f ca="1">LOWER(_xlfn.XLOOKUP($A226,Строчный!$A:$A,Строчный!H:H,"ERR",0))</f>
        <v>chino</v>
      </c>
      <c r="I226" s="101" t="str">
        <f ca="1">LOWER(_xlfn.XLOOKUP($A226,Строчный!$A:$A,Строчный!I:I,"ERR",0))</f>
        <v>светло-серый</v>
      </c>
      <c r="J226" s="101" t="str">
        <f ca="1">SUBSTITUTE(LOWER(_xlfn.XLOOKUP($A226,Строчный!$A:$A,Строчный!J:J,"ERR",0)),"подклад","Подклад")</f>
        <v>65% полиэстер - 35% хлопок / Подклад: 100% полиэстер</v>
      </c>
      <c r="K226" s="101" t="str">
        <f ca="1">LOWER(_xlfn.XLOOKUP($A226,Строчный!$A:$A,Строчный!K:K,"ERR",0))</f>
        <v>хлопковые</v>
      </c>
      <c r="L226" s="101" t="str">
        <f ca="1">PROPER(_xlfn.XLOOKUP($A226,Строчный!$A:$A,Строчный!L:L,"ERR",0))</f>
        <v>Унисекс</v>
      </c>
      <c r="M226" s="101" t="str">
        <f ca="1">PROPER(_xlfn.XLOOKUP($A226,Строчный!$A:$A,Строчный!M:M,"ERR",0))</f>
        <v>Китай</v>
      </c>
      <c r="N226" s="110">
        <f ca="1">VALUE(_xlfn.XLOOKUP($A226,Строчный!$A:$A,Строчный!N:N,"ERR",0))</f>
        <v>2053.35</v>
      </c>
      <c r="O226" s="109" t="str">
        <f ca="1">_xlfn.XLOOKUP($G226,Фабрика!A:A,Фабрика!B:B,"ERR",0)</f>
        <v>Bollman Headwear Europe Ltd; 2 Merchants drive, Caelisle, Cumbria CA3 0JW, United Kingdom</v>
      </c>
      <c r="P226" s="100">
        <f ca="1">_xlfn.XLOOKUP($A226,Строчный!$A:$A,Строчный!P:P,"ERR",0)</f>
        <v>63</v>
      </c>
      <c r="Q226" s="100">
        <f ca="1">VALUE(_xlfn.XLOOKUP($A226,Строчный!$A:$A,Строчный!Q:Q,"ERR",0))</f>
        <v>2</v>
      </c>
      <c r="R226" s="14" t="s">
        <v>283</v>
      </c>
      <c r="S226" s="122" t="str">
        <f t="shared" ca="1" si="23"/>
        <v>Шляпа BAILEY арт. 1362 DALTON (светло-серый)</v>
      </c>
      <c r="T226" s="121" t="str">
        <f t="shared" ca="1" si="24"/>
        <v>Шляпа BAILEY арт. 1362 DALTON (светло-серый) {chino}</v>
      </c>
      <c r="U226" s="18" t="str">
        <f t="shared" ca="1" si="25"/>
        <v>серый</v>
      </c>
      <c r="V226" s="18" t="str">
        <f t="shared" ca="1" si="26"/>
        <v>серый</v>
      </c>
      <c r="W226" s="119" t="str">
        <f ca="1">_xlfn.XLOOKUP(A226,'Цвета артикулов'!A:A,'Цвета артикулов'!B:B,IFERROR(MID(I226,FIND("-",I226)+1,LEN(I226)),IFERROR(MID(I226,1,FIND("/",I226)-2),I226)),0)</f>
        <v>серый</v>
      </c>
      <c r="X226" s="93" t="str">
        <f t="shared" ca="1" si="27"/>
        <v>21-267-08</v>
      </c>
      <c r="Y226" s="95" t="str">
        <f ca="1">VLOOKUP(C226,Группа!A:B,2,FALSE)</f>
        <v>Шляпа</v>
      </c>
      <c r="Z226" s="117" t="str">
        <f ca="1">IFERROR(VLOOKUP(P226,Размеры!A:C,3,FALSE),"")</f>
        <v>63 XXL</v>
      </c>
      <c r="AA226" s="117" t="str">
        <f ca="1">VLOOKUP(I226,ЦветПолный!A:B,2,FALSE)</f>
        <v>01</v>
      </c>
      <c r="AB226" s="117">
        <f ca="1">IFERROR(VLOOKUP(P226,Размеры!A:D,4,FALSE),"")</f>
        <v>63</v>
      </c>
      <c r="AC226" s="117">
        <f ca="1">IF(LEFT(IFERROR(VLOOKUP(LOOKUP(2,1/SEARCH(B226,Товары!A:A),Товары!A:A),Товары!A:B,2,0),""),6)=MID(X226,1,6),1,0)</f>
        <v>1</v>
      </c>
      <c r="AE226" s="117">
        <f ca="1">SUMIF(Группа!A:A,C226,Группа!C:C)</f>
        <v>1</v>
      </c>
      <c r="AF226" s="117">
        <f ca="1">SUMIF(Группа!B:B,Y226,Группа!C:C)</f>
        <v>1</v>
      </c>
      <c r="AG226" s="117">
        <f ca="1">SUMIF(Формы!A:A,D226,Формы!B:B)</f>
        <v>1</v>
      </c>
      <c r="AH226" s="117">
        <f ca="1">SUMIF(Материал!A:A,K226,Материал!B:B)</f>
        <v>1</v>
      </c>
      <c r="AI226" s="117">
        <f ca="1">SUMIF(Размеры!A:A,P226,Размеры!E:E)</f>
        <v>1</v>
      </c>
      <c r="AJ226" s="117">
        <f ca="1">SUMIF(Сезон!A:A,F226,Сезон!B:B)</f>
        <v>1</v>
      </c>
      <c r="AK226" s="117">
        <f ca="1">SUMIF(Состав!A:A,J226,Состав!B:B)</f>
        <v>0</v>
      </c>
      <c r="AL226" s="117">
        <f ca="1">SUMIF(ЦветПолный!A:A,I226,ЦветПолный!C:C)</f>
        <v>6</v>
      </c>
      <c r="AM226" s="117">
        <f ca="1">SUMIF(Цвет!A:A,W226,Цвет!B:B)</f>
        <v>1</v>
      </c>
      <c r="AN226" s="117">
        <f ca="1">SUMIF(Пол!B:B,L226,Пол!C:C)</f>
        <v>1</v>
      </c>
      <c r="AO226" s="117">
        <f ca="1">SUMIF(Марка!A:A,G226,Марка!B:B)</f>
        <v>1</v>
      </c>
      <c r="AP226" s="117">
        <f ca="1">SUMIF(Страна!A:A,M226,Страна!B:B)</f>
        <v>1</v>
      </c>
      <c r="AQ226" s="83" t="str">
        <f ca="1">IF(VLOOKUP(T226,Товары!A:B,2,FALSE)=X226,"Есть в 1С","ERR")</f>
        <v>Есть в 1С</v>
      </c>
      <c r="AR226" s="84" t="str">
        <f ca="1">IF(VLOOKUP(X226,Товары!B:B,1,FALSE)=X226,"Есть в 1С","ERR")</f>
        <v>Есть в 1С</v>
      </c>
      <c r="AS226" s="116" t="str">
        <f ca="1">VLOOKUP(T226,Товары!A:B,2,FALSE)</f>
        <v>21-267-08</v>
      </c>
      <c r="AT226" s="114" t="str">
        <f ca="1">VLOOKUP(T226,Товары!A:B,1,FALSE)</f>
        <v>Шляпа BAILEY арт. 1362 DALTON (светло-серый) {chino}</v>
      </c>
    </row>
    <row r="227" spans="1:46" x14ac:dyDescent="0.25">
      <c r="A227" s="133" t="str">
        <f ca="1"/>
        <v>21-267-08-61</v>
      </c>
      <c r="B227" s="128" t="str">
        <f ca="1">UPPER(_xlfn.XLOOKUP($A227,Строчный!$A:$A,Строчный!B:B,"ERR",0))</f>
        <v>1362 DALTON</v>
      </c>
      <c r="C227" s="101" t="str">
        <f ca="1">PROPER(_xlfn.XLOOKUP($A227,Строчный!$A:$A,Строчный!C:C,"ERR",0))</f>
        <v>Шляпы</v>
      </c>
      <c r="D227" s="101" t="str">
        <f ca="1">_xlfn.LET(_xlpm.DATA,(_xlfn.XLOOKUP($A227,Строчный!$A:$A,Строчный!D:D,"ERR",0)),UPPER(MID(_xlpm.DATA,1,1))&amp;LOWER(MID(_xlpm.DATA,2,LEN(_xlpm.DATA)-1)))</f>
        <v>Шляпа федора</v>
      </c>
      <c r="E227" s="101" t="str">
        <f ca="1">PROPER(_xlfn.XLOOKUP($A227,Строчный!$A:$A,Строчный!E:E,"ERR",0))</f>
        <v>The Hollywood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BAILEY</v>
      </c>
      <c r="H227" s="101" t="str">
        <f ca="1">LOWER(_xlfn.XLOOKUP($A227,Строчный!$A:$A,Строчный!H:H,"ERR",0))</f>
        <v>chino</v>
      </c>
      <c r="I227" s="101" t="str">
        <f ca="1">LOWER(_xlfn.XLOOKUP($A227,Строчный!$A:$A,Строчный!I:I,"ERR",0))</f>
        <v>светло-серый</v>
      </c>
      <c r="J227" s="101" t="str">
        <f ca="1">SUBSTITUTE(LOWER(_xlfn.XLOOKUP($A227,Строчный!$A:$A,Строчный!J:J,"ERR",0)),"подклад","Подклад")</f>
        <v>65% полиэстер - 35% хлопок / Подклад: 100% полиэстер</v>
      </c>
      <c r="K227" s="101" t="str">
        <f ca="1">LOWER(_xlfn.XLOOKUP($A227,Строчный!$A:$A,Строчный!K:K,"ERR",0))</f>
        <v>хлопковые</v>
      </c>
      <c r="L227" s="101" t="str">
        <f ca="1">PROPER(_xlfn.XLOOKUP($A227,Строчный!$A:$A,Строчный!L:L,"ERR",0))</f>
        <v>Унисекс</v>
      </c>
      <c r="M227" s="101" t="str">
        <f ca="1">PROPER(_xlfn.XLOOKUP($A227,Строчный!$A:$A,Строчный!M:M,"ERR",0))</f>
        <v>Китай</v>
      </c>
      <c r="N227" s="110">
        <f ca="1">VALUE(_xlfn.XLOOKUP($A227,Строчный!$A:$A,Строчный!N:N,"ERR",0))</f>
        <v>2053.35</v>
      </c>
      <c r="O227" s="109" t="str">
        <f ca="1">_xlfn.XLOOKUP($G227,Фабрика!A:A,Фабрика!B:B,"ERR",0)</f>
        <v>Bollman Headwear Europe Ltd; 2 Merchants drive, Caelisle, Cumbria CA3 0JW, United Kingdom</v>
      </c>
      <c r="P227" s="100">
        <f ca="1">_xlfn.XLOOKUP($A227,Строчный!$A:$A,Строчный!P:P,"ERR",0)</f>
        <v>61</v>
      </c>
      <c r="Q227" s="100">
        <f ca="1">VALUE(_xlfn.XLOOKUP($A227,Строчный!$A:$A,Строчный!Q:Q,"ERR",0))</f>
        <v>5</v>
      </c>
      <c r="R227" s="14" t="s">
        <v>283</v>
      </c>
      <c r="S227" s="122" t="str">
        <f t="shared" ca="1" si="23"/>
        <v>Шляпа BAILEY арт. 1362 DALTON (светло-серый)</v>
      </c>
      <c r="T227" s="121" t="str">
        <f t="shared" ca="1" si="24"/>
        <v>Шляпа BAILEY арт. 1362 DALTON (светло-серый) {chino}</v>
      </c>
      <c r="U227" s="18" t="str">
        <f t="shared" ca="1" si="25"/>
        <v>серый</v>
      </c>
      <c r="V227" s="18" t="str">
        <f t="shared" ca="1" si="26"/>
        <v>серый</v>
      </c>
      <c r="W227" s="119" t="str">
        <f ca="1">_xlfn.XLOOKUP(A227,'Цвета артикулов'!A:A,'Цвета артикулов'!B:B,IFERROR(MID(I227,FIND("-",I227)+1,LEN(I227)),IFERROR(MID(I227,1,FIND("/",I227)-2),I227)),0)</f>
        <v>серый</v>
      </c>
      <c r="X227" s="93" t="str">
        <f t="shared" ca="1" si="27"/>
        <v>21-267-08</v>
      </c>
      <c r="Y227" s="95" t="str">
        <f ca="1">VLOOKUP(C227,Группа!A:B,2,FALSE)</f>
        <v>Шляпа</v>
      </c>
      <c r="Z227" s="117" t="str">
        <f ca="1">IFERROR(VLOOKUP(P227,Размеры!A:C,3,FALSE),"")</f>
        <v>61 XL</v>
      </c>
      <c r="AA227" s="117" t="str">
        <f ca="1">VLOOKUP(I227,ЦветПолный!A:B,2,FALSE)</f>
        <v>01</v>
      </c>
      <c r="AB227" s="117">
        <f ca="1">IFERROR(VLOOKUP(P227,Размеры!A:D,4,FALSE),"")</f>
        <v>61</v>
      </c>
      <c r="AC227" s="117">
        <f ca="1">IF(LEFT(IFERROR(VLOOKUP(LOOKUP(2,1/SEARCH(B227,Товары!A:A),Товары!A:A),Товары!A:B,2,0),""),6)=MID(X227,1,6),1,0)</f>
        <v>1</v>
      </c>
      <c r="AE227" s="117">
        <f ca="1">SUMIF(Группа!A:A,C227,Группа!C:C)</f>
        <v>1</v>
      </c>
      <c r="AF227" s="117">
        <f ca="1">SUMIF(Группа!B:B,Y227,Группа!C:C)</f>
        <v>1</v>
      </c>
      <c r="AG227" s="117">
        <f ca="1">SUMIF(Формы!A:A,D227,Формы!B:B)</f>
        <v>1</v>
      </c>
      <c r="AH227" s="117">
        <f ca="1">SUMIF(Материал!A:A,K227,Материал!B:B)</f>
        <v>1</v>
      </c>
      <c r="AI227" s="117">
        <f ca="1">SUMIF(Размеры!A:A,P227,Размеры!E:E)</f>
        <v>1</v>
      </c>
      <c r="AJ227" s="117">
        <f ca="1">SUMIF(Сезон!A:A,F227,Сезон!B:B)</f>
        <v>1</v>
      </c>
      <c r="AK227" s="117">
        <f ca="1">SUMIF(Состав!A:A,J227,Состав!B:B)</f>
        <v>0</v>
      </c>
      <c r="AL227" s="117">
        <f ca="1">SUMIF(ЦветПолный!A:A,I227,ЦветПолный!C:C)</f>
        <v>6</v>
      </c>
      <c r="AM227" s="117">
        <f ca="1">SUMIF(Цвет!A:A,W227,Цвет!B:B)</f>
        <v>1</v>
      </c>
      <c r="AN227" s="117">
        <f ca="1">SUMIF(Пол!B:B,L227,Пол!C:C)</f>
        <v>1</v>
      </c>
      <c r="AO227" s="117">
        <f ca="1">SUMIF(Марка!A:A,G227,Марка!B:B)</f>
        <v>1</v>
      </c>
      <c r="AP227" s="117">
        <f ca="1">SUMIF(Страна!A:A,M227,Страна!B:B)</f>
        <v>1</v>
      </c>
      <c r="AQ227" s="83" t="str">
        <f ca="1">IF(VLOOKUP(T227,Товары!A:B,2,FALSE)=X227,"Есть в 1С","ERR")</f>
        <v>Есть в 1С</v>
      </c>
      <c r="AR227" s="84" t="str">
        <f ca="1">IF(VLOOKUP(X227,Товары!B:B,1,FALSE)=X227,"Есть в 1С","ERR")</f>
        <v>Есть в 1С</v>
      </c>
      <c r="AS227" s="116" t="str">
        <f ca="1">VLOOKUP(T227,Товары!A:B,2,FALSE)</f>
        <v>21-267-08</v>
      </c>
      <c r="AT227" s="114" t="str">
        <f ca="1">VLOOKUP(T227,Товары!A:B,1,FALSE)</f>
        <v>Шляпа BAILEY арт. 1362 DALTON (светло-серый) {chino}</v>
      </c>
    </row>
    <row r="228" spans="1:46" x14ac:dyDescent="0.25">
      <c r="A228" s="133" t="str">
        <f ca="1"/>
        <v>21-267-08-59</v>
      </c>
      <c r="B228" s="128" t="str">
        <f ca="1">UPPER(_xlfn.XLOOKUP($A228,Строчный!$A:$A,Строчный!B:B,"ERR",0))</f>
        <v>1362 DALTON</v>
      </c>
      <c r="C228" s="101" t="str">
        <f ca="1">PROPER(_xlfn.XLOOKUP($A228,Строчный!$A:$A,Строчный!C:C,"ERR",0))</f>
        <v>Шляпы</v>
      </c>
      <c r="D228" s="101" t="str">
        <f ca="1">_xlfn.LET(_xlpm.DATA,(_xlfn.XLOOKUP($A228,Строчный!$A:$A,Строчный!D:D,"ERR",0)),UPPER(MID(_xlpm.DATA,1,1))&amp;LOWER(MID(_xlpm.DATA,2,LEN(_xlpm.DATA)-1)))</f>
        <v>Шляпа федора</v>
      </c>
      <c r="E228" s="101" t="str">
        <f ca="1">PROPER(_xlfn.XLOOKUP($A228,Строчный!$A:$A,Строчный!E:E,"ERR",0))</f>
        <v>The Hollywood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BAILEY</v>
      </c>
      <c r="H228" s="101" t="str">
        <f ca="1">LOWER(_xlfn.XLOOKUP($A228,Строчный!$A:$A,Строчный!H:H,"ERR",0))</f>
        <v>chino</v>
      </c>
      <c r="I228" s="101" t="str">
        <f ca="1">LOWER(_xlfn.XLOOKUP($A228,Строчный!$A:$A,Строчный!I:I,"ERR",0))</f>
        <v>светло-серый</v>
      </c>
      <c r="J228" s="101" t="str">
        <f ca="1">SUBSTITUTE(LOWER(_xlfn.XLOOKUP($A228,Строчный!$A:$A,Строчный!J:J,"ERR",0)),"подклад","Подклад")</f>
        <v>65% полиэстер - 35% хлопок / Подклад: 100% полиэстер</v>
      </c>
      <c r="K228" s="101" t="str">
        <f ca="1">LOWER(_xlfn.XLOOKUP($A228,Строчный!$A:$A,Строчный!K:K,"ERR",0))</f>
        <v>хлопковые</v>
      </c>
      <c r="L228" s="101" t="str">
        <f ca="1">PROPER(_xlfn.XLOOKUP($A228,Строчный!$A:$A,Строчный!L:L,"ERR",0))</f>
        <v>Унисекс</v>
      </c>
      <c r="M228" s="101" t="str">
        <f ca="1">PROPER(_xlfn.XLOOKUP($A228,Строчный!$A:$A,Строчный!M:M,"ERR",0))</f>
        <v>Китай</v>
      </c>
      <c r="N228" s="110">
        <f ca="1">VALUE(_xlfn.XLOOKUP($A228,Строчный!$A:$A,Строчный!N:N,"ERR",0))</f>
        <v>2053.35</v>
      </c>
      <c r="O228" s="109" t="str">
        <f ca="1">_xlfn.XLOOKUP($G228,Фабрика!A:A,Фабрика!B:B,"ERR",0)</f>
        <v>Bollman Headwear Europe Ltd; 2 Merchants drive, Caelisle, Cumbria CA3 0JW, United Kingdom</v>
      </c>
      <c r="P228" s="100">
        <f ca="1">_xlfn.XLOOKUP($A228,Строчный!$A:$A,Строчный!P:P,"ERR",0)</f>
        <v>59</v>
      </c>
      <c r="Q228" s="100">
        <f ca="1">VALUE(_xlfn.XLOOKUP($A228,Строчный!$A:$A,Строчный!Q:Q,"ERR",0))</f>
        <v>10</v>
      </c>
      <c r="R228" s="14" t="s">
        <v>283</v>
      </c>
      <c r="S228" s="122" t="str">
        <f t="shared" ca="1" si="23"/>
        <v>Шляпа BAILEY арт. 1362 DALTON (светло-серый)</v>
      </c>
      <c r="T228" s="121" t="str">
        <f t="shared" ca="1" si="24"/>
        <v>Шляпа BAILEY арт. 1362 DALTON (светло-серый) {chino}</v>
      </c>
      <c r="U228" s="18" t="str">
        <f t="shared" ca="1" si="25"/>
        <v>серый</v>
      </c>
      <c r="V228" s="18" t="str">
        <f t="shared" ca="1" si="26"/>
        <v>серый</v>
      </c>
      <c r="W228" s="119" t="str">
        <f ca="1">_xlfn.XLOOKUP(A228,'Цвета артикулов'!A:A,'Цвета артикулов'!B:B,IFERROR(MID(I228,FIND("-",I228)+1,LEN(I228)),IFERROR(MID(I228,1,FIND("/",I228)-2),I228)),0)</f>
        <v>серый</v>
      </c>
      <c r="X228" s="93" t="str">
        <f t="shared" ca="1" si="27"/>
        <v>21-267-08</v>
      </c>
      <c r="Y228" s="95" t="str">
        <f ca="1">VLOOKUP(C228,Группа!A:B,2,FALSE)</f>
        <v>Шляпа</v>
      </c>
      <c r="Z228" s="117" t="str">
        <f ca="1">IFERROR(VLOOKUP(P228,Размеры!A:C,3,FALSE),"")</f>
        <v>59 L</v>
      </c>
      <c r="AA228" s="117" t="str">
        <f ca="1">VLOOKUP(I228,ЦветПолный!A:B,2,FALSE)</f>
        <v>01</v>
      </c>
      <c r="AB228" s="117">
        <f ca="1">IFERROR(VLOOKUP(P228,Размеры!A:D,4,FALSE),"")</f>
        <v>59</v>
      </c>
      <c r="AC228" s="117">
        <f ca="1">IF(LEFT(IFERROR(VLOOKUP(LOOKUP(2,1/SEARCH(B228,Товары!A:A),Товары!A:A),Товары!A:B,2,0),""),6)=MID(X228,1,6),1,0)</f>
        <v>1</v>
      </c>
      <c r="AE228" s="117">
        <f ca="1">SUMIF(Группа!A:A,C228,Группа!C:C)</f>
        <v>1</v>
      </c>
      <c r="AF228" s="117">
        <f ca="1">SUMIF(Группа!B:B,Y228,Группа!C:C)</f>
        <v>1</v>
      </c>
      <c r="AG228" s="117">
        <f ca="1">SUMIF(Формы!A:A,D228,Формы!B:B)</f>
        <v>1</v>
      </c>
      <c r="AH228" s="117">
        <f ca="1">SUMIF(Материал!A:A,K228,Материал!B:B)</f>
        <v>1</v>
      </c>
      <c r="AI228" s="117">
        <f ca="1">SUMIF(Размеры!A:A,P228,Размеры!E:E)</f>
        <v>1</v>
      </c>
      <c r="AJ228" s="117">
        <f ca="1">SUMIF(Сезон!A:A,F228,Сезон!B:B)</f>
        <v>1</v>
      </c>
      <c r="AK228" s="117">
        <f ca="1">SUMIF(Состав!A:A,J228,Состав!B:B)</f>
        <v>0</v>
      </c>
      <c r="AL228" s="117">
        <f ca="1">SUMIF(ЦветПолный!A:A,I228,ЦветПолный!C:C)</f>
        <v>6</v>
      </c>
      <c r="AM228" s="117">
        <f ca="1">SUMIF(Цвет!A:A,W228,Цвет!B:B)</f>
        <v>1</v>
      </c>
      <c r="AN228" s="117">
        <f ca="1">SUMIF(Пол!B:B,L228,Пол!C:C)</f>
        <v>1</v>
      </c>
      <c r="AO228" s="117">
        <f ca="1">SUMIF(Марка!A:A,G228,Марка!B:B)</f>
        <v>1</v>
      </c>
      <c r="AP228" s="117">
        <f ca="1">SUMIF(Страна!A:A,M228,Страна!B:B)</f>
        <v>1</v>
      </c>
      <c r="AQ228" s="83" t="str">
        <f ca="1">IF(VLOOKUP(T228,Товары!A:B,2,FALSE)=X228,"Есть в 1С","ERR")</f>
        <v>Есть в 1С</v>
      </c>
      <c r="AR228" s="84" t="str">
        <f ca="1">IF(VLOOKUP(X228,Товары!B:B,1,FALSE)=X228,"Есть в 1С","ERR")</f>
        <v>Есть в 1С</v>
      </c>
      <c r="AS228" s="116" t="str">
        <f ca="1">VLOOKUP(T228,Товары!A:B,2,FALSE)</f>
        <v>21-267-08</v>
      </c>
      <c r="AT228" s="114" t="str">
        <f ca="1">VLOOKUP(T228,Товары!A:B,1,FALSE)</f>
        <v>Шляпа BAILEY арт. 1362 DALTON (светло-серый) {chino}</v>
      </c>
    </row>
    <row r="229" spans="1:46" x14ac:dyDescent="0.25">
      <c r="A229" s="133" t="str">
        <f ca="1"/>
        <v>21-267-08-57</v>
      </c>
      <c r="B229" s="128" t="str">
        <f ca="1">UPPER(_xlfn.XLOOKUP($A229,Строчный!$A:$A,Строчный!B:B,"ERR",0))</f>
        <v>1362 DALTON</v>
      </c>
      <c r="C229" s="101" t="str">
        <f ca="1">PROPER(_xlfn.XLOOKUP($A229,Строчный!$A:$A,Строчный!C:C,"ERR",0))</f>
        <v>Шляпы</v>
      </c>
      <c r="D229" s="101" t="str">
        <f ca="1">_xlfn.LET(_xlpm.DATA,(_xlfn.XLOOKUP($A229,Строчный!$A:$A,Строчный!D:D,"ERR",0)),UPPER(MID(_xlpm.DATA,1,1))&amp;LOWER(MID(_xlpm.DATA,2,LEN(_xlpm.DATA)-1)))</f>
        <v>Шляпа федора</v>
      </c>
      <c r="E229" s="101" t="str">
        <f ca="1">PROPER(_xlfn.XLOOKUP($A229,Строчный!$A:$A,Строчный!E:E,"ERR",0))</f>
        <v>The Hollywood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BAILEY</v>
      </c>
      <c r="H229" s="101" t="str">
        <f ca="1">LOWER(_xlfn.XLOOKUP($A229,Строчный!$A:$A,Строчный!H:H,"ERR",0))</f>
        <v>chino</v>
      </c>
      <c r="I229" s="101" t="str">
        <f ca="1">LOWER(_xlfn.XLOOKUP($A229,Строчный!$A:$A,Строчный!I:I,"ERR",0))</f>
        <v>светло-серый</v>
      </c>
      <c r="J229" s="101" t="str">
        <f ca="1">SUBSTITUTE(LOWER(_xlfn.XLOOKUP($A229,Строчный!$A:$A,Строчный!J:J,"ERR",0)),"подклад","Подклад")</f>
        <v>65% полиэстер - 35% хлопок / Подклад: 100% полиэстер</v>
      </c>
      <c r="K229" s="101" t="str">
        <f ca="1">LOWER(_xlfn.XLOOKUP($A229,Строчный!$A:$A,Строчный!K:K,"ERR",0))</f>
        <v>хлопковые</v>
      </c>
      <c r="L229" s="101" t="str">
        <f ca="1">PROPER(_xlfn.XLOOKUP($A229,Строчный!$A:$A,Строчный!L:L,"ERR",0))</f>
        <v>Унисекс</v>
      </c>
      <c r="M229" s="101" t="str">
        <f ca="1">PROPER(_xlfn.XLOOKUP($A229,Строчный!$A:$A,Строчный!M:M,"ERR",0))</f>
        <v>Китай</v>
      </c>
      <c r="N229" s="110">
        <f ca="1">VALUE(_xlfn.XLOOKUP($A229,Строчный!$A:$A,Строчный!N:N,"ERR",0))</f>
        <v>2053.35</v>
      </c>
      <c r="O229" s="109" t="str">
        <f ca="1">_xlfn.XLOOKUP($G229,Фабрика!A:A,Фабрика!B:B,"ERR",0)</f>
        <v>Bollman Headwear Europe Ltd; 2 Merchants drive, Caelisle, Cumbria CA3 0JW, United Kingdom</v>
      </c>
      <c r="P229" s="100">
        <f ca="1">_xlfn.XLOOKUP($A229,Строчный!$A:$A,Строчный!P:P,"ERR",0)</f>
        <v>57</v>
      </c>
      <c r="Q229" s="100">
        <f ca="1">VALUE(_xlfn.XLOOKUP($A229,Строчный!$A:$A,Строчный!Q:Q,"ERR",0))</f>
        <v>7</v>
      </c>
      <c r="R229" s="14" t="s">
        <v>283</v>
      </c>
      <c r="S229" s="122" t="str">
        <f t="shared" ca="1" si="23"/>
        <v>Шляпа BAILEY арт. 1362 DALTON (светло-серый)</v>
      </c>
      <c r="T229" s="121" t="str">
        <f t="shared" ca="1" si="24"/>
        <v>Шляпа BAILEY арт. 1362 DALTON (светло-серый) {chino}</v>
      </c>
      <c r="U229" s="18" t="str">
        <f t="shared" ca="1" si="25"/>
        <v>серый</v>
      </c>
      <c r="V229" s="18" t="str">
        <f t="shared" ca="1" si="26"/>
        <v>серый</v>
      </c>
      <c r="W229" s="119" t="str">
        <f ca="1">_xlfn.XLOOKUP(A229,'Цвета артикулов'!A:A,'Цвета артикулов'!B:B,IFERROR(MID(I229,FIND("-",I229)+1,LEN(I229)),IFERROR(MID(I229,1,FIND("/",I229)-2),I229)),0)</f>
        <v>серый</v>
      </c>
      <c r="X229" s="93" t="str">
        <f t="shared" ca="1" si="27"/>
        <v>21-267-08</v>
      </c>
      <c r="Y229" s="95" t="str">
        <f ca="1">VLOOKUP(C229,Группа!A:B,2,FALSE)</f>
        <v>Шляпа</v>
      </c>
      <c r="Z229" s="117" t="str">
        <f ca="1">IFERROR(VLOOKUP(P229,Размеры!A:C,3,FALSE),"")</f>
        <v>57 M</v>
      </c>
      <c r="AA229" s="117" t="str">
        <f ca="1">VLOOKUP(I229,ЦветПолный!A:B,2,FALSE)</f>
        <v>01</v>
      </c>
      <c r="AB229" s="117">
        <f ca="1">IFERROR(VLOOKUP(P229,Размеры!A:D,4,FALSE),"")</f>
        <v>57</v>
      </c>
      <c r="AC229" s="117">
        <f ca="1">IF(LEFT(IFERROR(VLOOKUP(LOOKUP(2,1/SEARCH(B229,Товары!A:A),Товары!A:A),Товары!A:B,2,0),""),6)=MID(X229,1,6),1,0)</f>
        <v>1</v>
      </c>
      <c r="AE229" s="117">
        <f ca="1">SUMIF(Группа!A:A,C229,Группа!C:C)</f>
        <v>1</v>
      </c>
      <c r="AF229" s="117">
        <f ca="1">SUMIF(Группа!B:B,Y229,Группа!C:C)</f>
        <v>1</v>
      </c>
      <c r="AG229" s="117">
        <f ca="1">SUMIF(Формы!A:A,D229,Формы!B:B)</f>
        <v>1</v>
      </c>
      <c r="AH229" s="117">
        <f ca="1">SUMIF(Материал!A:A,K229,Материал!B:B)</f>
        <v>1</v>
      </c>
      <c r="AI229" s="117">
        <f ca="1">SUMIF(Размеры!A:A,P229,Размеры!E:E)</f>
        <v>1</v>
      </c>
      <c r="AJ229" s="117">
        <f ca="1">SUMIF(Сезон!A:A,F229,Сезон!B:B)</f>
        <v>1</v>
      </c>
      <c r="AK229" s="117">
        <f ca="1">SUMIF(Состав!A:A,J229,Состав!B:B)</f>
        <v>0</v>
      </c>
      <c r="AL229" s="117">
        <f ca="1">SUMIF(ЦветПолный!A:A,I229,ЦветПолный!C:C)</f>
        <v>6</v>
      </c>
      <c r="AM229" s="117">
        <f ca="1">SUMIF(Цвет!A:A,W229,Цвет!B:B)</f>
        <v>1</v>
      </c>
      <c r="AN229" s="117">
        <f ca="1">SUMIF(Пол!B:B,L229,Пол!C:C)</f>
        <v>1</v>
      </c>
      <c r="AO229" s="117">
        <f ca="1">SUMIF(Марка!A:A,G229,Марка!B:B)</f>
        <v>1</v>
      </c>
      <c r="AP229" s="117">
        <f ca="1">SUMIF(Страна!A:A,M229,Страна!B:B)</f>
        <v>1</v>
      </c>
      <c r="AQ229" s="83" t="str">
        <f ca="1">IF(VLOOKUP(T229,Товары!A:B,2,FALSE)=X229,"Есть в 1С","ERR")</f>
        <v>Есть в 1С</v>
      </c>
      <c r="AR229" s="84" t="str">
        <f ca="1">IF(VLOOKUP(X229,Товары!B:B,1,FALSE)=X229,"Есть в 1С","ERR")</f>
        <v>Есть в 1С</v>
      </c>
      <c r="AS229" s="116" t="str">
        <f ca="1">VLOOKUP(T229,Товары!A:B,2,FALSE)</f>
        <v>21-267-08</v>
      </c>
      <c r="AT229" s="114" t="str">
        <f ca="1">VLOOKUP(T229,Товары!A:B,1,FALSE)</f>
        <v>Шляпа BAILEY арт. 1362 DALTON (светло-серый) {chino}</v>
      </c>
    </row>
    <row r="230" spans="1:46" x14ac:dyDescent="0.25">
      <c r="A230" s="133" t="str">
        <f ca="1"/>
        <v>21-267-02-57</v>
      </c>
      <c r="B230" s="128" t="str">
        <f ca="1">UPPER(_xlfn.XLOOKUP($A230,Строчный!$A:$A,Строчный!B:B,"ERR",0))</f>
        <v>1362 DALTON</v>
      </c>
      <c r="C230" s="101" t="str">
        <f ca="1">PROPER(_xlfn.XLOOKUP($A230,Строчный!$A:$A,Строчный!C:C,"ERR",0))</f>
        <v>Шляпы</v>
      </c>
      <c r="D230" s="101" t="str">
        <f ca="1">_xlfn.LET(_xlpm.DATA,(_xlfn.XLOOKUP($A230,Строчный!$A:$A,Строчный!D:D,"ERR",0)),UPPER(MID(_xlpm.DATA,1,1))&amp;LOWER(MID(_xlpm.DATA,2,LEN(_xlpm.DATA)-1)))</f>
        <v>Шляпа федора</v>
      </c>
      <c r="E230" s="101" t="str">
        <f ca="1">PROPER(_xlfn.XLOOKUP($A230,Строчный!$A:$A,Строчный!E:E,"ERR",0))</f>
        <v>The Hollywood</v>
      </c>
      <c r="F230" s="101" t="str">
        <f ca="1">LOWER(_xlfn.XLOOKUP($A230,Строчный!$A:$A,Строчный!F:F,"ERR",0))</f>
        <v>всесезон</v>
      </c>
      <c r="G230" s="101" t="str">
        <f ca="1">UPPER(_xlfn.XLOOKUP($A230,Строчный!$A:$A,Строчный!G:G,"ERR",0))</f>
        <v>BAILEY</v>
      </c>
      <c r="H230" s="101" t="str">
        <f ca="1">LOWER(_xlfn.XLOOKUP($A230,Строчный!$A:$A,Строчный!H:H,"ERR",0))</f>
        <v>tan</v>
      </c>
      <c r="I230" s="101" t="str">
        <f ca="1">LOWER(_xlfn.XLOOKUP($A230,Строчный!$A:$A,Строчный!I:I,"ERR",0))</f>
        <v>бежевый</v>
      </c>
      <c r="J230" s="101" t="str">
        <f ca="1">SUBSTITUTE(LOWER(_xlfn.XLOOKUP($A230,Строчный!$A:$A,Строчный!J:J,"ERR",0)),"подклад","Подклад")</f>
        <v>65% полиэстер - 35% хлопок / Подклад: 100% полиэстер</v>
      </c>
      <c r="K230" s="101" t="str">
        <f ca="1">LOWER(_xlfn.XLOOKUP($A230,Строчный!$A:$A,Строчный!K:K,"ERR",0))</f>
        <v>хлопковые</v>
      </c>
      <c r="L230" s="101" t="str">
        <f ca="1">PROPER(_xlfn.XLOOKUP($A230,Строчный!$A:$A,Строчный!L:L,"ERR",0))</f>
        <v>Унисекс</v>
      </c>
      <c r="M230" s="101" t="str">
        <f ca="1">PROPER(_xlfn.XLOOKUP($A230,Строчный!$A:$A,Строчный!M:M,"ERR",0))</f>
        <v>Китай</v>
      </c>
      <c r="N230" s="110">
        <f ca="1">VALUE(_xlfn.XLOOKUP($A230,Строчный!$A:$A,Строчный!N:N,"ERR",0))</f>
        <v>2053.35</v>
      </c>
      <c r="O230" s="109" t="str">
        <f ca="1">_xlfn.XLOOKUP($G230,Фабрика!A:A,Фабрика!B:B,"ERR",0)</f>
        <v>Bollman Headwear Europe Ltd; 2 Merchants drive, Caelisle, Cumbria CA3 0JW, United Kingdom</v>
      </c>
      <c r="P230" s="100">
        <f ca="1">_xlfn.XLOOKUP($A230,Строчный!$A:$A,Строчный!P:P,"ERR",0)</f>
        <v>57</v>
      </c>
      <c r="Q230" s="100">
        <f ca="1">VALUE(_xlfn.XLOOKUP($A230,Строчный!$A:$A,Строчный!Q:Q,"ERR",0))</f>
        <v>4</v>
      </c>
      <c r="R230" s="14" t="s">
        <v>283</v>
      </c>
      <c r="S230" s="122" t="str">
        <f t="shared" ca="1" si="23"/>
        <v>Шляпа BAILEY арт. 1362 DALTON (бежевый)</v>
      </c>
      <c r="T230" s="121" t="str">
        <f t="shared" ca="1" si="24"/>
        <v>Шляпа BAILEY арт. 1362 DALTON (бежевый) {tan}</v>
      </c>
      <c r="U230" s="18" t="str">
        <f t="shared" ca="1" si="25"/>
        <v>бежевый</v>
      </c>
      <c r="V230" s="18" t="str">
        <f t="shared" ca="1" si="26"/>
        <v>бежевый</v>
      </c>
      <c r="W230" s="119" t="str">
        <f ca="1">_xlfn.XLOOKUP(A230,'Цвета артикулов'!A:A,'Цвета артикулов'!B:B,IFERROR(MID(I230,FIND("-",I230)+1,LEN(I230)),IFERROR(MID(I230,1,FIND("/",I230)-2),I230)),0)</f>
        <v>бежевый</v>
      </c>
      <c r="X230" s="93" t="str">
        <f t="shared" ca="1" si="27"/>
        <v>21-267-02</v>
      </c>
      <c r="Y230" s="95" t="str">
        <f ca="1">VLOOKUP(C230,Группа!A:B,2,FALSE)</f>
        <v>Шляпа</v>
      </c>
      <c r="Z230" s="117" t="str">
        <f ca="1">IFERROR(VLOOKUP(P230,Размеры!A:C,3,FALSE),"")</f>
        <v>57 M</v>
      </c>
      <c r="AA230" s="117" t="str">
        <f ca="1">VLOOKUP(I230,ЦветПолный!A:B,2,FALSE)</f>
        <v>02</v>
      </c>
      <c r="AB230" s="117">
        <f ca="1">IFERROR(VLOOKUP(P230,Размеры!A:D,4,FALSE),"")</f>
        <v>57</v>
      </c>
      <c r="AC230" s="117">
        <f ca="1">IF(LEFT(IFERROR(VLOOKUP(LOOKUP(2,1/SEARCH(B230,Товары!A:A),Товары!A:A),Товары!A:B,2,0),""),6)=MID(X230,1,6),1,0)</f>
        <v>1</v>
      </c>
      <c r="AE230" s="117">
        <f ca="1">SUMIF(Группа!A:A,C230,Группа!C:C)</f>
        <v>1</v>
      </c>
      <c r="AF230" s="117">
        <f ca="1">SUMIF(Группа!B:B,Y230,Группа!C:C)</f>
        <v>1</v>
      </c>
      <c r="AG230" s="117">
        <f ca="1">SUMIF(Формы!A:A,D230,Формы!B:B)</f>
        <v>1</v>
      </c>
      <c r="AH230" s="117">
        <f ca="1">SUMIF(Материал!A:A,K230,Материал!B:B)</f>
        <v>1</v>
      </c>
      <c r="AI230" s="117">
        <f ca="1">SUMIF(Размеры!A:A,P230,Размеры!E:E)</f>
        <v>1</v>
      </c>
      <c r="AJ230" s="117">
        <f ca="1">SUMIF(Сезон!A:A,F230,Сезон!B:B)</f>
        <v>1</v>
      </c>
      <c r="AK230" s="117">
        <f ca="1">SUMIF(Состав!A:A,J230,Состав!B:B)</f>
        <v>0</v>
      </c>
      <c r="AL230" s="117">
        <f ca="1">SUMIF(ЦветПолный!A:A,I230,ЦветПолный!C:C)</f>
        <v>12</v>
      </c>
      <c r="AM230" s="117">
        <f ca="1">SUMIF(Цвет!A:A,W230,Цвет!B:B)</f>
        <v>1</v>
      </c>
      <c r="AN230" s="117">
        <f ca="1">SUMIF(Пол!B:B,L230,Пол!C:C)</f>
        <v>1</v>
      </c>
      <c r="AO230" s="117">
        <f ca="1">SUMIF(Марка!A:A,G230,Марка!B:B)</f>
        <v>1</v>
      </c>
      <c r="AP230" s="117">
        <f ca="1">SUMIF(Страна!A:A,M230,Страна!B:B)</f>
        <v>1</v>
      </c>
      <c r="AQ230" s="83" t="str">
        <f ca="1">IF(VLOOKUP(T230,Товары!A:B,2,FALSE)=X230,"Есть в 1С","ERR")</f>
        <v>Есть в 1С</v>
      </c>
      <c r="AR230" s="84" t="str">
        <f ca="1">IF(VLOOKUP(X230,Товары!B:B,1,FALSE)=X230,"Есть в 1С","ERR")</f>
        <v>Есть в 1С</v>
      </c>
      <c r="AS230" s="116" t="str">
        <f ca="1">VLOOKUP(T230,Товары!A:B,2,FALSE)</f>
        <v>21-267-02</v>
      </c>
      <c r="AT230" s="114" t="str">
        <f ca="1">VLOOKUP(T230,Товары!A:B,1,FALSE)</f>
        <v>Шляпа BAILEY арт. 1362 DALTON (бежевый) {tan}</v>
      </c>
    </row>
    <row r="231" spans="1:46" x14ac:dyDescent="0.25">
      <c r="A231" s="133" t="str">
        <f ca="1"/>
        <v>21-242-19-61</v>
      </c>
      <c r="B231" s="128" t="str">
        <f ca="1">UPPER(_xlfn.XLOOKUP($A231,Строчный!$A:$A,Строчный!B:B,"ERR",0))</f>
        <v>63117 BLACKBURN</v>
      </c>
      <c r="C231" s="101" t="str">
        <f ca="1">PROPER(_xlfn.XLOOKUP($A231,Строчный!$A:$A,Строчный!C:C,"ERR",0))</f>
        <v>Шляпы</v>
      </c>
      <c r="D231" s="101" t="str">
        <f ca="1">_xlfn.LET(_xlpm.DATA,(_xlfn.XLOOKUP($A231,Строчный!$A:$A,Строчный!D:D,"ERR",0)),UPPER(MID(_xlpm.DATA,1,1))&amp;LOWER(MID(_xlpm.DATA,2,LEN(_xlpm.DATA)-1)))</f>
        <v>Шляпа федора</v>
      </c>
      <c r="E231" s="101" t="str">
        <f ca="1">PROPER(_xlfn.XLOOKUP($A231,Строчный!$A:$A,Строчный!E:E,"ERR",0))</f>
        <v>The Hollywood</v>
      </c>
      <c r="F231" s="101" t="str">
        <f ca="1">LOWER(_xlfn.XLOOKUP($A231,Строчный!$A:$A,Строчный!F:F,"ERR",0))</f>
        <v>летний</v>
      </c>
      <c r="G231" s="101" t="str">
        <f ca="1">UPPER(_xlfn.XLOOKUP($A231,Строчный!$A:$A,Строчный!G:G,"ERR",0))</f>
        <v>BAILEY</v>
      </c>
      <c r="H231" s="101" t="str">
        <f ca="1">LOWER(_xlfn.XLOOKUP($A231,Строчный!$A:$A,Строчный!H:H,"ERR",0))</f>
        <v>opal</v>
      </c>
      <c r="I231" s="101" t="str">
        <f ca="1">LOWER(_xlfn.XLOOKUP($A231,Строчный!$A:$A,Строчный!I:I,"ERR",0))</f>
        <v>голубой</v>
      </c>
      <c r="J231" s="101" t="str">
        <f ca="1">SUBSTITUTE(LOWER(_xlfn.XLOOKUP($A231,Строчный!$A:$A,Строчный!J:J,"ERR",0)),"подклад","Подклад")</f>
        <v>100% бумага</v>
      </c>
      <c r="K231" s="101" t="str">
        <f ca="1">LOWER(_xlfn.XLOOKUP($A231,Строчный!$A:$A,Строчный!K:K,"ERR",0))</f>
        <v>бумажные</v>
      </c>
      <c r="L231" s="101" t="str">
        <f ca="1">PROPER(_xlfn.XLOOKUP($A231,Строчный!$A:$A,Строчный!L:L,"ERR",0))</f>
        <v>Унисекс</v>
      </c>
      <c r="M231" s="101" t="str">
        <f ca="1">PROPER(_xlfn.XLOOKUP($A231,Строчный!$A:$A,Строчный!M:M,"ERR",0))</f>
        <v>Соединенные Штаты</v>
      </c>
      <c r="N231" s="110">
        <f ca="1">VALUE(_xlfn.XLOOKUP($A231,Строчный!$A:$A,Строчный!N:N,"ERR",0))</f>
        <v>5733</v>
      </c>
      <c r="O231" s="109" t="str">
        <f ca="1">_xlfn.XLOOKUP($G231,Фабрика!A:A,Фабрика!B:B,"ERR",0)</f>
        <v>Bollman Headwear Europe Ltd; 2 Merchants drive, Caelisle, Cumbria CA3 0JW, United Kingdom</v>
      </c>
      <c r="P231" s="100">
        <f ca="1">_xlfn.XLOOKUP($A231,Строчный!$A:$A,Строчный!P:P,"ERR",0)</f>
        <v>61</v>
      </c>
      <c r="Q231" s="100">
        <f ca="1">VALUE(_xlfn.XLOOKUP($A231,Строчный!$A:$A,Строчный!Q:Q,"ERR",0))</f>
        <v>1</v>
      </c>
      <c r="R231" s="14" t="s">
        <v>283</v>
      </c>
      <c r="S231" s="122" t="str">
        <f t="shared" ca="1" si="23"/>
        <v>Шляпа BAILEY арт. 63117 BLACKBURN (голубой)</v>
      </c>
      <c r="T231" s="121" t="str">
        <f t="shared" ca="1" si="24"/>
        <v>Шляпа BAILEY арт. 63117 BLACKBURN (голубой) {opal}</v>
      </c>
      <c r="U231" s="18" t="str">
        <f t="shared" ca="1" si="25"/>
        <v>голубой</v>
      </c>
      <c r="V231" s="18" t="str">
        <f t="shared" ca="1" si="26"/>
        <v>голубой</v>
      </c>
      <c r="W231" s="119" t="str">
        <f ca="1">_xlfn.XLOOKUP(A231,'Цвета артикулов'!A:A,'Цвета артикулов'!B:B,IFERROR(MID(I231,FIND("-",I231)+1,LEN(I231)),IFERROR(MID(I231,1,FIND("/",I231)-2),I231)),0)</f>
        <v>голубой</v>
      </c>
      <c r="X231" s="93" t="str">
        <f t="shared" ca="1" si="27"/>
        <v>21-242-19</v>
      </c>
      <c r="Y231" s="95" t="str">
        <f ca="1">VLOOKUP(C231,Группа!A:B,2,FALSE)</f>
        <v>Шляпа</v>
      </c>
      <c r="Z231" s="117" t="str">
        <f ca="1">IFERROR(VLOOKUP(P231,Размеры!A:C,3,FALSE),"")</f>
        <v>61 XL</v>
      </c>
      <c r="AA231" s="117" t="str">
        <f ca="1">VLOOKUP(I231,ЦветПолный!A:B,2,FALSE)</f>
        <v>19</v>
      </c>
      <c r="AB231" s="117">
        <f ca="1">IFERROR(VLOOKUP(P231,Размеры!A:D,4,FALSE),"")</f>
        <v>61</v>
      </c>
      <c r="AC231" s="117">
        <f ca="1">IF(LEFT(IFERROR(VLOOKUP(LOOKUP(2,1/SEARCH(B231,Товары!A:A),Товары!A:A),Товары!A:B,2,0),""),6)=MID(X231,1,6),1,0)</f>
        <v>1</v>
      </c>
      <c r="AE231" s="117">
        <f ca="1">SUMIF(Группа!A:A,C231,Группа!C:C)</f>
        <v>1</v>
      </c>
      <c r="AF231" s="117">
        <f ca="1">SUMIF(Группа!B:B,Y231,Группа!C:C)</f>
        <v>1</v>
      </c>
      <c r="AG231" s="117">
        <f ca="1">SUMIF(Формы!A:A,D231,Формы!B:B)</f>
        <v>1</v>
      </c>
      <c r="AH231" s="117">
        <f ca="1">SUMIF(Материал!A:A,K231,Материал!B:B)</f>
        <v>1</v>
      </c>
      <c r="AI231" s="117">
        <f ca="1">SUMIF(Размеры!A:A,P231,Размеры!E:E)</f>
        <v>1</v>
      </c>
      <c r="AJ231" s="117">
        <f ca="1">SUMIF(Сезон!A:A,F231,Сезон!B:B)</f>
        <v>1</v>
      </c>
      <c r="AK231" s="117">
        <f ca="1">SUMIF(Состав!A:A,J231,Состав!B:B)</f>
        <v>1</v>
      </c>
      <c r="AL231" s="117">
        <f ca="1">SUMIF(ЦветПолный!A:A,I231,ЦветПолный!C:C)</f>
        <v>5</v>
      </c>
      <c r="AM231" s="117">
        <f ca="1">SUMIF(Цвет!A:A,W231,Цвет!B:B)</f>
        <v>1</v>
      </c>
      <c r="AN231" s="117">
        <f ca="1">SUMIF(Пол!B:B,L231,Пол!C:C)</f>
        <v>1</v>
      </c>
      <c r="AO231" s="117">
        <f ca="1">SUMIF(Марка!A:A,G231,Марка!B:B)</f>
        <v>1</v>
      </c>
      <c r="AP231" s="117">
        <f ca="1">SUMIF(Страна!A:A,M231,Страна!B:B)</f>
        <v>1</v>
      </c>
      <c r="AQ231" s="83" t="str">
        <f ca="1">IF(VLOOKUP(T231,Товары!A:B,2,FALSE)=X231,"Есть в 1С","ERR")</f>
        <v>Есть в 1С</v>
      </c>
      <c r="AR231" s="84" t="str">
        <f ca="1">IF(VLOOKUP(X231,Товары!B:B,1,FALSE)=X231,"Есть в 1С","ERR")</f>
        <v>Есть в 1С</v>
      </c>
      <c r="AS231" s="116" t="str">
        <f ca="1">VLOOKUP(T231,Товары!A:B,2,FALSE)</f>
        <v>21-242-19</v>
      </c>
      <c r="AT231" s="114" t="str">
        <f ca="1">VLOOKUP(T231,Товары!A:B,1,FALSE)</f>
        <v>Шляпа BAILEY арт. 63117 BLACKBURN (голубой) {opal}</v>
      </c>
    </row>
    <row r="232" spans="1:46" x14ac:dyDescent="0.25">
      <c r="A232" s="133" t="str">
        <f ca="1"/>
        <v>21-242-19-59</v>
      </c>
      <c r="B232" s="128" t="str">
        <f ca="1">UPPER(_xlfn.XLOOKUP($A232,Строчный!$A:$A,Строчный!B:B,"ERR",0))</f>
        <v>63117 BLACKBURN</v>
      </c>
      <c r="C232" s="101" t="str">
        <f ca="1">PROPER(_xlfn.XLOOKUP($A232,Строчный!$A:$A,Строчный!C:C,"ERR",0))</f>
        <v>Шляпы</v>
      </c>
      <c r="D232" s="101" t="str">
        <f ca="1">_xlfn.LET(_xlpm.DATA,(_xlfn.XLOOKUP($A232,Строчный!$A:$A,Строчный!D:D,"ERR",0)),UPPER(MID(_xlpm.DATA,1,1))&amp;LOWER(MID(_xlpm.DATA,2,LEN(_xlpm.DATA)-1)))</f>
        <v>Шляпа федора</v>
      </c>
      <c r="E232" s="101" t="str">
        <f ca="1">PROPER(_xlfn.XLOOKUP($A232,Строчный!$A:$A,Строчный!E:E,"ERR",0))</f>
        <v>The Hollywood</v>
      </c>
      <c r="F232" s="101" t="str">
        <f ca="1">LOWER(_xlfn.XLOOKUP($A232,Строчный!$A:$A,Строчный!F:F,"ERR",0))</f>
        <v>летний</v>
      </c>
      <c r="G232" s="101" t="str">
        <f ca="1">UPPER(_xlfn.XLOOKUP($A232,Строчный!$A:$A,Строчный!G:G,"ERR",0))</f>
        <v>BAILEY</v>
      </c>
      <c r="H232" s="101" t="str">
        <f ca="1">LOWER(_xlfn.XLOOKUP($A232,Строчный!$A:$A,Строчный!H:H,"ERR",0))</f>
        <v>opal</v>
      </c>
      <c r="I232" s="101" t="str">
        <f ca="1">LOWER(_xlfn.XLOOKUP($A232,Строчный!$A:$A,Строчный!I:I,"ERR",0))</f>
        <v>голубой</v>
      </c>
      <c r="J232" s="101" t="str">
        <f ca="1">SUBSTITUTE(LOWER(_xlfn.XLOOKUP($A232,Строчный!$A:$A,Строчный!J:J,"ERR",0)),"подклад","Подклад")</f>
        <v>100% бумага</v>
      </c>
      <c r="K232" s="101" t="str">
        <f ca="1">LOWER(_xlfn.XLOOKUP($A232,Строчный!$A:$A,Строчный!K:K,"ERR",0))</f>
        <v>бумажные</v>
      </c>
      <c r="L232" s="101" t="str">
        <f ca="1">PROPER(_xlfn.XLOOKUP($A232,Строчный!$A:$A,Строчный!L:L,"ERR",0))</f>
        <v>Унисекс</v>
      </c>
      <c r="M232" s="101" t="str">
        <f ca="1">PROPER(_xlfn.XLOOKUP($A232,Строчный!$A:$A,Строчный!M:M,"ERR",0))</f>
        <v>Соединенные Штаты</v>
      </c>
      <c r="N232" s="110">
        <f ca="1">VALUE(_xlfn.XLOOKUP($A232,Строчный!$A:$A,Строчный!N:N,"ERR",0))</f>
        <v>5733</v>
      </c>
      <c r="O232" s="109" t="str">
        <f ca="1">_xlfn.XLOOKUP($G232,Фабрика!A:A,Фабрика!B:B,"ERR",0)</f>
        <v>Bollman Headwear Europe Ltd; 2 Merchants drive, Caelisle, Cumbria CA3 0JW, United Kingdom</v>
      </c>
      <c r="P232" s="100">
        <f ca="1">_xlfn.XLOOKUP($A232,Строчный!$A:$A,Строчный!P:P,"ERR",0)</f>
        <v>59</v>
      </c>
      <c r="Q232" s="100">
        <f ca="1">VALUE(_xlfn.XLOOKUP($A232,Строчный!$A:$A,Строчный!Q:Q,"ERR",0))</f>
        <v>2</v>
      </c>
      <c r="R232" s="14" t="s">
        <v>283</v>
      </c>
      <c r="S232" s="122" t="str">
        <f t="shared" ca="1" si="23"/>
        <v>Шляпа BAILEY арт. 63117 BLACKBURN (голубой)</v>
      </c>
      <c r="T232" s="121" t="str">
        <f t="shared" ca="1" si="24"/>
        <v>Шляпа BAILEY арт. 63117 BLACKBURN (голубой) {opal}</v>
      </c>
      <c r="U232" s="18" t="str">
        <f t="shared" ca="1" si="25"/>
        <v>голубой</v>
      </c>
      <c r="V232" s="18" t="str">
        <f t="shared" ca="1" si="26"/>
        <v>голубой</v>
      </c>
      <c r="W232" s="119" t="str">
        <f ca="1">_xlfn.XLOOKUP(A232,'Цвета артикулов'!A:A,'Цвета артикулов'!B:B,IFERROR(MID(I232,FIND("-",I232)+1,LEN(I232)),IFERROR(MID(I232,1,FIND("/",I232)-2),I232)),0)</f>
        <v>голубой</v>
      </c>
      <c r="X232" s="93" t="str">
        <f t="shared" ca="1" si="27"/>
        <v>21-242-19</v>
      </c>
      <c r="Y232" s="95" t="str">
        <f ca="1">VLOOKUP(C232,Группа!A:B,2,FALSE)</f>
        <v>Шляпа</v>
      </c>
      <c r="Z232" s="117" t="str">
        <f ca="1">IFERROR(VLOOKUP(P232,Размеры!A:C,3,FALSE),"")</f>
        <v>59 L</v>
      </c>
      <c r="AA232" s="117" t="str">
        <f ca="1">VLOOKUP(I232,ЦветПолный!A:B,2,FALSE)</f>
        <v>19</v>
      </c>
      <c r="AB232" s="117">
        <f ca="1">IFERROR(VLOOKUP(P232,Размеры!A:D,4,FALSE),"")</f>
        <v>59</v>
      </c>
      <c r="AC232" s="117">
        <f ca="1">IF(LEFT(IFERROR(VLOOKUP(LOOKUP(2,1/SEARCH(B232,Товары!A:A),Товары!A:A),Товары!A:B,2,0),""),6)=MID(X232,1,6),1,0)</f>
        <v>1</v>
      </c>
      <c r="AE232" s="117">
        <f ca="1">SUMIF(Группа!A:A,C232,Группа!C:C)</f>
        <v>1</v>
      </c>
      <c r="AF232" s="117">
        <f ca="1">SUMIF(Группа!B:B,Y232,Группа!C:C)</f>
        <v>1</v>
      </c>
      <c r="AG232" s="117">
        <f ca="1">SUMIF(Формы!A:A,D232,Формы!B:B)</f>
        <v>1</v>
      </c>
      <c r="AH232" s="117">
        <f ca="1">SUMIF(Материал!A:A,K232,Материал!B:B)</f>
        <v>1</v>
      </c>
      <c r="AI232" s="117">
        <f ca="1">SUMIF(Размеры!A:A,P232,Размеры!E:E)</f>
        <v>1</v>
      </c>
      <c r="AJ232" s="117">
        <f ca="1">SUMIF(Сезон!A:A,F232,Сезон!B:B)</f>
        <v>1</v>
      </c>
      <c r="AK232" s="117">
        <f ca="1">SUMIF(Состав!A:A,J232,Состав!B:B)</f>
        <v>1</v>
      </c>
      <c r="AL232" s="117">
        <f ca="1">SUMIF(ЦветПолный!A:A,I232,ЦветПолный!C:C)</f>
        <v>5</v>
      </c>
      <c r="AM232" s="117">
        <f ca="1">SUMIF(Цвет!A:A,W232,Цвет!B:B)</f>
        <v>1</v>
      </c>
      <c r="AN232" s="117">
        <f ca="1">SUMIF(Пол!B:B,L232,Пол!C:C)</f>
        <v>1</v>
      </c>
      <c r="AO232" s="117">
        <f ca="1">SUMIF(Марка!A:A,G232,Марка!B:B)</f>
        <v>1</v>
      </c>
      <c r="AP232" s="117">
        <f ca="1">SUMIF(Страна!A:A,M232,Страна!B:B)</f>
        <v>1</v>
      </c>
      <c r="AQ232" s="83" t="str">
        <f ca="1">IF(VLOOKUP(T232,Товары!A:B,2,FALSE)=X232,"Есть в 1С","ERR")</f>
        <v>Есть в 1С</v>
      </c>
      <c r="AR232" s="84" t="str">
        <f ca="1">IF(VLOOKUP(X232,Товары!B:B,1,FALSE)=X232,"Есть в 1С","ERR")</f>
        <v>Есть в 1С</v>
      </c>
      <c r="AS232" s="116" t="str">
        <f ca="1">VLOOKUP(T232,Товары!A:B,2,FALSE)</f>
        <v>21-242-19</v>
      </c>
      <c r="AT232" s="114" t="str">
        <f ca="1">VLOOKUP(T232,Товары!A:B,1,FALSE)</f>
        <v>Шляпа BAILEY арт. 63117 BLACKBURN (голубой) {opal}</v>
      </c>
    </row>
    <row r="233" spans="1:46" x14ac:dyDescent="0.25">
      <c r="A233" s="133" t="str">
        <f ca="1"/>
        <v>21-242-19-57</v>
      </c>
      <c r="B233" s="128" t="str">
        <f ca="1">UPPER(_xlfn.XLOOKUP($A233,Строчный!$A:$A,Строчный!B:B,"ERR",0))</f>
        <v>63117 BLACKBURN</v>
      </c>
      <c r="C233" s="101" t="str">
        <f ca="1">PROPER(_xlfn.XLOOKUP($A233,Строчный!$A:$A,Строчный!C:C,"ERR",0))</f>
        <v>Шляпы</v>
      </c>
      <c r="D233" s="101" t="str">
        <f ca="1">_xlfn.LET(_xlpm.DATA,(_xlfn.XLOOKUP($A233,Строчный!$A:$A,Строчный!D:D,"ERR",0)),UPPER(MID(_xlpm.DATA,1,1))&amp;LOWER(MID(_xlpm.DATA,2,LEN(_xlpm.DATA)-1)))</f>
        <v>Шляпа федора</v>
      </c>
      <c r="E233" s="101" t="str">
        <f ca="1">PROPER(_xlfn.XLOOKUP($A233,Строчный!$A:$A,Строчный!E:E,"ERR",0))</f>
        <v>The Hollywood</v>
      </c>
      <c r="F233" s="101" t="str">
        <f ca="1">LOWER(_xlfn.XLOOKUP($A233,Строчный!$A:$A,Строчный!F:F,"ERR",0))</f>
        <v>летний</v>
      </c>
      <c r="G233" s="101" t="str">
        <f ca="1">UPPER(_xlfn.XLOOKUP($A233,Строчный!$A:$A,Строчный!G:G,"ERR",0))</f>
        <v>BAILEY</v>
      </c>
      <c r="H233" s="101" t="str">
        <f ca="1">LOWER(_xlfn.XLOOKUP($A233,Строчный!$A:$A,Строчный!H:H,"ERR",0))</f>
        <v>opal</v>
      </c>
      <c r="I233" s="101" t="str">
        <f ca="1">LOWER(_xlfn.XLOOKUP($A233,Строчный!$A:$A,Строчный!I:I,"ERR",0))</f>
        <v>голубой</v>
      </c>
      <c r="J233" s="101" t="str">
        <f ca="1">SUBSTITUTE(LOWER(_xlfn.XLOOKUP($A233,Строчный!$A:$A,Строчный!J:J,"ERR",0)),"подклад","Подклад")</f>
        <v>100% бумага</v>
      </c>
      <c r="K233" s="101" t="str">
        <f ca="1">LOWER(_xlfn.XLOOKUP($A233,Строчный!$A:$A,Строчный!K:K,"ERR",0))</f>
        <v>бумажные</v>
      </c>
      <c r="L233" s="101" t="str">
        <f ca="1">PROPER(_xlfn.XLOOKUP($A233,Строчный!$A:$A,Строчный!L:L,"ERR",0))</f>
        <v>Унисекс</v>
      </c>
      <c r="M233" s="101" t="str">
        <f ca="1">PROPER(_xlfn.XLOOKUP($A233,Строчный!$A:$A,Строчный!M:M,"ERR",0))</f>
        <v>Соединенные Штаты</v>
      </c>
      <c r="N233" s="110">
        <f ca="1">VALUE(_xlfn.XLOOKUP($A233,Строчный!$A:$A,Строчный!N:N,"ERR",0))</f>
        <v>5733</v>
      </c>
      <c r="O233" s="109" t="str">
        <f ca="1">_xlfn.XLOOKUP($G233,Фабрика!A:A,Фабрика!B:B,"ERR",0)</f>
        <v>Bollman Headwear Europe Ltd; 2 Merchants drive, Caelisle, Cumbria CA3 0JW, United Kingdom</v>
      </c>
      <c r="P233" s="100">
        <f ca="1">_xlfn.XLOOKUP($A233,Строчный!$A:$A,Строчный!P:P,"ERR",0)</f>
        <v>57</v>
      </c>
      <c r="Q233" s="100">
        <f ca="1">VALUE(_xlfn.XLOOKUP($A233,Строчный!$A:$A,Строчный!Q:Q,"ERR",0))</f>
        <v>1</v>
      </c>
      <c r="R233" s="14" t="s">
        <v>283</v>
      </c>
      <c r="S233" s="122" t="str">
        <f t="shared" ca="1" si="23"/>
        <v>Шляпа BAILEY арт. 63117 BLACKBURN (голубой)</v>
      </c>
      <c r="T233" s="121" t="str">
        <f t="shared" ca="1" si="24"/>
        <v>Шляпа BAILEY арт. 63117 BLACKBURN (голубой) {opal}</v>
      </c>
      <c r="U233" s="18" t="str">
        <f t="shared" ca="1" si="25"/>
        <v>голубой</v>
      </c>
      <c r="V233" s="18" t="str">
        <f t="shared" ca="1" si="26"/>
        <v>голубой</v>
      </c>
      <c r="W233" s="119" t="str">
        <f ca="1">_xlfn.XLOOKUP(A233,'Цвета артикулов'!A:A,'Цвета артикулов'!B:B,IFERROR(MID(I233,FIND("-",I233)+1,LEN(I233)),IFERROR(MID(I233,1,FIND("/",I233)-2),I233)),0)</f>
        <v>голубой</v>
      </c>
      <c r="X233" s="93" t="str">
        <f t="shared" ca="1" si="27"/>
        <v>21-242-19</v>
      </c>
      <c r="Y233" s="95" t="str">
        <f ca="1">VLOOKUP(C233,Группа!A:B,2,FALSE)</f>
        <v>Шляпа</v>
      </c>
      <c r="Z233" s="117" t="str">
        <f ca="1">IFERROR(VLOOKUP(P233,Размеры!A:C,3,FALSE),"")</f>
        <v>57 M</v>
      </c>
      <c r="AA233" s="117" t="str">
        <f ca="1">VLOOKUP(I233,ЦветПолный!A:B,2,FALSE)</f>
        <v>19</v>
      </c>
      <c r="AB233" s="117">
        <f ca="1">IFERROR(VLOOKUP(P233,Размеры!A:D,4,FALSE),"")</f>
        <v>57</v>
      </c>
      <c r="AC233" s="117">
        <f ca="1">IF(LEFT(IFERROR(VLOOKUP(LOOKUP(2,1/SEARCH(B233,Товары!A:A),Товары!A:A),Товары!A:B,2,0),""),6)=MID(X233,1,6),1,0)</f>
        <v>1</v>
      </c>
      <c r="AE233" s="117">
        <f ca="1">SUMIF(Группа!A:A,C233,Группа!C:C)</f>
        <v>1</v>
      </c>
      <c r="AF233" s="117">
        <f ca="1">SUMIF(Группа!B:B,Y233,Группа!C:C)</f>
        <v>1</v>
      </c>
      <c r="AG233" s="117">
        <f ca="1">SUMIF(Формы!A:A,D233,Формы!B:B)</f>
        <v>1</v>
      </c>
      <c r="AH233" s="117">
        <f ca="1">SUMIF(Материал!A:A,K233,Материал!B:B)</f>
        <v>1</v>
      </c>
      <c r="AI233" s="117">
        <f ca="1">SUMIF(Размеры!A:A,P233,Размеры!E:E)</f>
        <v>1</v>
      </c>
      <c r="AJ233" s="117">
        <f ca="1">SUMIF(Сезон!A:A,F233,Сезон!B:B)</f>
        <v>1</v>
      </c>
      <c r="AK233" s="117">
        <f ca="1">SUMIF(Состав!A:A,J233,Состав!B:B)</f>
        <v>1</v>
      </c>
      <c r="AL233" s="117">
        <f ca="1">SUMIF(ЦветПолный!A:A,I233,ЦветПолный!C:C)</f>
        <v>5</v>
      </c>
      <c r="AM233" s="117">
        <f ca="1">SUMIF(Цвет!A:A,W233,Цвет!B:B)</f>
        <v>1</v>
      </c>
      <c r="AN233" s="117">
        <f ca="1">SUMIF(Пол!B:B,L233,Пол!C:C)</f>
        <v>1</v>
      </c>
      <c r="AO233" s="117">
        <f ca="1">SUMIF(Марка!A:A,G233,Марка!B:B)</f>
        <v>1</v>
      </c>
      <c r="AP233" s="117">
        <f ca="1">SUMIF(Страна!A:A,M233,Страна!B:B)</f>
        <v>1</v>
      </c>
      <c r="AQ233" s="83" t="str">
        <f ca="1">IF(VLOOKUP(T233,Товары!A:B,2,FALSE)=X233,"Есть в 1С","ERR")</f>
        <v>Есть в 1С</v>
      </c>
      <c r="AR233" s="84" t="str">
        <f ca="1">IF(VLOOKUP(X233,Товары!B:B,1,FALSE)=X233,"Есть в 1С","ERR")</f>
        <v>Есть в 1С</v>
      </c>
      <c r="AS233" s="116" t="str">
        <f ca="1">VLOOKUP(T233,Товары!A:B,2,FALSE)</f>
        <v>21-242-19</v>
      </c>
      <c r="AT233" s="114" t="str">
        <f ca="1">VLOOKUP(T233,Товары!A:B,1,FALSE)</f>
        <v>Шляпа BAILEY арт. 63117 BLACKBURN (голубой) {opal}</v>
      </c>
    </row>
    <row r="234" spans="1:46" x14ac:dyDescent="0.25">
      <c r="A234" s="133" t="str">
        <f ca="1"/>
        <v>21-242-17-61</v>
      </c>
      <c r="B234" s="128" t="str">
        <f ca="1">UPPER(_xlfn.XLOOKUP($A234,Строчный!$A:$A,Строчный!B:B,"ERR",0))</f>
        <v>63117 BLACKBURN</v>
      </c>
      <c r="C234" s="101" t="str">
        <f ca="1">PROPER(_xlfn.XLOOKUP($A234,Строчный!$A:$A,Строчный!C:C,"ERR",0))</f>
        <v>Шляпы</v>
      </c>
      <c r="D234" s="101" t="str">
        <f ca="1">_xlfn.LET(_xlpm.DATA,(_xlfn.XLOOKUP($A234,Строчный!$A:$A,Строчный!D:D,"ERR",0)),UPPER(MID(_xlpm.DATA,1,1))&amp;LOWER(MID(_xlpm.DATA,2,LEN(_xlpm.DATA)-1)))</f>
        <v>Шляпа федора</v>
      </c>
      <c r="E234" s="101" t="str">
        <f ca="1">PROPER(_xlfn.XLOOKUP($A234,Строчный!$A:$A,Строчный!E:E,"ERR",0))</f>
        <v>The Hollywood</v>
      </c>
      <c r="F234" s="101" t="str">
        <f ca="1">LOWER(_xlfn.XLOOKUP($A234,Строчный!$A:$A,Строчный!F:F,"ERR",0))</f>
        <v>летний</v>
      </c>
      <c r="G234" s="101" t="str">
        <f ca="1">UPPER(_xlfn.XLOOKUP($A234,Строчный!$A:$A,Строчный!G:G,"ERR",0))</f>
        <v>BAILEY</v>
      </c>
      <c r="H234" s="101" t="str">
        <f ca="1">LOWER(_xlfn.XLOOKUP($A234,Строчный!$A:$A,Строчный!H:H,"ERR",0))</f>
        <v>natural</v>
      </c>
      <c r="I234" s="101" t="str">
        <f ca="1">LOWER(_xlfn.XLOOKUP($A234,Строчный!$A:$A,Строчный!I:I,"ERR",0))</f>
        <v>белый</v>
      </c>
      <c r="J234" s="101" t="str">
        <f ca="1">SUBSTITUTE(LOWER(_xlfn.XLOOKUP($A234,Строчный!$A:$A,Строчный!J:J,"ERR",0)),"подклад","Подклад")</f>
        <v>100% бумага</v>
      </c>
      <c r="K234" s="101" t="str">
        <f ca="1">LOWER(_xlfn.XLOOKUP($A234,Строчный!$A:$A,Строчный!K:K,"ERR",0))</f>
        <v>бумажные</v>
      </c>
      <c r="L234" s="101" t="str">
        <f ca="1">PROPER(_xlfn.XLOOKUP($A234,Строчный!$A:$A,Строчный!L:L,"ERR",0))</f>
        <v>Унисекс</v>
      </c>
      <c r="M234" s="101" t="str">
        <f ca="1">PROPER(_xlfn.XLOOKUP($A234,Строчный!$A:$A,Строчный!M:M,"ERR",0))</f>
        <v>Соединенные Штаты</v>
      </c>
      <c r="N234" s="110">
        <f ca="1">VALUE(_xlfn.XLOOKUP($A234,Строчный!$A:$A,Строчный!N:N,"ERR",0))</f>
        <v>5733</v>
      </c>
      <c r="O234" s="109" t="str">
        <f ca="1">_xlfn.XLOOKUP($G234,Фабрика!A:A,Фабрика!B:B,"ERR",0)</f>
        <v>Bollman Headwear Europe Ltd; 2 Merchants drive, Caelisle, Cumbria CA3 0JW, United Kingdom</v>
      </c>
      <c r="P234" s="100">
        <f ca="1">_xlfn.XLOOKUP($A234,Строчный!$A:$A,Строчный!P:P,"ERR",0)</f>
        <v>61</v>
      </c>
      <c r="Q234" s="100">
        <f ca="1">VALUE(_xlfn.XLOOKUP($A234,Строчный!$A:$A,Строчный!Q:Q,"ERR",0))</f>
        <v>2</v>
      </c>
      <c r="R234" s="14" t="s">
        <v>283</v>
      </c>
      <c r="S234" s="122" t="str">
        <f t="shared" ca="1" si="23"/>
        <v>Шляпа BAILEY арт. 63117 BLACKBURN (белый)</v>
      </c>
      <c r="T234" s="121" t="str">
        <f t="shared" ca="1" si="24"/>
        <v>Шляпа BAILEY арт. 63117 BLACKBURN (белый) {natural}</v>
      </c>
      <c r="U234" s="18" t="str">
        <f t="shared" ca="1" si="25"/>
        <v>белый</v>
      </c>
      <c r="V234" s="18" t="str">
        <f t="shared" ca="1" si="26"/>
        <v>белый</v>
      </c>
      <c r="W234" s="119" t="str">
        <f ca="1">_xlfn.XLOOKUP(A234,'Цвета артикулов'!A:A,'Цвета артикулов'!B:B,IFERROR(MID(I234,FIND("-",I234)+1,LEN(I234)),IFERROR(MID(I234,1,FIND("/",I234)-2),I234)),0)</f>
        <v>белый</v>
      </c>
      <c r="X234" s="93" t="str">
        <f t="shared" ca="1" si="27"/>
        <v>21-242-17</v>
      </c>
      <c r="Y234" s="95" t="str">
        <f ca="1">VLOOKUP(C234,Группа!A:B,2,FALSE)</f>
        <v>Шляпа</v>
      </c>
      <c r="Z234" s="117" t="str">
        <f ca="1">IFERROR(VLOOKUP(P234,Размеры!A:C,3,FALSE),"")</f>
        <v>61 XL</v>
      </c>
      <c r="AA234" s="117" t="str">
        <f ca="1">VLOOKUP(I234,ЦветПолный!A:B,2,FALSE)</f>
        <v>17</v>
      </c>
      <c r="AB234" s="117">
        <f ca="1">IFERROR(VLOOKUP(P234,Размеры!A:D,4,FALSE),"")</f>
        <v>61</v>
      </c>
      <c r="AC234" s="117">
        <f ca="1">IF(LEFT(IFERROR(VLOOKUP(LOOKUP(2,1/SEARCH(B234,Товары!A:A),Товары!A:A),Товары!A:B,2,0),""),6)=MID(X234,1,6),1,0)</f>
        <v>1</v>
      </c>
      <c r="AE234" s="117">
        <f ca="1">SUMIF(Группа!A:A,C234,Группа!C:C)</f>
        <v>1</v>
      </c>
      <c r="AF234" s="117">
        <f ca="1">SUMIF(Группа!B:B,Y234,Группа!C:C)</f>
        <v>1</v>
      </c>
      <c r="AG234" s="117">
        <f ca="1">SUMIF(Формы!A:A,D234,Формы!B:B)</f>
        <v>1</v>
      </c>
      <c r="AH234" s="117">
        <f ca="1">SUMIF(Материал!A:A,K234,Материал!B:B)</f>
        <v>1</v>
      </c>
      <c r="AI234" s="117">
        <f ca="1">SUMIF(Размеры!A:A,P234,Размеры!E:E)</f>
        <v>1</v>
      </c>
      <c r="AJ234" s="117">
        <f ca="1">SUMIF(Сезон!A:A,F234,Сезон!B:B)</f>
        <v>1</v>
      </c>
      <c r="AK234" s="117">
        <f ca="1">SUMIF(Состав!A:A,J234,Состав!B:B)</f>
        <v>1</v>
      </c>
      <c r="AL234" s="117">
        <f ca="1">SUMIF(ЦветПолный!A:A,I234,ЦветПолный!C:C)</f>
        <v>4</v>
      </c>
      <c r="AM234" s="117">
        <f ca="1">SUMIF(Цвет!A:A,W234,Цвет!B:B)</f>
        <v>1</v>
      </c>
      <c r="AN234" s="117">
        <f ca="1">SUMIF(Пол!B:B,L234,Пол!C:C)</f>
        <v>1</v>
      </c>
      <c r="AO234" s="117">
        <f ca="1">SUMIF(Марка!A:A,G234,Марка!B:B)</f>
        <v>1</v>
      </c>
      <c r="AP234" s="117">
        <f ca="1">SUMIF(Страна!A:A,M234,Страна!B:B)</f>
        <v>1</v>
      </c>
      <c r="AQ234" s="83" t="str">
        <f ca="1">IF(VLOOKUP(T234,Товары!A:B,2,FALSE)=X234,"Есть в 1С","ERR")</f>
        <v>Есть в 1С</v>
      </c>
      <c r="AR234" s="84" t="str">
        <f ca="1">IF(VLOOKUP(X234,Товары!B:B,1,FALSE)=X234,"Есть в 1С","ERR")</f>
        <v>Есть в 1С</v>
      </c>
      <c r="AS234" s="116" t="str">
        <f ca="1">VLOOKUP(T234,Товары!A:B,2,FALSE)</f>
        <v>21-242-17</v>
      </c>
      <c r="AT234" s="114" t="str">
        <f ca="1">VLOOKUP(T234,Товары!A:B,1,FALSE)</f>
        <v>Шляпа BAILEY арт. 63117 BLACKBURN (белый) {natural}</v>
      </c>
    </row>
    <row r="235" spans="1:46" x14ac:dyDescent="0.25">
      <c r="A235" s="133" t="str">
        <f ca="1"/>
        <v>21-242-17-59</v>
      </c>
      <c r="B235" s="128" t="str">
        <f ca="1">UPPER(_xlfn.XLOOKUP($A235,Строчный!$A:$A,Строчный!B:B,"ERR",0))</f>
        <v>63117 BLACKBURN</v>
      </c>
      <c r="C235" s="101" t="str">
        <f ca="1">PROPER(_xlfn.XLOOKUP($A235,Строчный!$A:$A,Строчный!C:C,"ERR",0))</f>
        <v>Шляпы</v>
      </c>
      <c r="D235" s="101" t="str">
        <f ca="1">_xlfn.LET(_xlpm.DATA,(_xlfn.XLOOKUP($A235,Строчный!$A:$A,Строчный!D:D,"ERR",0)),UPPER(MID(_xlpm.DATA,1,1))&amp;LOWER(MID(_xlpm.DATA,2,LEN(_xlpm.DATA)-1)))</f>
        <v>Шляпа федора</v>
      </c>
      <c r="E235" s="101" t="str">
        <f ca="1">PROPER(_xlfn.XLOOKUP($A235,Строчный!$A:$A,Строчный!E:E,"ERR",0))</f>
        <v>The Hollywood</v>
      </c>
      <c r="F235" s="101" t="str">
        <f ca="1">LOWER(_xlfn.XLOOKUP($A235,Строчный!$A:$A,Строчный!F:F,"ERR",0))</f>
        <v>летний</v>
      </c>
      <c r="G235" s="101" t="str">
        <f ca="1">UPPER(_xlfn.XLOOKUP($A235,Строчный!$A:$A,Строчный!G:G,"ERR",0))</f>
        <v>BAILEY</v>
      </c>
      <c r="H235" s="101" t="str">
        <f ca="1">LOWER(_xlfn.XLOOKUP($A235,Строчный!$A:$A,Строчный!H:H,"ERR",0))</f>
        <v>natural</v>
      </c>
      <c r="I235" s="101" t="str">
        <f ca="1">LOWER(_xlfn.XLOOKUP($A235,Строчный!$A:$A,Строчный!I:I,"ERR",0))</f>
        <v>белый</v>
      </c>
      <c r="J235" s="101" t="str">
        <f ca="1">SUBSTITUTE(LOWER(_xlfn.XLOOKUP($A235,Строчный!$A:$A,Строчный!J:J,"ERR",0)),"подклад","Подклад")</f>
        <v>100% бумага</v>
      </c>
      <c r="K235" s="101" t="str">
        <f ca="1">LOWER(_xlfn.XLOOKUP($A235,Строчный!$A:$A,Строчный!K:K,"ERR",0))</f>
        <v>бумажные</v>
      </c>
      <c r="L235" s="101" t="str">
        <f ca="1">PROPER(_xlfn.XLOOKUP($A235,Строчный!$A:$A,Строчный!L:L,"ERR",0))</f>
        <v>Унисекс</v>
      </c>
      <c r="M235" s="101" t="str">
        <f ca="1">PROPER(_xlfn.XLOOKUP($A235,Строчный!$A:$A,Строчный!M:M,"ERR",0))</f>
        <v>Соединенные Штаты</v>
      </c>
      <c r="N235" s="110">
        <f ca="1">VALUE(_xlfn.XLOOKUP($A235,Строчный!$A:$A,Строчный!N:N,"ERR",0))</f>
        <v>5733</v>
      </c>
      <c r="O235" s="109" t="str">
        <f ca="1">_xlfn.XLOOKUP($G235,Фабрика!A:A,Фабрика!B:B,"ERR",0)</f>
        <v>Bollman Headwear Europe Ltd; 2 Merchants drive, Caelisle, Cumbria CA3 0JW, United Kingdom</v>
      </c>
      <c r="P235" s="100">
        <f ca="1">_xlfn.XLOOKUP($A235,Строчный!$A:$A,Строчный!P:P,"ERR",0)</f>
        <v>59</v>
      </c>
      <c r="Q235" s="100">
        <f ca="1">VALUE(_xlfn.XLOOKUP($A235,Строчный!$A:$A,Строчный!Q:Q,"ERR",0))</f>
        <v>4</v>
      </c>
      <c r="R235" s="14" t="s">
        <v>283</v>
      </c>
      <c r="S235" s="122" t="str">
        <f t="shared" ca="1" si="23"/>
        <v>Шляпа BAILEY арт. 63117 BLACKBURN (белый)</v>
      </c>
      <c r="T235" s="121" t="str">
        <f t="shared" ca="1" si="24"/>
        <v>Шляпа BAILEY арт. 63117 BLACKBURN (белый) {natural}</v>
      </c>
      <c r="U235" s="18" t="str">
        <f t="shared" ca="1" si="25"/>
        <v>белый</v>
      </c>
      <c r="V235" s="18" t="str">
        <f t="shared" ca="1" si="26"/>
        <v>белый</v>
      </c>
      <c r="W235" s="119" t="str">
        <f ca="1">_xlfn.XLOOKUP(A235,'Цвета артикулов'!A:A,'Цвета артикулов'!B:B,IFERROR(MID(I235,FIND("-",I235)+1,LEN(I235)),IFERROR(MID(I235,1,FIND("/",I235)-2),I235)),0)</f>
        <v>белый</v>
      </c>
      <c r="X235" s="93" t="str">
        <f t="shared" ca="1" si="27"/>
        <v>21-242-17</v>
      </c>
      <c r="Y235" s="95" t="str">
        <f ca="1">VLOOKUP(C235,Группа!A:B,2,FALSE)</f>
        <v>Шляпа</v>
      </c>
      <c r="Z235" s="117" t="str">
        <f ca="1">IFERROR(VLOOKUP(P235,Размеры!A:C,3,FALSE),"")</f>
        <v>59 L</v>
      </c>
      <c r="AA235" s="117" t="str">
        <f ca="1">VLOOKUP(I235,ЦветПолный!A:B,2,FALSE)</f>
        <v>17</v>
      </c>
      <c r="AB235" s="117">
        <f ca="1">IFERROR(VLOOKUP(P235,Размеры!A:D,4,FALSE),"")</f>
        <v>59</v>
      </c>
      <c r="AC235" s="117">
        <f ca="1">IF(LEFT(IFERROR(VLOOKUP(LOOKUP(2,1/SEARCH(B235,Товары!A:A),Товары!A:A),Товары!A:B,2,0),""),6)=MID(X235,1,6),1,0)</f>
        <v>1</v>
      </c>
      <c r="AE235" s="117">
        <f ca="1">SUMIF(Группа!A:A,C235,Группа!C:C)</f>
        <v>1</v>
      </c>
      <c r="AF235" s="117">
        <f ca="1">SUMIF(Группа!B:B,Y235,Группа!C:C)</f>
        <v>1</v>
      </c>
      <c r="AG235" s="117">
        <f ca="1">SUMIF(Формы!A:A,D235,Формы!B:B)</f>
        <v>1</v>
      </c>
      <c r="AH235" s="117">
        <f ca="1">SUMIF(Материал!A:A,K235,Материал!B:B)</f>
        <v>1</v>
      </c>
      <c r="AI235" s="117">
        <f ca="1">SUMIF(Размеры!A:A,P235,Размеры!E:E)</f>
        <v>1</v>
      </c>
      <c r="AJ235" s="117">
        <f ca="1">SUMIF(Сезон!A:A,F235,Сезон!B:B)</f>
        <v>1</v>
      </c>
      <c r="AK235" s="117">
        <f ca="1">SUMIF(Состав!A:A,J235,Состав!B:B)</f>
        <v>1</v>
      </c>
      <c r="AL235" s="117">
        <f ca="1">SUMIF(ЦветПолный!A:A,I235,ЦветПолный!C:C)</f>
        <v>4</v>
      </c>
      <c r="AM235" s="117">
        <f ca="1">SUMIF(Цвет!A:A,W235,Цвет!B:B)</f>
        <v>1</v>
      </c>
      <c r="AN235" s="117">
        <f ca="1">SUMIF(Пол!B:B,L235,Пол!C:C)</f>
        <v>1</v>
      </c>
      <c r="AO235" s="117">
        <f ca="1">SUMIF(Марка!A:A,G235,Марка!B:B)</f>
        <v>1</v>
      </c>
      <c r="AP235" s="117">
        <f ca="1">SUMIF(Страна!A:A,M235,Страна!B:B)</f>
        <v>1</v>
      </c>
      <c r="AQ235" s="83" t="str">
        <f ca="1">IF(VLOOKUP(T235,Товары!A:B,2,FALSE)=X235,"Есть в 1С","ERR")</f>
        <v>Есть в 1С</v>
      </c>
      <c r="AR235" s="84" t="str">
        <f ca="1">IF(VLOOKUP(X235,Товары!B:B,1,FALSE)=X235,"Есть в 1С","ERR")</f>
        <v>Есть в 1С</v>
      </c>
      <c r="AS235" s="116" t="str">
        <f ca="1">VLOOKUP(T235,Товары!A:B,2,FALSE)</f>
        <v>21-242-17</v>
      </c>
      <c r="AT235" s="114" t="str">
        <f ca="1">VLOOKUP(T235,Товары!A:B,1,FALSE)</f>
        <v>Шляпа BAILEY арт. 63117 BLACKBURN (белый) {natural}</v>
      </c>
    </row>
    <row r="236" spans="1:46" x14ac:dyDescent="0.25">
      <c r="A236" s="133" t="str">
        <f ca="1"/>
        <v>21-242-17-57</v>
      </c>
      <c r="B236" s="128" t="str">
        <f ca="1">UPPER(_xlfn.XLOOKUP($A236,Строчный!$A:$A,Строчный!B:B,"ERR",0))</f>
        <v>63117 BLACKBURN</v>
      </c>
      <c r="C236" s="101" t="str">
        <f ca="1">PROPER(_xlfn.XLOOKUP($A236,Строчный!$A:$A,Строчный!C:C,"ERR",0))</f>
        <v>Шляпы</v>
      </c>
      <c r="D236" s="101" t="str">
        <f ca="1">_xlfn.LET(_xlpm.DATA,(_xlfn.XLOOKUP($A236,Строчный!$A:$A,Строчный!D:D,"ERR",0)),UPPER(MID(_xlpm.DATA,1,1))&amp;LOWER(MID(_xlpm.DATA,2,LEN(_xlpm.DATA)-1)))</f>
        <v>Шляпа федора</v>
      </c>
      <c r="E236" s="101" t="str">
        <f ca="1">PROPER(_xlfn.XLOOKUP($A236,Строчный!$A:$A,Строчный!E:E,"ERR",0))</f>
        <v>The Hollywood</v>
      </c>
      <c r="F236" s="101" t="str">
        <f ca="1">LOWER(_xlfn.XLOOKUP($A236,Строчный!$A:$A,Строчный!F:F,"ERR",0))</f>
        <v>летний</v>
      </c>
      <c r="G236" s="101" t="str">
        <f ca="1">UPPER(_xlfn.XLOOKUP($A236,Строчный!$A:$A,Строчный!G:G,"ERR",0))</f>
        <v>BAILEY</v>
      </c>
      <c r="H236" s="101" t="str">
        <f ca="1">LOWER(_xlfn.XLOOKUP($A236,Строчный!$A:$A,Строчный!H:H,"ERR",0))</f>
        <v>natural</v>
      </c>
      <c r="I236" s="101" t="str">
        <f ca="1">LOWER(_xlfn.XLOOKUP($A236,Строчный!$A:$A,Строчный!I:I,"ERR",0))</f>
        <v>белый</v>
      </c>
      <c r="J236" s="101" t="str">
        <f ca="1">SUBSTITUTE(LOWER(_xlfn.XLOOKUP($A236,Строчный!$A:$A,Строчный!J:J,"ERR",0)),"подклад","Подклад")</f>
        <v>100% бумага</v>
      </c>
      <c r="K236" s="101" t="str">
        <f ca="1">LOWER(_xlfn.XLOOKUP($A236,Строчный!$A:$A,Строчный!K:K,"ERR",0))</f>
        <v>бумажные</v>
      </c>
      <c r="L236" s="101" t="str">
        <f ca="1">PROPER(_xlfn.XLOOKUP($A236,Строчный!$A:$A,Строчный!L:L,"ERR",0))</f>
        <v>Унисекс</v>
      </c>
      <c r="M236" s="101" t="str">
        <f ca="1">PROPER(_xlfn.XLOOKUP($A236,Строчный!$A:$A,Строчный!M:M,"ERR",0))</f>
        <v>Соединенные Штаты</v>
      </c>
      <c r="N236" s="110">
        <f ca="1">VALUE(_xlfn.XLOOKUP($A236,Строчный!$A:$A,Строчный!N:N,"ERR",0))</f>
        <v>5733</v>
      </c>
      <c r="O236" s="109" t="str">
        <f ca="1">_xlfn.XLOOKUP($G236,Фабрика!A:A,Фабрика!B:B,"ERR",0)</f>
        <v>Bollman Headwear Europe Ltd; 2 Merchants drive, Caelisle, Cumbria CA3 0JW, United Kingdom</v>
      </c>
      <c r="P236" s="100">
        <f ca="1">_xlfn.XLOOKUP($A236,Строчный!$A:$A,Строчный!P:P,"ERR",0)</f>
        <v>57</v>
      </c>
      <c r="Q236" s="100">
        <f ca="1">VALUE(_xlfn.XLOOKUP($A236,Строчный!$A:$A,Строчный!Q:Q,"ERR",0))</f>
        <v>3</v>
      </c>
      <c r="R236" s="14" t="s">
        <v>283</v>
      </c>
      <c r="S236" s="122" t="str">
        <f t="shared" ca="1" si="23"/>
        <v>Шляпа BAILEY арт. 63117 BLACKBURN (белый)</v>
      </c>
      <c r="T236" s="121" t="str">
        <f t="shared" ca="1" si="24"/>
        <v>Шляпа BAILEY арт. 63117 BLACKBURN (белый) {natural}</v>
      </c>
      <c r="U236" s="18" t="str">
        <f t="shared" ca="1" si="25"/>
        <v>белый</v>
      </c>
      <c r="V236" s="18" t="str">
        <f t="shared" ca="1" si="26"/>
        <v>белый</v>
      </c>
      <c r="W236" s="119" t="str">
        <f ca="1">_xlfn.XLOOKUP(A236,'Цвета артикулов'!A:A,'Цвета артикулов'!B:B,IFERROR(MID(I236,FIND("-",I236)+1,LEN(I236)),IFERROR(MID(I236,1,FIND("/",I236)-2),I236)),0)</f>
        <v>белый</v>
      </c>
      <c r="X236" s="93" t="str">
        <f t="shared" ca="1" si="27"/>
        <v>21-242-17</v>
      </c>
      <c r="Y236" s="95" t="str">
        <f ca="1">VLOOKUP(C236,Группа!A:B,2,FALSE)</f>
        <v>Шляпа</v>
      </c>
      <c r="Z236" s="117" t="str">
        <f ca="1">IFERROR(VLOOKUP(P236,Размеры!A:C,3,FALSE),"")</f>
        <v>57 M</v>
      </c>
      <c r="AA236" s="117" t="str">
        <f ca="1">VLOOKUP(I236,ЦветПолный!A:B,2,FALSE)</f>
        <v>17</v>
      </c>
      <c r="AB236" s="117">
        <f ca="1">IFERROR(VLOOKUP(P236,Размеры!A:D,4,FALSE),"")</f>
        <v>57</v>
      </c>
      <c r="AC236" s="117">
        <f ca="1">IF(LEFT(IFERROR(VLOOKUP(LOOKUP(2,1/SEARCH(B236,Товары!A:A),Товары!A:A),Товары!A:B,2,0),""),6)=MID(X236,1,6),1,0)</f>
        <v>1</v>
      </c>
      <c r="AE236" s="117">
        <f ca="1">SUMIF(Группа!A:A,C236,Группа!C:C)</f>
        <v>1</v>
      </c>
      <c r="AF236" s="117">
        <f ca="1">SUMIF(Группа!B:B,Y236,Группа!C:C)</f>
        <v>1</v>
      </c>
      <c r="AG236" s="117">
        <f ca="1">SUMIF(Формы!A:A,D236,Формы!B:B)</f>
        <v>1</v>
      </c>
      <c r="AH236" s="117">
        <f ca="1">SUMIF(Материал!A:A,K236,Материал!B:B)</f>
        <v>1</v>
      </c>
      <c r="AI236" s="117">
        <f ca="1">SUMIF(Размеры!A:A,P236,Размеры!E:E)</f>
        <v>1</v>
      </c>
      <c r="AJ236" s="117">
        <f ca="1">SUMIF(Сезон!A:A,F236,Сезон!B:B)</f>
        <v>1</v>
      </c>
      <c r="AK236" s="117">
        <f ca="1">SUMIF(Состав!A:A,J236,Состав!B:B)</f>
        <v>1</v>
      </c>
      <c r="AL236" s="117">
        <f ca="1">SUMIF(ЦветПолный!A:A,I236,ЦветПолный!C:C)</f>
        <v>4</v>
      </c>
      <c r="AM236" s="117">
        <f ca="1">SUMIF(Цвет!A:A,W236,Цвет!B:B)</f>
        <v>1</v>
      </c>
      <c r="AN236" s="117">
        <f ca="1">SUMIF(Пол!B:B,L236,Пол!C:C)</f>
        <v>1</v>
      </c>
      <c r="AO236" s="117">
        <f ca="1">SUMIF(Марка!A:A,G236,Марка!B:B)</f>
        <v>1</v>
      </c>
      <c r="AP236" s="117">
        <f ca="1">SUMIF(Страна!A:A,M236,Страна!B:B)</f>
        <v>1</v>
      </c>
      <c r="AQ236" s="83" t="str">
        <f ca="1">IF(VLOOKUP(T236,Товары!A:B,2,FALSE)=X236,"Есть в 1С","ERR")</f>
        <v>Есть в 1С</v>
      </c>
      <c r="AR236" s="84" t="str">
        <f ca="1">IF(VLOOKUP(X236,Товары!B:B,1,FALSE)=X236,"Есть в 1С","ERR")</f>
        <v>Есть в 1С</v>
      </c>
      <c r="AS236" s="116" t="str">
        <f ca="1">VLOOKUP(T236,Товары!A:B,2,FALSE)</f>
        <v>21-242-17</v>
      </c>
      <c r="AT236" s="114" t="str">
        <f ca="1">VLOOKUP(T236,Товары!A:B,1,FALSE)</f>
        <v>Шляпа BAILEY арт. 63117 BLACKBURN (белый) {natural}</v>
      </c>
    </row>
    <row r="237" spans="1:46" x14ac:dyDescent="0.25">
      <c r="A237" s="133" t="str">
        <f ca="1"/>
        <v>21-242-17-55</v>
      </c>
      <c r="B237" s="128" t="str">
        <f ca="1">UPPER(_xlfn.XLOOKUP($A237,Строчный!$A:$A,Строчный!B:B,"ERR",0))</f>
        <v>63117 BLACKBURN</v>
      </c>
      <c r="C237" s="101" t="str">
        <f ca="1">PROPER(_xlfn.XLOOKUP($A237,Строчный!$A:$A,Строчный!C:C,"ERR",0))</f>
        <v>Шляпы</v>
      </c>
      <c r="D237" s="101" t="str">
        <f ca="1">_xlfn.LET(_xlpm.DATA,(_xlfn.XLOOKUP($A237,Строчный!$A:$A,Строчный!D:D,"ERR",0)),UPPER(MID(_xlpm.DATA,1,1))&amp;LOWER(MID(_xlpm.DATA,2,LEN(_xlpm.DATA)-1)))</f>
        <v>Шляпа федора</v>
      </c>
      <c r="E237" s="101" t="str">
        <f ca="1">PROPER(_xlfn.XLOOKUP($A237,Строчный!$A:$A,Строчный!E:E,"ERR",0))</f>
        <v>The Hollywood</v>
      </c>
      <c r="F237" s="101" t="str">
        <f ca="1">LOWER(_xlfn.XLOOKUP($A237,Строчный!$A:$A,Строчный!F:F,"ERR",0))</f>
        <v>летний</v>
      </c>
      <c r="G237" s="101" t="str">
        <f ca="1">UPPER(_xlfn.XLOOKUP($A237,Строчный!$A:$A,Строчный!G:G,"ERR",0))</f>
        <v>BAILEY</v>
      </c>
      <c r="H237" s="101" t="str">
        <f ca="1">LOWER(_xlfn.XLOOKUP($A237,Строчный!$A:$A,Строчный!H:H,"ERR",0))</f>
        <v>natural</v>
      </c>
      <c r="I237" s="101" t="str">
        <f ca="1">LOWER(_xlfn.XLOOKUP($A237,Строчный!$A:$A,Строчный!I:I,"ERR",0))</f>
        <v>белый</v>
      </c>
      <c r="J237" s="101" t="str">
        <f ca="1">SUBSTITUTE(LOWER(_xlfn.XLOOKUP($A237,Строчный!$A:$A,Строчный!J:J,"ERR",0)),"подклад","Подклад")</f>
        <v>100% бумага</v>
      </c>
      <c r="K237" s="101" t="str">
        <f ca="1">LOWER(_xlfn.XLOOKUP($A237,Строчный!$A:$A,Строчный!K:K,"ERR",0))</f>
        <v>бумажные</v>
      </c>
      <c r="L237" s="101" t="str">
        <f ca="1">PROPER(_xlfn.XLOOKUP($A237,Строчный!$A:$A,Строчный!L:L,"ERR",0))</f>
        <v>Унисекс</v>
      </c>
      <c r="M237" s="101" t="str">
        <f ca="1">PROPER(_xlfn.XLOOKUP($A237,Строчный!$A:$A,Строчный!M:M,"ERR",0))</f>
        <v>Соединенные Штаты</v>
      </c>
      <c r="N237" s="110">
        <f ca="1">VALUE(_xlfn.XLOOKUP($A237,Строчный!$A:$A,Строчный!N:N,"ERR",0))</f>
        <v>5733</v>
      </c>
      <c r="O237" s="109" t="str">
        <f ca="1">_xlfn.XLOOKUP($G237,Фабрика!A:A,Фабрика!B:B,"ERR",0)</f>
        <v>Bollman Headwear Europe Ltd; 2 Merchants drive, Caelisle, Cumbria CA3 0JW, United Kingdom</v>
      </c>
      <c r="P237" s="100">
        <f ca="1">_xlfn.XLOOKUP($A237,Строчный!$A:$A,Строчный!P:P,"ERR",0)</f>
        <v>55</v>
      </c>
      <c r="Q237" s="100">
        <f ca="1">VALUE(_xlfn.XLOOKUP($A237,Строчный!$A:$A,Строчный!Q:Q,"ERR",0))</f>
        <v>2</v>
      </c>
      <c r="R237" s="14" t="s">
        <v>283</v>
      </c>
      <c r="S237" s="122" t="str">
        <f t="shared" ca="1" si="23"/>
        <v>Шляпа BAILEY арт. 63117 BLACKBURN (белый)</v>
      </c>
      <c r="T237" s="121" t="str">
        <f t="shared" ca="1" si="24"/>
        <v>Шляпа BAILEY арт. 63117 BLACKBURN (белый) {natural}</v>
      </c>
      <c r="U237" s="18" t="str">
        <f t="shared" ca="1" si="25"/>
        <v>белый</v>
      </c>
      <c r="V237" s="18" t="str">
        <f t="shared" ca="1" si="26"/>
        <v>белый</v>
      </c>
      <c r="W237" s="119" t="str">
        <f ca="1">_xlfn.XLOOKUP(A237,'Цвета артикулов'!A:A,'Цвета артикулов'!B:B,IFERROR(MID(I237,FIND("-",I237)+1,LEN(I237)),IFERROR(MID(I237,1,FIND("/",I237)-2),I237)),0)</f>
        <v>белый</v>
      </c>
      <c r="X237" s="93" t="str">
        <f t="shared" ca="1" si="27"/>
        <v>21-242-17</v>
      </c>
      <c r="Y237" s="95" t="str">
        <f ca="1">VLOOKUP(C237,Группа!A:B,2,FALSE)</f>
        <v>Шляпа</v>
      </c>
      <c r="Z237" s="117" t="str">
        <f ca="1">IFERROR(VLOOKUP(P237,Размеры!A:C,3,FALSE),"")</f>
        <v>55 S</v>
      </c>
      <c r="AA237" s="117" t="str">
        <f ca="1">VLOOKUP(I237,ЦветПолный!A:B,2,FALSE)</f>
        <v>17</v>
      </c>
      <c r="AB237" s="117">
        <f ca="1">IFERROR(VLOOKUP(P237,Размеры!A:D,4,FALSE),"")</f>
        <v>55</v>
      </c>
      <c r="AC237" s="117">
        <f ca="1">IF(LEFT(IFERROR(VLOOKUP(LOOKUP(2,1/SEARCH(B237,Товары!A:A),Товары!A:A),Товары!A:B,2,0),""),6)=MID(X237,1,6),1,0)</f>
        <v>1</v>
      </c>
      <c r="AE237" s="117">
        <f ca="1">SUMIF(Группа!A:A,C237,Группа!C:C)</f>
        <v>1</v>
      </c>
      <c r="AF237" s="117">
        <f ca="1">SUMIF(Группа!B:B,Y237,Группа!C:C)</f>
        <v>1</v>
      </c>
      <c r="AG237" s="117">
        <f ca="1">SUMIF(Формы!A:A,D237,Формы!B:B)</f>
        <v>1</v>
      </c>
      <c r="AH237" s="117">
        <f ca="1">SUMIF(Материал!A:A,K237,Материал!B:B)</f>
        <v>1</v>
      </c>
      <c r="AI237" s="117">
        <f ca="1">SUMIF(Размеры!A:A,P237,Размеры!E:E)</f>
        <v>1</v>
      </c>
      <c r="AJ237" s="117">
        <f ca="1">SUMIF(Сезон!A:A,F237,Сезон!B:B)</f>
        <v>1</v>
      </c>
      <c r="AK237" s="117">
        <f ca="1">SUMIF(Состав!A:A,J237,Состав!B:B)</f>
        <v>1</v>
      </c>
      <c r="AL237" s="117">
        <f ca="1">SUMIF(ЦветПолный!A:A,I237,ЦветПолный!C:C)</f>
        <v>4</v>
      </c>
      <c r="AM237" s="117">
        <f ca="1">SUMIF(Цвет!A:A,W237,Цвет!B:B)</f>
        <v>1</v>
      </c>
      <c r="AN237" s="117">
        <f ca="1">SUMIF(Пол!B:B,L237,Пол!C:C)</f>
        <v>1</v>
      </c>
      <c r="AO237" s="117">
        <f ca="1">SUMIF(Марка!A:A,G237,Марка!B:B)</f>
        <v>1</v>
      </c>
      <c r="AP237" s="117">
        <f ca="1">SUMIF(Страна!A:A,M237,Страна!B:B)</f>
        <v>1</v>
      </c>
      <c r="AQ237" s="83" t="str">
        <f ca="1">IF(VLOOKUP(T237,Товары!A:B,2,FALSE)=X237,"Есть в 1С","ERR")</f>
        <v>Есть в 1С</v>
      </c>
      <c r="AR237" s="84" t="str">
        <f ca="1">IF(VLOOKUP(X237,Товары!B:B,1,FALSE)=X237,"Есть в 1С","ERR")</f>
        <v>Есть в 1С</v>
      </c>
      <c r="AS237" s="116" t="str">
        <f ca="1">VLOOKUP(T237,Товары!A:B,2,FALSE)</f>
        <v>21-242-17</v>
      </c>
      <c r="AT237" s="114" t="str">
        <f ca="1">VLOOKUP(T237,Товары!A:B,1,FALSE)</f>
        <v>Шляпа BAILEY арт. 63117 BLACKBURN (белый) {natural}</v>
      </c>
    </row>
    <row r="238" spans="1:46" x14ac:dyDescent="0.25">
      <c r="A238" s="133" t="str">
        <f ca="1"/>
        <v>21-209-62-61</v>
      </c>
      <c r="B238" s="128" t="str">
        <f ca="1">UPPER(_xlfn.XLOOKUP($A238,Строчный!$A:$A,Строчный!B:B,"ERR",0))</f>
        <v>22721 BROOKS</v>
      </c>
      <c r="C238" s="101" t="str">
        <f ca="1">PROPER(_xlfn.XLOOKUP($A238,Строчный!$A:$A,Строчный!C:C,"ERR",0))</f>
        <v>Шляпы</v>
      </c>
      <c r="D238" s="101" t="str">
        <f ca="1">_xlfn.LET(_xlpm.DATA,(_xlfn.XLOOKUP($A238,Строчный!$A:$A,Строчный!D:D,"ERR",0)),UPPER(MID(_xlpm.DATA,1,1))&amp;LOWER(MID(_xlpm.DATA,2,LEN(_xlpm.DATA)-1)))</f>
        <v>Шляпа федора</v>
      </c>
      <c r="E238" s="101" t="str">
        <f ca="1">PROPER(_xlfn.XLOOKUP($A238,Строчный!$A:$A,Строчный!E:E,"ERR",0))</f>
        <v>The Hollywood</v>
      </c>
      <c r="F238" s="101" t="str">
        <f ca="1">LOWER(_xlfn.XLOOKUP($A238,Строчный!$A:$A,Строчный!F:F,"ERR",0))</f>
        <v>летний</v>
      </c>
      <c r="G238" s="101" t="str">
        <f ca="1">UPPER(_xlfn.XLOOKUP($A238,Строчный!$A:$A,Строчный!G:G,"ERR",0))</f>
        <v>BAILEY</v>
      </c>
      <c r="H238" s="101" t="str">
        <f ca="1">LOWER(_xlfn.XLOOKUP($A238,Строчный!$A:$A,Строчный!H:H,"ERR",0))</f>
        <v>mushroom</v>
      </c>
      <c r="I238" s="101" t="str">
        <f ca="1">LOWER(_xlfn.XLOOKUP($A238,Строчный!$A:$A,Строчный!I:I,"ERR",0))</f>
        <v>коньячный</v>
      </c>
      <c r="J238" s="101" t="str">
        <f ca="1">SUBSTITUTE(LOWER(_xlfn.XLOOKUP($A238,Строчный!$A:$A,Строчный!J:J,"ERR",0)),"подклад","Подклад")</f>
        <v>100% солома токилла</v>
      </c>
      <c r="K238" s="101" t="str">
        <f ca="1">LOWER(_xlfn.XLOOKUP($A238,Строчный!$A:$A,Строчный!K:K,"ERR",0))</f>
        <v>соломенные</v>
      </c>
      <c r="L238" s="101" t="str">
        <f ca="1">PROPER(_xlfn.XLOOKUP($A238,Строчный!$A:$A,Строчный!L:L,"ERR",0))</f>
        <v>Унисекс</v>
      </c>
      <c r="M238" s="101" t="str">
        <f ca="1">PROPER(_xlfn.XLOOKUP($A238,Строчный!$A:$A,Строчный!M:M,"ERR",0))</f>
        <v>Соединенные Штаты</v>
      </c>
      <c r="N238" s="110">
        <f ca="1">VALUE(_xlfn.XLOOKUP($A238,Строчный!$A:$A,Строчный!N:N,"ERR",0))</f>
        <v>6002.0999999999995</v>
      </c>
      <c r="O238" s="109" t="str">
        <f ca="1">_xlfn.XLOOKUP($G238,Фабрика!A:A,Фабрика!B:B,"ERR",0)</f>
        <v>Bollman Headwear Europe Ltd; 2 Merchants drive, Caelisle, Cumbria CA3 0JW, United Kingdom</v>
      </c>
      <c r="P238" s="100">
        <f ca="1">_xlfn.XLOOKUP($A238,Строчный!$A:$A,Строчный!P:P,"ERR",0)</f>
        <v>61</v>
      </c>
      <c r="Q238" s="100">
        <f ca="1">VALUE(_xlfn.XLOOKUP($A238,Строчный!$A:$A,Строчный!Q:Q,"ERR",0))</f>
        <v>2</v>
      </c>
      <c r="R238" s="14" t="s">
        <v>283</v>
      </c>
      <c r="S238" s="122" t="str">
        <f t="shared" ca="1" si="23"/>
        <v>Шляпа BAILEY арт. 22721 BROOKS (коньячный)</v>
      </c>
      <c r="T238" s="121" t="str">
        <f t="shared" ca="1" si="24"/>
        <v>Шляпа BAILEY арт. 22721 BROOKS (коньячный) {mushroom}</v>
      </c>
      <c r="U238" s="18" t="str">
        <f t="shared" ca="1" si="25"/>
        <v>коньячный</v>
      </c>
      <c r="V238" s="18" t="str">
        <f t="shared" ca="1" si="26"/>
        <v>коньячный</v>
      </c>
      <c r="W238" s="119" t="s">
        <v>22</v>
      </c>
      <c r="X238" s="93" t="str">
        <f t="shared" ca="1" si="27"/>
        <v>21-209-62</v>
      </c>
      <c r="Y238" s="95" t="str">
        <f ca="1">VLOOKUP(C238,Группа!A:B,2,FALSE)</f>
        <v>Шляпа</v>
      </c>
      <c r="Z238" s="117" t="str">
        <f ca="1">IFERROR(VLOOKUP(P238,Размеры!A:C,3,FALSE),"")</f>
        <v>61 XL</v>
      </c>
      <c r="AA238" s="117" t="str">
        <f ca="1">VLOOKUP(I238,ЦветПолный!A:B,2,FALSE)</f>
        <v>90</v>
      </c>
      <c r="AB238" s="117">
        <f ca="1">IFERROR(VLOOKUP(P238,Размеры!A:D,4,FALSE),"")</f>
        <v>61</v>
      </c>
      <c r="AC238" s="117">
        <f ca="1">IF(LEFT(IFERROR(VLOOKUP(LOOKUP(2,1/SEARCH(B238,Товары!A:A),Товары!A:A),Товары!A:B,2,0),""),6)=MID(X238,1,6),1,0)</f>
        <v>1</v>
      </c>
      <c r="AE238" s="117">
        <f ca="1">SUMIF(Группа!A:A,C238,Группа!C:C)</f>
        <v>1</v>
      </c>
      <c r="AF238" s="117">
        <f ca="1">SUMIF(Группа!B:B,Y238,Группа!C:C)</f>
        <v>1</v>
      </c>
      <c r="AG238" s="117">
        <f ca="1">SUMIF(Формы!A:A,D238,Формы!B:B)</f>
        <v>1</v>
      </c>
      <c r="AH238" s="117">
        <f ca="1">SUMIF(Материал!A:A,K238,Материал!B:B)</f>
        <v>1</v>
      </c>
      <c r="AI238" s="117">
        <f ca="1">SUMIF(Размеры!A:A,P238,Размеры!E:E)</f>
        <v>1</v>
      </c>
      <c r="AJ238" s="117">
        <f ca="1">SUMIF(Сезон!A:A,F238,Сезон!B:B)</f>
        <v>1</v>
      </c>
      <c r="AK238" s="117">
        <f ca="1">SUMIF(Состав!A:A,J238,Состав!B:B)</f>
        <v>1</v>
      </c>
      <c r="AL238" s="117">
        <f ca="1">SUMIF(ЦветПолный!A:A,I238,ЦветПолный!C:C)</f>
        <v>6</v>
      </c>
      <c r="AM238" s="117">
        <f>SUMIF(Цвет!A:A,W238,Цвет!B:B)</f>
        <v>1</v>
      </c>
      <c r="AN238" s="117">
        <f ca="1">SUMIF(Пол!B:B,L238,Пол!C:C)</f>
        <v>1</v>
      </c>
      <c r="AO238" s="117">
        <f ca="1">SUMIF(Марка!A:A,G238,Марка!B:B)</f>
        <v>1</v>
      </c>
      <c r="AP238" s="117">
        <f ca="1">SUMIF(Страна!A:A,M238,Страна!B:B)</f>
        <v>1</v>
      </c>
      <c r="AQ238" s="83" t="e">
        <f ca="1">IF(VLOOKUP(T238,Товары!A:B,2,FALSE)=X238,"Есть в 1С","ERR")</f>
        <v>#N/A</v>
      </c>
      <c r="AR238" s="84" t="e">
        <f ca="1">IF(VLOOKUP(X238,Товары!B:B,1,FALSE)=X238,"Есть в 1С","ERR")</f>
        <v>#N/A</v>
      </c>
      <c r="AS238" s="116" t="e">
        <f ca="1">VLOOKUP(T238,Товары!A:B,2,FALSE)</f>
        <v>#N/A</v>
      </c>
      <c r="AT238" s="114" t="e">
        <f ca="1">VLOOKUP(T238,Товары!A:B,1,FALSE)</f>
        <v>#N/A</v>
      </c>
    </row>
    <row r="239" spans="1:46" x14ac:dyDescent="0.25">
      <c r="A239" s="133" t="str">
        <f ca="1"/>
        <v>21-209-62-59</v>
      </c>
      <c r="B239" s="128" t="str">
        <f ca="1">UPPER(_xlfn.XLOOKUP($A239,Строчный!$A:$A,Строчный!B:B,"ERR",0))</f>
        <v>22721 BROOKS</v>
      </c>
      <c r="C239" s="101" t="str">
        <f ca="1">PROPER(_xlfn.XLOOKUP($A239,Строчный!$A:$A,Строчный!C:C,"ERR",0))</f>
        <v>Шляпы</v>
      </c>
      <c r="D239" s="101" t="str">
        <f ca="1">_xlfn.LET(_xlpm.DATA,(_xlfn.XLOOKUP($A239,Строчный!$A:$A,Строчный!D:D,"ERR",0)),UPPER(MID(_xlpm.DATA,1,1))&amp;LOWER(MID(_xlpm.DATA,2,LEN(_xlpm.DATA)-1)))</f>
        <v>Шляпа федора</v>
      </c>
      <c r="E239" s="101" t="str">
        <f ca="1">PROPER(_xlfn.XLOOKUP($A239,Строчный!$A:$A,Строчный!E:E,"ERR",0))</f>
        <v>The Hollywood</v>
      </c>
      <c r="F239" s="101" t="str">
        <f ca="1">LOWER(_xlfn.XLOOKUP($A239,Строчный!$A:$A,Строчный!F:F,"ERR",0))</f>
        <v>летний</v>
      </c>
      <c r="G239" s="101" t="str">
        <f ca="1">UPPER(_xlfn.XLOOKUP($A239,Строчный!$A:$A,Строчный!G:G,"ERR",0))</f>
        <v>BAILEY</v>
      </c>
      <c r="H239" s="101" t="str">
        <f ca="1">LOWER(_xlfn.XLOOKUP($A239,Строчный!$A:$A,Строчный!H:H,"ERR",0))</f>
        <v>mushroom</v>
      </c>
      <c r="I239" s="101" t="str">
        <f ca="1">LOWER(_xlfn.XLOOKUP($A239,Строчный!$A:$A,Строчный!I:I,"ERR",0))</f>
        <v>коньячный</v>
      </c>
      <c r="J239" s="101" t="str">
        <f ca="1">SUBSTITUTE(LOWER(_xlfn.XLOOKUP($A239,Строчный!$A:$A,Строчный!J:J,"ERR",0)),"подклад","Подклад")</f>
        <v>100% солома токилла</v>
      </c>
      <c r="K239" s="101" t="str">
        <f ca="1">LOWER(_xlfn.XLOOKUP($A239,Строчный!$A:$A,Строчный!K:K,"ERR",0))</f>
        <v>соломенные</v>
      </c>
      <c r="L239" s="101" t="str">
        <f ca="1">PROPER(_xlfn.XLOOKUP($A239,Строчный!$A:$A,Строчный!L:L,"ERR",0))</f>
        <v>Унисекс</v>
      </c>
      <c r="M239" s="101" t="str">
        <f ca="1">PROPER(_xlfn.XLOOKUP($A239,Строчный!$A:$A,Строчный!M:M,"ERR",0))</f>
        <v>Соединенные Штаты</v>
      </c>
      <c r="N239" s="110">
        <f ca="1">VALUE(_xlfn.XLOOKUP($A239,Строчный!$A:$A,Строчный!N:N,"ERR",0))</f>
        <v>6002.0999999999995</v>
      </c>
      <c r="O239" s="109" t="str">
        <f ca="1">_xlfn.XLOOKUP($G239,Фабрика!A:A,Фабрика!B:B,"ERR",0)</f>
        <v>Bollman Headwear Europe Ltd; 2 Merchants drive, Caelisle, Cumbria CA3 0JW, United Kingdom</v>
      </c>
      <c r="P239" s="100">
        <f ca="1">_xlfn.XLOOKUP($A239,Строчный!$A:$A,Строчный!P:P,"ERR",0)</f>
        <v>59</v>
      </c>
      <c r="Q239" s="100">
        <f ca="1">VALUE(_xlfn.XLOOKUP($A239,Строчный!$A:$A,Строчный!Q:Q,"ERR",0))</f>
        <v>4</v>
      </c>
      <c r="R239" s="14" t="s">
        <v>283</v>
      </c>
      <c r="S239" s="122" t="str">
        <f t="shared" ca="1" si="23"/>
        <v>Шляпа BAILEY арт. 22721 BROOKS (коньячный)</v>
      </c>
      <c r="T239" s="121" t="str">
        <f t="shared" ca="1" si="24"/>
        <v>Шляпа BAILEY арт. 22721 BROOKS (коньячный) {mushroom}</v>
      </c>
      <c r="U239" s="18" t="str">
        <f t="shared" ca="1" si="25"/>
        <v>коньячный</v>
      </c>
      <c r="V239" s="18" t="str">
        <f t="shared" ca="1" si="26"/>
        <v>коньячный</v>
      </c>
      <c r="W239" s="119" t="s">
        <v>22</v>
      </c>
      <c r="X239" s="93" t="str">
        <f t="shared" ca="1" si="27"/>
        <v>21-209-62</v>
      </c>
      <c r="Y239" s="95" t="str">
        <f ca="1">VLOOKUP(C239,Группа!A:B,2,FALSE)</f>
        <v>Шляпа</v>
      </c>
      <c r="Z239" s="117" t="str">
        <f ca="1">IFERROR(VLOOKUP(P239,Размеры!A:C,3,FALSE),"")</f>
        <v>59 L</v>
      </c>
      <c r="AA239" s="117" t="str">
        <f ca="1">VLOOKUP(I239,ЦветПолный!A:B,2,FALSE)</f>
        <v>90</v>
      </c>
      <c r="AB239" s="117">
        <f ca="1">IFERROR(VLOOKUP(P239,Размеры!A:D,4,FALSE),"")</f>
        <v>59</v>
      </c>
      <c r="AC239" s="117">
        <f ca="1">IF(LEFT(IFERROR(VLOOKUP(LOOKUP(2,1/SEARCH(B239,Товары!A:A),Товары!A:A),Товары!A:B,2,0),""),6)=MID(X239,1,6),1,0)</f>
        <v>1</v>
      </c>
      <c r="AE239" s="117">
        <f ca="1">SUMIF(Группа!A:A,C239,Группа!C:C)</f>
        <v>1</v>
      </c>
      <c r="AF239" s="117">
        <f ca="1">SUMIF(Группа!B:B,Y239,Группа!C:C)</f>
        <v>1</v>
      </c>
      <c r="AG239" s="117">
        <f ca="1">SUMIF(Формы!A:A,D239,Формы!B:B)</f>
        <v>1</v>
      </c>
      <c r="AH239" s="117">
        <f ca="1">SUMIF(Материал!A:A,K239,Материал!B:B)</f>
        <v>1</v>
      </c>
      <c r="AI239" s="117">
        <f ca="1">SUMIF(Размеры!A:A,P239,Размеры!E:E)</f>
        <v>1</v>
      </c>
      <c r="AJ239" s="117">
        <f ca="1">SUMIF(Сезон!A:A,F239,Сезон!B:B)</f>
        <v>1</v>
      </c>
      <c r="AK239" s="117">
        <f ca="1">SUMIF(Состав!A:A,J239,Состав!B:B)</f>
        <v>1</v>
      </c>
      <c r="AL239" s="117">
        <f ca="1">SUMIF(ЦветПолный!A:A,I239,ЦветПолный!C:C)</f>
        <v>6</v>
      </c>
      <c r="AM239" s="117">
        <f>SUMIF(Цвет!A:A,W239,Цвет!B:B)</f>
        <v>1</v>
      </c>
      <c r="AN239" s="117">
        <f ca="1">SUMIF(Пол!B:B,L239,Пол!C:C)</f>
        <v>1</v>
      </c>
      <c r="AO239" s="117">
        <f ca="1">SUMIF(Марка!A:A,G239,Марка!B:B)</f>
        <v>1</v>
      </c>
      <c r="AP239" s="117">
        <f ca="1">SUMIF(Страна!A:A,M239,Страна!B:B)</f>
        <v>1</v>
      </c>
      <c r="AQ239" s="83" t="e">
        <f ca="1">IF(VLOOKUP(T239,Товары!A:B,2,FALSE)=X239,"Есть в 1С","ERR")</f>
        <v>#N/A</v>
      </c>
      <c r="AR239" s="84" t="e">
        <f ca="1">IF(VLOOKUP(X239,Товары!B:B,1,FALSE)=X239,"Есть в 1С","ERR")</f>
        <v>#N/A</v>
      </c>
      <c r="AS239" s="116" t="e">
        <f ca="1">VLOOKUP(T239,Товары!A:B,2,FALSE)</f>
        <v>#N/A</v>
      </c>
      <c r="AT239" s="114" t="e">
        <f ca="1">VLOOKUP(T239,Товары!A:B,1,FALSE)</f>
        <v>#N/A</v>
      </c>
    </row>
    <row r="240" spans="1:46" x14ac:dyDescent="0.25">
      <c r="A240" s="133" t="str">
        <f ca="1"/>
        <v>21-209-62-57</v>
      </c>
      <c r="B240" s="128" t="str">
        <f ca="1">UPPER(_xlfn.XLOOKUP($A240,Строчный!$A:$A,Строчный!B:B,"ERR",0))</f>
        <v>22721 BROOKS</v>
      </c>
      <c r="C240" s="101" t="str">
        <f ca="1">PROPER(_xlfn.XLOOKUP($A240,Строчный!$A:$A,Строчный!C:C,"ERR",0))</f>
        <v>Шляпы</v>
      </c>
      <c r="D240" s="101" t="str">
        <f ca="1">_xlfn.LET(_xlpm.DATA,(_xlfn.XLOOKUP($A240,Строчный!$A:$A,Строчный!D:D,"ERR",0)),UPPER(MID(_xlpm.DATA,1,1))&amp;LOWER(MID(_xlpm.DATA,2,LEN(_xlpm.DATA)-1)))</f>
        <v>Шляпа федора</v>
      </c>
      <c r="E240" s="101" t="str">
        <f ca="1">PROPER(_xlfn.XLOOKUP($A240,Строчный!$A:$A,Строчный!E:E,"ERR",0))</f>
        <v>The Hollywood</v>
      </c>
      <c r="F240" s="101" t="str">
        <f ca="1">LOWER(_xlfn.XLOOKUP($A240,Строчный!$A:$A,Строчный!F:F,"ERR",0))</f>
        <v>летний</v>
      </c>
      <c r="G240" s="101" t="str">
        <f ca="1">UPPER(_xlfn.XLOOKUP($A240,Строчный!$A:$A,Строчный!G:G,"ERR",0))</f>
        <v>BAILEY</v>
      </c>
      <c r="H240" s="101" t="str">
        <f ca="1">LOWER(_xlfn.XLOOKUP($A240,Строчный!$A:$A,Строчный!H:H,"ERR",0))</f>
        <v>mushroom</v>
      </c>
      <c r="I240" s="101" t="str">
        <f ca="1">LOWER(_xlfn.XLOOKUP($A240,Строчный!$A:$A,Строчный!I:I,"ERR",0))</f>
        <v>коньячный</v>
      </c>
      <c r="J240" s="101" t="str">
        <f ca="1">SUBSTITUTE(LOWER(_xlfn.XLOOKUP($A240,Строчный!$A:$A,Строчный!J:J,"ERR",0)),"подклад","Подклад")</f>
        <v>100% солома токилла</v>
      </c>
      <c r="K240" s="101" t="str">
        <f ca="1">LOWER(_xlfn.XLOOKUP($A240,Строчный!$A:$A,Строчный!K:K,"ERR",0))</f>
        <v>соломенные</v>
      </c>
      <c r="L240" s="101" t="str">
        <f ca="1">PROPER(_xlfn.XLOOKUP($A240,Строчный!$A:$A,Строчный!L:L,"ERR",0))</f>
        <v>Унисекс</v>
      </c>
      <c r="M240" s="101" t="str">
        <f ca="1">PROPER(_xlfn.XLOOKUP($A240,Строчный!$A:$A,Строчный!M:M,"ERR",0))</f>
        <v>Соединенные Штаты</v>
      </c>
      <c r="N240" s="110">
        <f ca="1">VALUE(_xlfn.XLOOKUP($A240,Строчный!$A:$A,Строчный!N:N,"ERR",0))</f>
        <v>6002.0999999999995</v>
      </c>
      <c r="O240" s="109" t="str">
        <f ca="1">_xlfn.XLOOKUP($G240,Фабрика!A:A,Фабрика!B:B,"ERR",0)</f>
        <v>Bollman Headwear Europe Ltd; 2 Merchants drive, Caelisle, Cumbria CA3 0JW, United Kingdom</v>
      </c>
      <c r="P240" s="100">
        <f ca="1">_xlfn.XLOOKUP($A240,Строчный!$A:$A,Строчный!P:P,"ERR",0)</f>
        <v>57</v>
      </c>
      <c r="Q240" s="100">
        <f ca="1">VALUE(_xlfn.XLOOKUP($A240,Строчный!$A:$A,Строчный!Q:Q,"ERR",0))</f>
        <v>2</v>
      </c>
      <c r="R240" s="14" t="s">
        <v>283</v>
      </c>
      <c r="S240" s="122" t="str">
        <f t="shared" ca="1" si="23"/>
        <v>Шляпа BAILEY арт. 22721 BROOKS (коньячный)</v>
      </c>
      <c r="T240" s="121" t="str">
        <f t="shared" ca="1" si="24"/>
        <v>Шляпа BAILEY арт. 22721 BROOKS (коньячный) {mushroom}</v>
      </c>
      <c r="U240" s="18" t="str">
        <f t="shared" ca="1" si="25"/>
        <v>коньячный</v>
      </c>
      <c r="V240" s="18" t="str">
        <f t="shared" ca="1" si="26"/>
        <v>коньячный</v>
      </c>
      <c r="W240" s="119" t="s">
        <v>22</v>
      </c>
      <c r="X240" s="93" t="str">
        <f t="shared" ca="1" si="27"/>
        <v>21-209-62</v>
      </c>
      <c r="Y240" s="95" t="str">
        <f ca="1">VLOOKUP(C240,Группа!A:B,2,FALSE)</f>
        <v>Шляпа</v>
      </c>
      <c r="Z240" s="117" t="str">
        <f ca="1">IFERROR(VLOOKUP(P240,Размеры!A:C,3,FALSE),"")</f>
        <v>57 M</v>
      </c>
      <c r="AA240" s="117" t="str">
        <f ca="1">VLOOKUP(I240,ЦветПолный!A:B,2,FALSE)</f>
        <v>90</v>
      </c>
      <c r="AB240" s="117">
        <f ca="1">IFERROR(VLOOKUP(P240,Размеры!A:D,4,FALSE),"")</f>
        <v>57</v>
      </c>
      <c r="AC240" s="117">
        <f ca="1">IF(LEFT(IFERROR(VLOOKUP(LOOKUP(2,1/SEARCH(B240,Товары!A:A),Товары!A:A),Товары!A:B,2,0),""),6)=MID(X240,1,6),1,0)</f>
        <v>1</v>
      </c>
      <c r="AE240" s="117">
        <f ca="1">SUMIF(Группа!A:A,C240,Группа!C:C)</f>
        <v>1</v>
      </c>
      <c r="AF240" s="117">
        <f ca="1">SUMIF(Группа!B:B,Y240,Группа!C:C)</f>
        <v>1</v>
      </c>
      <c r="AG240" s="117">
        <f ca="1">SUMIF(Формы!A:A,D240,Формы!B:B)</f>
        <v>1</v>
      </c>
      <c r="AH240" s="117">
        <f ca="1">SUMIF(Материал!A:A,K240,Материал!B:B)</f>
        <v>1</v>
      </c>
      <c r="AI240" s="117">
        <f ca="1">SUMIF(Размеры!A:A,P240,Размеры!E:E)</f>
        <v>1</v>
      </c>
      <c r="AJ240" s="117">
        <f ca="1">SUMIF(Сезон!A:A,F240,Сезон!B:B)</f>
        <v>1</v>
      </c>
      <c r="AK240" s="117">
        <f ca="1">SUMIF(Состав!A:A,J240,Состав!B:B)</f>
        <v>1</v>
      </c>
      <c r="AL240" s="117">
        <f ca="1">SUMIF(ЦветПолный!A:A,I240,ЦветПолный!C:C)</f>
        <v>6</v>
      </c>
      <c r="AM240" s="117">
        <f>SUMIF(Цвет!A:A,W240,Цвет!B:B)</f>
        <v>1</v>
      </c>
      <c r="AN240" s="117">
        <f ca="1">SUMIF(Пол!B:B,L240,Пол!C:C)</f>
        <v>1</v>
      </c>
      <c r="AO240" s="117">
        <f ca="1">SUMIF(Марка!A:A,G240,Марка!B:B)</f>
        <v>1</v>
      </c>
      <c r="AP240" s="117">
        <f ca="1">SUMIF(Страна!A:A,M240,Страна!B:B)</f>
        <v>1</v>
      </c>
      <c r="AQ240" s="83" t="e">
        <f ca="1">IF(VLOOKUP(T240,Товары!A:B,2,FALSE)=X240,"Есть в 1С","ERR")</f>
        <v>#N/A</v>
      </c>
      <c r="AR240" s="84" t="e">
        <f ca="1">IF(VLOOKUP(X240,Товары!B:B,1,FALSE)=X240,"Есть в 1С","ERR")</f>
        <v>#N/A</v>
      </c>
      <c r="AS240" s="116" t="e">
        <f ca="1">VLOOKUP(T240,Товары!A:B,2,FALSE)</f>
        <v>#N/A</v>
      </c>
      <c r="AT240" s="114" t="e">
        <f ca="1">VLOOKUP(T240,Товары!A:B,1,FALSE)</f>
        <v>#N/A</v>
      </c>
    </row>
    <row r="241" spans="1:46" x14ac:dyDescent="0.25">
      <c r="A241" s="133" t="str">
        <f ca="1"/>
        <v>21-209-17-63</v>
      </c>
      <c r="B241" s="128" t="str">
        <f ca="1">UPPER(_xlfn.XLOOKUP($A241,Строчный!$A:$A,Строчный!B:B,"ERR",0))</f>
        <v>22721 BROOKS</v>
      </c>
      <c r="C241" s="101" t="str">
        <f ca="1">PROPER(_xlfn.XLOOKUP($A241,Строчный!$A:$A,Строчный!C:C,"ERR",0))</f>
        <v>Шляпы</v>
      </c>
      <c r="D241" s="101" t="str">
        <f ca="1">_xlfn.LET(_xlpm.DATA,(_xlfn.XLOOKUP($A241,Строчный!$A:$A,Строчный!D:D,"ERR",0)),UPPER(MID(_xlpm.DATA,1,1))&amp;LOWER(MID(_xlpm.DATA,2,LEN(_xlpm.DATA)-1)))</f>
        <v>Шляпа федора</v>
      </c>
      <c r="E241" s="101" t="str">
        <f ca="1">PROPER(_xlfn.XLOOKUP($A241,Строчный!$A:$A,Строчный!E:E,"ERR",0))</f>
        <v>The Hollywood</v>
      </c>
      <c r="F241" s="101" t="str">
        <f ca="1">LOWER(_xlfn.XLOOKUP($A241,Строчный!$A:$A,Строчный!F:F,"ERR",0))</f>
        <v>летний</v>
      </c>
      <c r="G241" s="101" t="str">
        <f ca="1">UPPER(_xlfn.XLOOKUP($A241,Строчный!$A:$A,Строчный!G:G,"ERR",0))</f>
        <v>BAILEY</v>
      </c>
      <c r="H241" s="101" t="str">
        <f ca="1">LOWER(_xlfn.XLOOKUP($A241,Строчный!$A:$A,Строчный!H:H,"ERR",0))</f>
        <v>media bleach</v>
      </c>
      <c r="I241" s="101" t="str">
        <f ca="1">LOWER(_xlfn.XLOOKUP($A241,Строчный!$A:$A,Строчный!I:I,"ERR",0))</f>
        <v>белый</v>
      </c>
      <c r="J241" s="101" t="str">
        <f ca="1">SUBSTITUTE(LOWER(_xlfn.XLOOKUP($A241,Строчный!$A:$A,Строчный!J:J,"ERR",0)),"подклад","Подклад")</f>
        <v>100% солома</v>
      </c>
      <c r="K241" s="101" t="str">
        <f ca="1">LOWER(_xlfn.XLOOKUP($A241,Строчный!$A:$A,Строчный!K:K,"ERR",0))</f>
        <v>соломенные</v>
      </c>
      <c r="L241" s="101" t="str">
        <f ca="1">PROPER(_xlfn.XLOOKUP($A241,Строчный!$A:$A,Строчный!L:L,"ERR",0))</f>
        <v>Унисекс</v>
      </c>
      <c r="M241" s="101" t="str">
        <f ca="1">PROPER(_xlfn.XLOOKUP($A241,Строчный!$A:$A,Строчный!M:M,"ERR",0))</f>
        <v>Соединенные Штаты</v>
      </c>
      <c r="N241" s="110">
        <f ca="1">VALUE(_xlfn.XLOOKUP($A241,Строчный!$A:$A,Строчный!N:N,"ERR",0))</f>
        <v>6002.0999999999995</v>
      </c>
      <c r="O241" s="109" t="str">
        <f ca="1">_xlfn.XLOOKUP($G241,Фабрика!A:A,Фабрика!B:B,"ERR",0)</f>
        <v>Bollman Headwear Europe Ltd; 2 Merchants drive, Caelisle, Cumbria CA3 0JW, United Kingdom</v>
      </c>
      <c r="P241" s="100">
        <f ca="1">_xlfn.XLOOKUP($A241,Строчный!$A:$A,Строчный!P:P,"ERR",0)</f>
        <v>63</v>
      </c>
      <c r="Q241" s="100">
        <f ca="1">VALUE(_xlfn.XLOOKUP($A241,Строчный!$A:$A,Строчный!Q:Q,"ERR",0))</f>
        <v>2</v>
      </c>
      <c r="R241" s="14" t="s">
        <v>283</v>
      </c>
      <c r="S241" s="122" t="str">
        <f t="shared" ca="1" si="23"/>
        <v>Шляпа BAILEY арт. 22721 BROOKS (белый)</v>
      </c>
      <c r="T241" s="121" t="str">
        <f t="shared" ca="1" si="24"/>
        <v>Шляпа BAILEY арт. 22721 BROOKS (белый) {media bleach}</v>
      </c>
      <c r="U241" s="18" t="str">
        <f t="shared" ca="1" si="25"/>
        <v>белый</v>
      </c>
      <c r="V241" s="18" t="str">
        <f t="shared" ca="1" si="26"/>
        <v>белый</v>
      </c>
      <c r="W241" s="119" t="str">
        <f ca="1">_xlfn.XLOOKUP(A241,'Цвета артикулов'!A:A,'Цвета артикулов'!B:B,IFERROR(MID(I241,FIND("-",I241)+1,LEN(I241)),IFERROR(MID(I241,1,FIND("/",I241)-2),I241)),0)</f>
        <v>белый</v>
      </c>
      <c r="X241" s="93" t="str">
        <f t="shared" ca="1" si="27"/>
        <v>21-209-17</v>
      </c>
      <c r="Y241" s="95" t="str">
        <f ca="1">VLOOKUP(C241,Группа!A:B,2,FALSE)</f>
        <v>Шляпа</v>
      </c>
      <c r="Z241" s="117" t="str">
        <f ca="1">IFERROR(VLOOKUP(P241,Размеры!A:C,3,FALSE),"")</f>
        <v>63 XXL</v>
      </c>
      <c r="AA241" s="117" t="str">
        <f ca="1">VLOOKUP(I241,ЦветПолный!A:B,2,FALSE)</f>
        <v>17</v>
      </c>
      <c r="AB241" s="117">
        <f ca="1">IFERROR(VLOOKUP(P241,Размеры!A:D,4,FALSE),"")</f>
        <v>63</v>
      </c>
      <c r="AC241" s="117">
        <f ca="1">IF(LEFT(IFERROR(VLOOKUP(LOOKUP(2,1/SEARCH(B241,Товары!A:A),Товары!A:A),Товары!A:B,2,0),""),6)=MID(X241,1,6),1,0)</f>
        <v>1</v>
      </c>
      <c r="AE241" s="117">
        <f ca="1">SUMIF(Группа!A:A,C241,Группа!C:C)</f>
        <v>1</v>
      </c>
      <c r="AF241" s="117">
        <f ca="1">SUMIF(Группа!B:B,Y241,Группа!C:C)</f>
        <v>1</v>
      </c>
      <c r="AG241" s="117">
        <f ca="1">SUMIF(Формы!A:A,D241,Формы!B:B)</f>
        <v>1</v>
      </c>
      <c r="AH241" s="117">
        <f ca="1">SUMIF(Материал!A:A,K241,Материал!B:B)</f>
        <v>1</v>
      </c>
      <c r="AI241" s="117">
        <f ca="1">SUMIF(Размеры!A:A,P241,Размеры!E:E)</f>
        <v>1</v>
      </c>
      <c r="AJ241" s="117">
        <f ca="1">SUMIF(Сезон!A:A,F241,Сезон!B:B)</f>
        <v>1</v>
      </c>
      <c r="AK241" s="117">
        <f ca="1">SUMIF(Состав!A:A,J241,Состав!B:B)</f>
        <v>1</v>
      </c>
      <c r="AL241" s="117">
        <f ca="1">SUMIF(ЦветПолный!A:A,I241,ЦветПолный!C:C)</f>
        <v>4</v>
      </c>
      <c r="AM241" s="117">
        <f ca="1">SUMIF(Цвет!A:A,W241,Цвет!B:B)</f>
        <v>1</v>
      </c>
      <c r="AN241" s="117">
        <f ca="1">SUMIF(Пол!B:B,L241,Пол!C:C)</f>
        <v>1</v>
      </c>
      <c r="AO241" s="117">
        <f ca="1">SUMIF(Марка!A:A,G241,Марка!B:B)</f>
        <v>1</v>
      </c>
      <c r="AP241" s="117">
        <f ca="1">SUMIF(Страна!A:A,M241,Страна!B:B)</f>
        <v>1</v>
      </c>
      <c r="AQ241" s="83" t="str">
        <f ca="1">IF(VLOOKUP(T241,Товары!A:B,2,FALSE)=X241,"Есть в 1С","ERR")</f>
        <v>Есть в 1С</v>
      </c>
      <c r="AR241" s="84" t="str">
        <f ca="1">IF(VLOOKUP(X241,Товары!B:B,1,FALSE)=X241,"Есть в 1С","ERR")</f>
        <v>Есть в 1С</v>
      </c>
      <c r="AS241" s="116" t="str">
        <f ca="1">VLOOKUP(T241,Товары!A:B,2,FALSE)</f>
        <v>21-209-17</v>
      </c>
      <c r="AT241" s="114" t="str">
        <f ca="1">VLOOKUP(T241,Товары!A:B,1,FALSE)</f>
        <v>Шляпа BAILEY арт. 22721 BROOKS (белый) {media bleach}</v>
      </c>
    </row>
    <row r="242" spans="1:46" x14ac:dyDescent="0.25">
      <c r="A242" s="133" t="str">
        <f ca="1"/>
        <v>21-209-17-61</v>
      </c>
      <c r="B242" s="128" t="str">
        <f ca="1">UPPER(_xlfn.XLOOKUP($A242,Строчный!$A:$A,Строчный!B:B,"ERR",0))</f>
        <v>22721 BROOKS</v>
      </c>
      <c r="C242" s="101" t="str">
        <f ca="1">PROPER(_xlfn.XLOOKUP($A242,Строчный!$A:$A,Строчный!C:C,"ERR",0))</f>
        <v>Шляпы</v>
      </c>
      <c r="D242" s="101" t="str">
        <f ca="1">_xlfn.LET(_xlpm.DATA,(_xlfn.XLOOKUP($A242,Строчный!$A:$A,Строчный!D:D,"ERR",0)),UPPER(MID(_xlpm.DATA,1,1))&amp;LOWER(MID(_xlpm.DATA,2,LEN(_xlpm.DATA)-1)))</f>
        <v>Шляпа федора</v>
      </c>
      <c r="E242" s="101" t="str">
        <f ca="1">PROPER(_xlfn.XLOOKUP($A242,Строчный!$A:$A,Строчный!E:E,"ERR",0))</f>
        <v>The Hollywood</v>
      </c>
      <c r="F242" s="101" t="str">
        <f ca="1">LOWER(_xlfn.XLOOKUP($A242,Строчный!$A:$A,Строчный!F:F,"ERR",0))</f>
        <v>летний</v>
      </c>
      <c r="G242" s="101" t="str">
        <f ca="1">UPPER(_xlfn.XLOOKUP($A242,Строчный!$A:$A,Строчный!G:G,"ERR",0))</f>
        <v>BAILEY</v>
      </c>
      <c r="H242" s="101" t="str">
        <f ca="1">LOWER(_xlfn.XLOOKUP($A242,Строчный!$A:$A,Строчный!H:H,"ERR",0))</f>
        <v>media bleach</v>
      </c>
      <c r="I242" s="101" t="str">
        <f ca="1">LOWER(_xlfn.XLOOKUP($A242,Строчный!$A:$A,Строчный!I:I,"ERR",0))</f>
        <v>белый</v>
      </c>
      <c r="J242" s="101" t="str">
        <f ca="1">SUBSTITUTE(LOWER(_xlfn.XLOOKUP($A242,Строчный!$A:$A,Строчный!J:J,"ERR",0)),"подклад","Подклад")</f>
        <v>100% солома</v>
      </c>
      <c r="K242" s="101" t="str">
        <f ca="1">LOWER(_xlfn.XLOOKUP($A242,Строчный!$A:$A,Строчный!K:K,"ERR",0))</f>
        <v>соломенные</v>
      </c>
      <c r="L242" s="101" t="str">
        <f ca="1">PROPER(_xlfn.XLOOKUP($A242,Строчный!$A:$A,Строчный!L:L,"ERR",0))</f>
        <v>Унисекс</v>
      </c>
      <c r="M242" s="101" t="str">
        <f ca="1">PROPER(_xlfn.XLOOKUP($A242,Строчный!$A:$A,Строчный!M:M,"ERR",0))</f>
        <v>Соединенные Штаты</v>
      </c>
      <c r="N242" s="110">
        <f ca="1">VALUE(_xlfn.XLOOKUP($A242,Строчный!$A:$A,Строчный!N:N,"ERR",0))</f>
        <v>6002.0999999999995</v>
      </c>
      <c r="O242" s="109" t="str">
        <f ca="1">_xlfn.XLOOKUP($G242,Фабрика!A:A,Фабрика!B:B,"ERR",0)</f>
        <v>Bollman Headwear Europe Ltd; 2 Merchants drive, Caelisle, Cumbria CA3 0JW, United Kingdom</v>
      </c>
      <c r="P242" s="100">
        <f ca="1">_xlfn.XLOOKUP($A242,Строчный!$A:$A,Строчный!P:P,"ERR",0)</f>
        <v>61</v>
      </c>
      <c r="Q242" s="100">
        <f ca="1">VALUE(_xlfn.XLOOKUP($A242,Строчный!$A:$A,Строчный!Q:Q,"ERR",0))</f>
        <v>5</v>
      </c>
      <c r="R242" s="14" t="s">
        <v>283</v>
      </c>
      <c r="S242" s="122" t="str">
        <f t="shared" ca="1" si="23"/>
        <v>Шляпа BAILEY арт. 22721 BROOKS (белый)</v>
      </c>
      <c r="T242" s="121" t="str">
        <f t="shared" ca="1" si="24"/>
        <v>Шляпа BAILEY арт. 22721 BROOKS (белый) {media bleach}</v>
      </c>
      <c r="U242" s="18" t="str">
        <f t="shared" ca="1" si="25"/>
        <v>белый</v>
      </c>
      <c r="V242" s="18" t="str">
        <f t="shared" ca="1" si="26"/>
        <v>белый</v>
      </c>
      <c r="W242" s="119" t="str">
        <f ca="1">_xlfn.XLOOKUP(A242,'Цвета артикулов'!A:A,'Цвета артикулов'!B:B,IFERROR(MID(I242,FIND("-",I242)+1,LEN(I242)),IFERROR(MID(I242,1,FIND("/",I242)-2),I242)),0)</f>
        <v>белый</v>
      </c>
      <c r="X242" s="93" t="str">
        <f t="shared" ca="1" si="27"/>
        <v>21-209-17</v>
      </c>
      <c r="Y242" s="95" t="str">
        <f ca="1">VLOOKUP(C242,Группа!A:B,2,FALSE)</f>
        <v>Шляпа</v>
      </c>
      <c r="Z242" s="117" t="str">
        <f ca="1">IFERROR(VLOOKUP(P242,Размеры!A:C,3,FALSE),"")</f>
        <v>61 XL</v>
      </c>
      <c r="AA242" s="117" t="str">
        <f ca="1">VLOOKUP(I242,ЦветПолный!A:B,2,FALSE)</f>
        <v>17</v>
      </c>
      <c r="AB242" s="117">
        <f ca="1">IFERROR(VLOOKUP(P242,Размеры!A:D,4,FALSE),"")</f>
        <v>61</v>
      </c>
      <c r="AC242" s="117">
        <f ca="1">IF(LEFT(IFERROR(VLOOKUP(LOOKUP(2,1/SEARCH(B242,Товары!A:A),Товары!A:A),Товары!A:B,2,0),""),6)=MID(X242,1,6),1,0)</f>
        <v>1</v>
      </c>
      <c r="AE242" s="117">
        <f ca="1">SUMIF(Группа!A:A,C242,Группа!C:C)</f>
        <v>1</v>
      </c>
      <c r="AF242" s="117">
        <f ca="1">SUMIF(Группа!B:B,Y242,Группа!C:C)</f>
        <v>1</v>
      </c>
      <c r="AG242" s="117">
        <f ca="1">SUMIF(Формы!A:A,D242,Формы!B:B)</f>
        <v>1</v>
      </c>
      <c r="AH242" s="117">
        <f ca="1">SUMIF(Материал!A:A,K242,Материал!B:B)</f>
        <v>1</v>
      </c>
      <c r="AI242" s="117">
        <f ca="1">SUMIF(Размеры!A:A,P242,Размеры!E:E)</f>
        <v>1</v>
      </c>
      <c r="AJ242" s="117">
        <f ca="1">SUMIF(Сезон!A:A,F242,Сезон!B:B)</f>
        <v>1</v>
      </c>
      <c r="AK242" s="117">
        <f ca="1">SUMIF(Состав!A:A,J242,Состав!B:B)</f>
        <v>1</v>
      </c>
      <c r="AL242" s="117">
        <f ca="1">SUMIF(ЦветПолный!A:A,I242,ЦветПолный!C:C)</f>
        <v>4</v>
      </c>
      <c r="AM242" s="117">
        <f ca="1">SUMIF(Цвет!A:A,W242,Цвет!B:B)</f>
        <v>1</v>
      </c>
      <c r="AN242" s="117">
        <f ca="1">SUMIF(Пол!B:B,L242,Пол!C:C)</f>
        <v>1</v>
      </c>
      <c r="AO242" s="117">
        <f ca="1">SUMIF(Марка!A:A,G242,Марка!B:B)</f>
        <v>1</v>
      </c>
      <c r="AP242" s="117">
        <f ca="1">SUMIF(Страна!A:A,M242,Страна!B:B)</f>
        <v>1</v>
      </c>
      <c r="AQ242" s="83" t="str">
        <f ca="1">IF(VLOOKUP(T242,Товары!A:B,2,FALSE)=X242,"Есть в 1С","ERR")</f>
        <v>Есть в 1С</v>
      </c>
      <c r="AR242" s="84" t="str">
        <f ca="1">IF(VLOOKUP(X242,Товары!B:B,1,FALSE)=X242,"Есть в 1С","ERR")</f>
        <v>Есть в 1С</v>
      </c>
      <c r="AS242" s="116" t="str">
        <f ca="1">VLOOKUP(T242,Товары!A:B,2,FALSE)</f>
        <v>21-209-17</v>
      </c>
      <c r="AT242" s="114" t="str">
        <f ca="1">VLOOKUP(T242,Товары!A:B,1,FALSE)</f>
        <v>Шляпа BAILEY арт. 22721 BROOKS (белый) {media bleach}</v>
      </c>
    </row>
    <row r="243" spans="1:46" x14ac:dyDescent="0.25">
      <c r="A243" s="133" t="str">
        <f ca="1"/>
        <v>21-209-17-59</v>
      </c>
      <c r="B243" s="128" t="str">
        <f ca="1">UPPER(_xlfn.XLOOKUP($A243,Строчный!$A:$A,Строчный!B:B,"ERR",0))</f>
        <v>22721 BROOKS</v>
      </c>
      <c r="C243" s="101" t="str">
        <f ca="1">PROPER(_xlfn.XLOOKUP($A243,Строчный!$A:$A,Строчный!C:C,"ERR",0))</f>
        <v>Шляпы</v>
      </c>
      <c r="D243" s="101" t="str">
        <f ca="1">_xlfn.LET(_xlpm.DATA,(_xlfn.XLOOKUP($A243,Строчный!$A:$A,Строчный!D:D,"ERR",0)),UPPER(MID(_xlpm.DATA,1,1))&amp;LOWER(MID(_xlpm.DATA,2,LEN(_xlpm.DATA)-1)))</f>
        <v>Шляпа федора</v>
      </c>
      <c r="E243" s="101" t="str">
        <f ca="1">PROPER(_xlfn.XLOOKUP($A243,Строчный!$A:$A,Строчный!E:E,"ERR",0))</f>
        <v>The Hollywood</v>
      </c>
      <c r="F243" s="101" t="str">
        <f ca="1">LOWER(_xlfn.XLOOKUP($A243,Строчный!$A:$A,Строчный!F:F,"ERR",0))</f>
        <v>летний</v>
      </c>
      <c r="G243" s="101" t="str">
        <f ca="1">UPPER(_xlfn.XLOOKUP($A243,Строчный!$A:$A,Строчный!G:G,"ERR",0))</f>
        <v>BAILEY</v>
      </c>
      <c r="H243" s="101" t="str">
        <f ca="1">LOWER(_xlfn.XLOOKUP($A243,Строчный!$A:$A,Строчный!H:H,"ERR",0))</f>
        <v>media bleach</v>
      </c>
      <c r="I243" s="101" t="str">
        <f ca="1">LOWER(_xlfn.XLOOKUP($A243,Строчный!$A:$A,Строчный!I:I,"ERR",0))</f>
        <v>белый</v>
      </c>
      <c r="J243" s="101" t="str">
        <f ca="1">SUBSTITUTE(LOWER(_xlfn.XLOOKUP($A243,Строчный!$A:$A,Строчный!J:J,"ERR",0)),"подклад","Подклад")</f>
        <v>100% солома</v>
      </c>
      <c r="K243" s="101" t="str">
        <f ca="1">LOWER(_xlfn.XLOOKUP($A243,Строчный!$A:$A,Строчный!K:K,"ERR",0))</f>
        <v>соломенные</v>
      </c>
      <c r="L243" s="101" t="str">
        <f ca="1">PROPER(_xlfn.XLOOKUP($A243,Строчный!$A:$A,Строчный!L:L,"ERR",0))</f>
        <v>Унисекс</v>
      </c>
      <c r="M243" s="101" t="str">
        <f ca="1">PROPER(_xlfn.XLOOKUP($A243,Строчный!$A:$A,Строчный!M:M,"ERR",0))</f>
        <v>Соединенные Штаты</v>
      </c>
      <c r="N243" s="110">
        <f ca="1">VALUE(_xlfn.XLOOKUP($A243,Строчный!$A:$A,Строчный!N:N,"ERR",0))</f>
        <v>6002.0999999999995</v>
      </c>
      <c r="O243" s="109" t="str">
        <f ca="1">_xlfn.XLOOKUP($G243,Фабрика!A:A,Фабрика!B:B,"ERR",0)</f>
        <v>Bollman Headwear Europe Ltd; 2 Merchants drive, Caelisle, Cumbria CA3 0JW, United Kingdom</v>
      </c>
      <c r="P243" s="100">
        <f ca="1">_xlfn.XLOOKUP($A243,Строчный!$A:$A,Строчный!P:P,"ERR",0)</f>
        <v>59</v>
      </c>
      <c r="Q243" s="100">
        <f ca="1">VALUE(_xlfn.XLOOKUP($A243,Строчный!$A:$A,Строчный!Q:Q,"ERR",0))</f>
        <v>7</v>
      </c>
      <c r="R243" s="14" t="s">
        <v>283</v>
      </c>
      <c r="S243" s="122" t="str">
        <f t="shared" ca="1" si="23"/>
        <v>Шляпа BAILEY арт. 22721 BROOKS (белый)</v>
      </c>
      <c r="T243" s="121" t="str">
        <f t="shared" ca="1" si="24"/>
        <v>Шляпа BAILEY арт. 22721 BROOKS (белый) {media bleach}</v>
      </c>
      <c r="U243" s="18" t="str">
        <f t="shared" ca="1" si="25"/>
        <v>белый</v>
      </c>
      <c r="V243" s="18" t="str">
        <f t="shared" ca="1" si="26"/>
        <v>белый</v>
      </c>
      <c r="W243" s="119" t="str">
        <f ca="1">_xlfn.XLOOKUP(A243,'Цвета артикулов'!A:A,'Цвета артикулов'!B:B,IFERROR(MID(I243,FIND("-",I243)+1,LEN(I243)),IFERROR(MID(I243,1,FIND("/",I243)-2),I243)),0)</f>
        <v>белый</v>
      </c>
      <c r="X243" s="93" t="str">
        <f t="shared" ca="1" si="27"/>
        <v>21-209-17</v>
      </c>
      <c r="Y243" s="95" t="str">
        <f ca="1">VLOOKUP(C243,Группа!A:B,2,FALSE)</f>
        <v>Шляпа</v>
      </c>
      <c r="Z243" s="117" t="str">
        <f ca="1">IFERROR(VLOOKUP(P243,Размеры!A:C,3,FALSE),"")</f>
        <v>59 L</v>
      </c>
      <c r="AA243" s="117" t="str">
        <f ca="1">VLOOKUP(I243,ЦветПолный!A:B,2,FALSE)</f>
        <v>17</v>
      </c>
      <c r="AB243" s="117">
        <f ca="1">IFERROR(VLOOKUP(P243,Размеры!A:D,4,FALSE),"")</f>
        <v>59</v>
      </c>
      <c r="AC243" s="117">
        <f ca="1">IF(LEFT(IFERROR(VLOOKUP(LOOKUP(2,1/SEARCH(B243,Товары!A:A),Товары!A:A),Товары!A:B,2,0),""),6)=MID(X243,1,6),1,0)</f>
        <v>1</v>
      </c>
      <c r="AE243" s="117">
        <f ca="1">SUMIF(Группа!A:A,C243,Группа!C:C)</f>
        <v>1</v>
      </c>
      <c r="AF243" s="117">
        <f ca="1">SUMIF(Группа!B:B,Y243,Группа!C:C)</f>
        <v>1</v>
      </c>
      <c r="AG243" s="117">
        <f ca="1">SUMIF(Формы!A:A,D243,Формы!B:B)</f>
        <v>1</v>
      </c>
      <c r="AH243" s="117">
        <f ca="1">SUMIF(Материал!A:A,K243,Материал!B:B)</f>
        <v>1</v>
      </c>
      <c r="AI243" s="117">
        <f ca="1">SUMIF(Размеры!A:A,P243,Размеры!E:E)</f>
        <v>1</v>
      </c>
      <c r="AJ243" s="117">
        <f ca="1">SUMIF(Сезон!A:A,F243,Сезон!B:B)</f>
        <v>1</v>
      </c>
      <c r="AK243" s="117">
        <f ca="1">SUMIF(Состав!A:A,J243,Состав!B:B)</f>
        <v>1</v>
      </c>
      <c r="AL243" s="117">
        <f ca="1">SUMIF(ЦветПолный!A:A,I243,ЦветПолный!C:C)</f>
        <v>4</v>
      </c>
      <c r="AM243" s="117">
        <f ca="1">SUMIF(Цвет!A:A,W243,Цвет!B:B)</f>
        <v>1</v>
      </c>
      <c r="AN243" s="117">
        <f ca="1">SUMIF(Пол!B:B,L243,Пол!C:C)</f>
        <v>1</v>
      </c>
      <c r="AO243" s="117">
        <f ca="1">SUMIF(Марка!A:A,G243,Марка!B:B)</f>
        <v>1</v>
      </c>
      <c r="AP243" s="117">
        <f ca="1">SUMIF(Страна!A:A,M243,Страна!B:B)</f>
        <v>1</v>
      </c>
      <c r="AQ243" s="83" t="str">
        <f ca="1">IF(VLOOKUP(T243,Товары!A:B,2,FALSE)=X243,"Есть в 1С","ERR")</f>
        <v>Есть в 1С</v>
      </c>
      <c r="AR243" s="84" t="str">
        <f ca="1">IF(VLOOKUP(X243,Товары!B:B,1,FALSE)=X243,"Есть в 1С","ERR")</f>
        <v>Есть в 1С</v>
      </c>
      <c r="AS243" s="116" t="str">
        <f ca="1">VLOOKUP(T243,Товары!A:B,2,FALSE)</f>
        <v>21-209-17</v>
      </c>
      <c r="AT243" s="114" t="str">
        <f ca="1">VLOOKUP(T243,Товары!A:B,1,FALSE)</f>
        <v>Шляпа BAILEY арт. 22721 BROOKS (белый) {media bleach}</v>
      </c>
    </row>
    <row r="244" spans="1:46" x14ac:dyDescent="0.25">
      <c r="A244" s="133" t="str">
        <f ca="1"/>
        <v>21-209-17-57</v>
      </c>
      <c r="B244" s="128" t="str">
        <f ca="1">UPPER(_xlfn.XLOOKUP($A244,Строчный!$A:$A,Строчный!B:B,"ERR",0))</f>
        <v>22721 BROOKS</v>
      </c>
      <c r="C244" s="101" t="str">
        <f ca="1">PROPER(_xlfn.XLOOKUP($A244,Строчный!$A:$A,Строчный!C:C,"ERR",0))</f>
        <v>Шляпы</v>
      </c>
      <c r="D244" s="101" t="str">
        <f ca="1">_xlfn.LET(_xlpm.DATA,(_xlfn.XLOOKUP($A244,Строчный!$A:$A,Строчный!D:D,"ERR",0)),UPPER(MID(_xlpm.DATA,1,1))&amp;LOWER(MID(_xlpm.DATA,2,LEN(_xlpm.DATA)-1)))</f>
        <v>Шляпа федора</v>
      </c>
      <c r="E244" s="101" t="str">
        <f ca="1">PROPER(_xlfn.XLOOKUP($A244,Строчный!$A:$A,Строчный!E:E,"ERR",0))</f>
        <v>The Hollywood</v>
      </c>
      <c r="F244" s="101" t="str">
        <f ca="1">LOWER(_xlfn.XLOOKUP($A244,Строчный!$A:$A,Строчный!F:F,"ERR",0))</f>
        <v>летний</v>
      </c>
      <c r="G244" s="101" t="str">
        <f ca="1">UPPER(_xlfn.XLOOKUP($A244,Строчный!$A:$A,Строчный!G:G,"ERR",0))</f>
        <v>BAILEY</v>
      </c>
      <c r="H244" s="101" t="str">
        <f ca="1">LOWER(_xlfn.XLOOKUP($A244,Строчный!$A:$A,Строчный!H:H,"ERR",0))</f>
        <v>media bleach</v>
      </c>
      <c r="I244" s="101" t="str">
        <f ca="1">LOWER(_xlfn.XLOOKUP($A244,Строчный!$A:$A,Строчный!I:I,"ERR",0))</f>
        <v>белый</v>
      </c>
      <c r="J244" s="101" t="str">
        <f ca="1">SUBSTITUTE(LOWER(_xlfn.XLOOKUP($A244,Строчный!$A:$A,Строчный!J:J,"ERR",0)),"подклад","Подклад")</f>
        <v>100% солома</v>
      </c>
      <c r="K244" s="101" t="str">
        <f ca="1">LOWER(_xlfn.XLOOKUP($A244,Строчный!$A:$A,Строчный!K:K,"ERR",0))</f>
        <v>соломенные</v>
      </c>
      <c r="L244" s="101" t="str">
        <f ca="1">PROPER(_xlfn.XLOOKUP($A244,Строчный!$A:$A,Строчный!L:L,"ERR",0))</f>
        <v>Унисекс</v>
      </c>
      <c r="M244" s="101" t="str">
        <f ca="1">PROPER(_xlfn.XLOOKUP($A244,Строчный!$A:$A,Строчный!M:M,"ERR",0))</f>
        <v>Соединенные Штаты</v>
      </c>
      <c r="N244" s="110">
        <f ca="1">VALUE(_xlfn.XLOOKUP($A244,Строчный!$A:$A,Строчный!N:N,"ERR",0))</f>
        <v>6002.0999999999995</v>
      </c>
      <c r="O244" s="109" t="str">
        <f ca="1">_xlfn.XLOOKUP($G244,Фабрика!A:A,Фабрика!B:B,"ERR",0)</f>
        <v>Bollman Headwear Europe Ltd; 2 Merchants drive, Caelisle, Cumbria CA3 0JW, United Kingdom</v>
      </c>
      <c r="P244" s="100">
        <f ca="1">_xlfn.XLOOKUP($A244,Строчный!$A:$A,Строчный!P:P,"ERR",0)</f>
        <v>57</v>
      </c>
      <c r="Q244" s="100">
        <f ca="1">VALUE(_xlfn.XLOOKUP($A244,Строчный!$A:$A,Строчный!Q:Q,"ERR",0))</f>
        <v>5</v>
      </c>
      <c r="R244" s="14" t="s">
        <v>283</v>
      </c>
      <c r="S244" s="122" t="str">
        <f t="shared" ca="1" si="23"/>
        <v>Шляпа BAILEY арт. 22721 BROOKS (белый)</v>
      </c>
      <c r="T244" s="121" t="str">
        <f t="shared" ca="1" si="24"/>
        <v>Шляпа BAILEY арт. 22721 BROOKS (белый) {media bleach}</v>
      </c>
      <c r="U244" s="18" t="str">
        <f t="shared" ca="1" si="25"/>
        <v>белый</v>
      </c>
      <c r="V244" s="18" t="str">
        <f t="shared" ca="1" si="26"/>
        <v>белый</v>
      </c>
      <c r="W244" s="119" t="str">
        <f ca="1">_xlfn.XLOOKUP(A244,'Цвета артикулов'!A:A,'Цвета артикулов'!B:B,IFERROR(MID(I244,FIND("-",I244)+1,LEN(I244)),IFERROR(MID(I244,1,FIND("/",I244)-2),I244)),0)</f>
        <v>белый</v>
      </c>
      <c r="X244" s="93" t="str">
        <f t="shared" ca="1" si="27"/>
        <v>21-209-17</v>
      </c>
      <c r="Y244" s="95" t="str">
        <f ca="1">VLOOKUP(C244,Группа!A:B,2,FALSE)</f>
        <v>Шляпа</v>
      </c>
      <c r="Z244" s="117" t="str">
        <f ca="1">IFERROR(VLOOKUP(P244,Размеры!A:C,3,FALSE),"")</f>
        <v>57 M</v>
      </c>
      <c r="AA244" s="117" t="str">
        <f ca="1">VLOOKUP(I244,ЦветПолный!A:B,2,FALSE)</f>
        <v>17</v>
      </c>
      <c r="AB244" s="117">
        <f ca="1">IFERROR(VLOOKUP(P244,Размеры!A:D,4,FALSE),"")</f>
        <v>57</v>
      </c>
      <c r="AC244" s="117">
        <f ca="1">IF(LEFT(IFERROR(VLOOKUP(LOOKUP(2,1/SEARCH(B244,Товары!A:A),Товары!A:A),Товары!A:B,2,0),""),6)=MID(X244,1,6),1,0)</f>
        <v>1</v>
      </c>
      <c r="AE244" s="117">
        <f ca="1">SUMIF(Группа!A:A,C244,Группа!C:C)</f>
        <v>1</v>
      </c>
      <c r="AF244" s="117">
        <f ca="1">SUMIF(Группа!B:B,Y244,Группа!C:C)</f>
        <v>1</v>
      </c>
      <c r="AG244" s="117">
        <f ca="1">SUMIF(Формы!A:A,D244,Формы!B:B)</f>
        <v>1</v>
      </c>
      <c r="AH244" s="117">
        <f ca="1">SUMIF(Материал!A:A,K244,Материал!B:B)</f>
        <v>1</v>
      </c>
      <c r="AI244" s="117">
        <f ca="1">SUMIF(Размеры!A:A,P244,Размеры!E:E)</f>
        <v>1</v>
      </c>
      <c r="AJ244" s="117">
        <f ca="1">SUMIF(Сезон!A:A,F244,Сезон!B:B)</f>
        <v>1</v>
      </c>
      <c r="AK244" s="117">
        <f ca="1">SUMIF(Состав!A:A,J244,Состав!B:B)</f>
        <v>1</v>
      </c>
      <c r="AL244" s="117">
        <f ca="1">SUMIF(ЦветПолный!A:A,I244,ЦветПолный!C:C)</f>
        <v>4</v>
      </c>
      <c r="AM244" s="117">
        <f ca="1">SUMIF(Цвет!A:A,W244,Цвет!B:B)</f>
        <v>1</v>
      </c>
      <c r="AN244" s="117">
        <f ca="1">SUMIF(Пол!B:B,L244,Пол!C:C)</f>
        <v>1</v>
      </c>
      <c r="AO244" s="117">
        <f ca="1">SUMIF(Марка!A:A,G244,Марка!B:B)</f>
        <v>1</v>
      </c>
      <c r="AP244" s="117">
        <f ca="1">SUMIF(Страна!A:A,M244,Страна!B:B)</f>
        <v>1</v>
      </c>
      <c r="AQ244" s="83" t="str">
        <f ca="1">IF(VLOOKUP(T244,Товары!A:B,2,FALSE)=X244,"Есть в 1С","ERR")</f>
        <v>Есть в 1С</v>
      </c>
      <c r="AR244" s="84" t="str">
        <f ca="1">IF(VLOOKUP(X244,Товары!B:B,1,FALSE)=X244,"Есть в 1С","ERR")</f>
        <v>Есть в 1С</v>
      </c>
      <c r="AS244" s="116" t="str">
        <f ca="1">VLOOKUP(T244,Товары!A:B,2,FALSE)</f>
        <v>21-209-17</v>
      </c>
      <c r="AT244" s="114" t="str">
        <f ca="1">VLOOKUP(T244,Товары!A:B,1,FALSE)</f>
        <v>Шляпа BAILEY арт. 22721 BROOKS (белый) {media bleach}</v>
      </c>
    </row>
    <row r="245" spans="1:46" x14ac:dyDescent="0.25">
      <c r="A245" s="133" t="str">
        <f ca="1"/>
        <v>21-209-17-55</v>
      </c>
      <c r="B245" s="128" t="str">
        <f ca="1">UPPER(_xlfn.XLOOKUP($A245,Строчный!$A:$A,Строчный!B:B,"ERR",0))</f>
        <v>22721 BROOKS</v>
      </c>
      <c r="C245" s="101" t="str">
        <f ca="1">PROPER(_xlfn.XLOOKUP($A245,Строчный!$A:$A,Строчный!C:C,"ERR",0))</f>
        <v>Шляпы</v>
      </c>
      <c r="D245" s="101" t="str">
        <f ca="1">_xlfn.LET(_xlpm.DATA,(_xlfn.XLOOKUP($A245,Строчный!$A:$A,Строчный!D:D,"ERR",0)),UPPER(MID(_xlpm.DATA,1,1))&amp;LOWER(MID(_xlpm.DATA,2,LEN(_xlpm.DATA)-1)))</f>
        <v>Шляпа федора</v>
      </c>
      <c r="E245" s="101" t="str">
        <f ca="1">PROPER(_xlfn.XLOOKUP($A245,Строчный!$A:$A,Строчный!E:E,"ERR",0))</f>
        <v>The Hollywood</v>
      </c>
      <c r="F245" s="101" t="str">
        <f ca="1">LOWER(_xlfn.XLOOKUP($A245,Строчный!$A:$A,Строчный!F:F,"ERR",0))</f>
        <v>летний</v>
      </c>
      <c r="G245" s="101" t="str">
        <f ca="1">UPPER(_xlfn.XLOOKUP($A245,Строчный!$A:$A,Строчный!G:G,"ERR",0))</f>
        <v>BAILEY</v>
      </c>
      <c r="H245" s="101" t="str">
        <f ca="1">LOWER(_xlfn.XLOOKUP($A245,Строчный!$A:$A,Строчный!H:H,"ERR",0))</f>
        <v>media bleach</v>
      </c>
      <c r="I245" s="101" t="str">
        <f ca="1">LOWER(_xlfn.XLOOKUP($A245,Строчный!$A:$A,Строчный!I:I,"ERR",0))</f>
        <v>белый</v>
      </c>
      <c r="J245" s="101" t="str">
        <f ca="1">SUBSTITUTE(LOWER(_xlfn.XLOOKUP($A245,Строчный!$A:$A,Строчный!J:J,"ERR",0)),"подклад","Подклад")</f>
        <v>100% солома</v>
      </c>
      <c r="K245" s="101" t="str">
        <f ca="1">LOWER(_xlfn.XLOOKUP($A245,Строчный!$A:$A,Строчный!K:K,"ERR",0))</f>
        <v>соломенные</v>
      </c>
      <c r="L245" s="101" t="str">
        <f ca="1">PROPER(_xlfn.XLOOKUP($A245,Строчный!$A:$A,Строчный!L:L,"ERR",0))</f>
        <v>Унисекс</v>
      </c>
      <c r="M245" s="101" t="str">
        <f ca="1">PROPER(_xlfn.XLOOKUP($A245,Строчный!$A:$A,Строчный!M:M,"ERR",0))</f>
        <v>Соединенные Штаты</v>
      </c>
      <c r="N245" s="110">
        <f ca="1">VALUE(_xlfn.XLOOKUP($A245,Строчный!$A:$A,Строчный!N:N,"ERR",0))</f>
        <v>6002.0999999999995</v>
      </c>
      <c r="O245" s="109" t="str">
        <f ca="1">_xlfn.XLOOKUP($G245,Фабрика!A:A,Фабрика!B:B,"ERR",0)</f>
        <v>Bollman Headwear Europe Ltd; 2 Merchants drive, Caelisle, Cumbria CA3 0JW, United Kingdom</v>
      </c>
      <c r="P245" s="100">
        <f ca="1">_xlfn.XLOOKUP($A245,Строчный!$A:$A,Строчный!P:P,"ERR",0)</f>
        <v>55</v>
      </c>
      <c r="Q245" s="100">
        <f ca="1">VALUE(_xlfn.XLOOKUP($A245,Строчный!$A:$A,Строчный!Q:Q,"ERR",0))</f>
        <v>2</v>
      </c>
      <c r="R245" s="14" t="s">
        <v>283</v>
      </c>
      <c r="S245" s="122" t="str">
        <f t="shared" ca="1" si="23"/>
        <v>Шляпа BAILEY арт. 22721 BROOKS (белый)</v>
      </c>
      <c r="T245" s="121" t="str">
        <f t="shared" ca="1" si="24"/>
        <v>Шляпа BAILEY арт. 22721 BROOKS (белый) {media bleach}</v>
      </c>
      <c r="U245" s="18" t="str">
        <f t="shared" ca="1" si="25"/>
        <v>белый</v>
      </c>
      <c r="V245" s="18" t="str">
        <f t="shared" ca="1" si="26"/>
        <v>белый</v>
      </c>
      <c r="W245" s="119" t="str">
        <f ca="1">_xlfn.XLOOKUP(A245,'Цвета артикулов'!A:A,'Цвета артикулов'!B:B,IFERROR(MID(I245,FIND("-",I245)+1,LEN(I245)),IFERROR(MID(I245,1,FIND("/",I245)-2),I245)),0)</f>
        <v>белый</v>
      </c>
      <c r="X245" s="93" t="str">
        <f t="shared" ca="1" si="27"/>
        <v>21-209-17</v>
      </c>
      <c r="Y245" s="95" t="str">
        <f ca="1">VLOOKUP(C245,Группа!A:B,2,FALSE)</f>
        <v>Шляпа</v>
      </c>
      <c r="Z245" s="117" t="str">
        <f ca="1">IFERROR(VLOOKUP(P245,Размеры!A:C,3,FALSE),"")</f>
        <v>55 S</v>
      </c>
      <c r="AA245" s="117" t="str">
        <f ca="1">VLOOKUP(I245,ЦветПолный!A:B,2,FALSE)</f>
        <v>17</v>
      </c>
      <c r="AB245" s="117">
        <f ca="1">IFERROR(VLOOKUP(P245,Размеры!A:D,4,FALSE),"")</f>
        <v>55</v>
      </c>
      <c r="AC245" s="117">
        <f ca="1">IF(LEFT(IFERROR(VLOOKUP(LOOKUP(2,1/SEARCH(B245,Товары!A:A),Товары!A:A),Товары!A:B,2,0),""),6)=MID(X245,1,6),1,0)</f>
        <v>1</v>
      </c>
      <c r="AE245" s="117">
        <f ca="1">SUMIF(Группа!A:A,C245,Группа!C:C)</f>
        <v>1</v>
      </c>
      <c r="AF245" s="117">
        <f ca="1">SUMIF(Группа!B:B,Y245,Группа!C:C)</f>
        <v>1</v>
      </c>
      <c r="AG245" s="117">
        <f ca="1">SUMIF(Формы!A:A,D245,Формы!B:B)</f>
        <v>1</v>
      </c>
      <c r="AH245" s="117">
        <f ca="1">SUMIF(Материал!A:A,K245,Материал!B:B)</f>
        <v>1</v>
      </c>
      <c r="AI245" s="117">
        <f ca="1">SUMIF(Размеры!A:A,P245,Размеры!E:E)</f>
        <v>1</v>
      </c>
      <c r="AJ245" s="117">
        <f ca="1">SUMIF(Сезон!A:A,F245,Сезон!B:B)</f>
        <v>1</v>
      </c>
      <c r="AK245" s="117">
        <f ca="1">SUMIF(Состав!A:A,J245,Состав!B:B)</f>
        <v>1</v>
      </c>
      <c r="AL245" s="117">
        <f ca="1">SUMIF(ЦветПолный!A:A,I245,ЦветПолный!C:C)</f>
        <v>4</v>
      </c>
      <c r="AM245" s="117">
        <f ca="1">SUMIF(Цвет!A:A,W245,Цвет!B:B)</f>
        <v>1</v>
      </c>
      <c r="AN245" s="117">
        <f ca="1">SUMIF(Пол!B:B,L245,Пол!C:C)</f>
        <v>1</v>
      </c>
      <c r="AO245" s="117">
        <f ca="1">SUMIF(Марка!A:A,G245,Марка!B:B)</f>
        <v>1</v>
      </c>
      <c r="AP245" s="117">
        <f ca="1">SUMIF(Страна!A:A,M245,Страна!B:B)</f>
        <v>1</v>
      </c>
      <c r="AQ245" s="83" t="str">
        <f ca="1">IF(VLOOKUP(T245,Товары!A:B,2,FALSE)=X245,"Есть в 1С","ERR")</f>
        <v>Есть в 1С</v>
      </c>
      <c r="AR245" s="84" t="str">
        <f ca="1">IF(VLOOKUP(X245,Товары!B:B,1,FALSE)=X245,"Есть в 1С","ERR")</f>
        <v>Есть в 1С</v>
      </c>
      <c r="AS245" s="116" t="str">
        <f ca="1">VLOOKUP(T245,Товары!A:B,2,FALSE)</f>
        <v>21-209-17</v>
      </c>
      <c r="AT245" s="114" t="str">
        <f ca="1">VLOOKUP(T245,Товары!A:B,1,FALSE)</f>
        <v>Шляпа BAILEY арт. 22721 BROOKS (белый) {media bleach}</v>
      </c>
    </row>
    <row r="246" spans="1:46" x14ac:dyDescent="0.25">
      <c r="A246" s="133" t="str">
        <f ca="1"/>
        <v>21-209-11-61</v>
      </c>
      <c r="B246" s="128" t="str">
        <f ca="1">UPPER(_xlfn.XLOOKUP($A246,Строчный!$A:$A,Строчный!B:B,"ERR",0))</f>
        <v>22721 BROOKS</v>
      </c>
      <c r="C246" s="101" t="str">
        <f ca="1">PROPER(_xlfn.XLOOKUP($A246,Строчный!$A:$A,Строчный!C:C,"ERR",0))</f>
        <v>Шляпы</v>
      </c>
      <c r="D246" s="101" t="str">
        <f ca="1">_xlfn.LET(_xlpm.DATA,(_xlfn.XLOOKUP($A246,Строчный!$A:$A,Строчный!D:D,"ERR",0)),UPPER(MID(_xlpm.DATA,1,1))&amp;LOWER(MID(_xlpm.DATA,2,LEN(_xlpm.DATA)-1)))</f>
        <v>Шляпа федора</v>
      </c>
      <c r="E246" s="101" t="str">
        <f ca="1">PROPER(_xlfn.XLOOKUP($A246,Строчный!$A:$A,Строчный!E:E,"ERR",0))</f>
        <v>The Hollywood</v>
      </c>
      <c r="F246" s="101" t="str">
        <f ca="1">LOWER(_xlfn.XLOOKUP($A246,Строчный!$A:$A,Строчный!F:F,"ERR",0))</f>
        <v>летний</v>
      </c>
      <c r="G246" s="101" t="str">
        <f ca="1">UPPER(_xlfn.XLOOKUP($A246,Строчный!$A:$A,Строчный!G:G,"ERR",0))</f>
        <v>BAILEY</v>
      </c>
      <c r="H246" s="101" t="str">
        <f ca="1">LOWER(_xlfn.XLOOKUP($A246,Строчный!$A:$A,Строчный!H:H,"ERR",0))</f>
        <v>kapok green</v>
      </c>
      <c r="I246" s="101" t="str">
        <f ca="1">LOWER(_xlfn.XLOOKUP($A246,Строчный!$A:$A,Строчный!I:I,"ERR",0))</f>
        <v>зеленый</v>
      </c>
      <c r="J246" s="101" t="str">
        <f ca="1">SUBSTITUTE(LOWER(_xlfn.XLOOKUP($A246,Строчный!$A:$A,Строчный!J:J,"ERR",0)),"подклад","Подклад")</f>
        <v>100% солома</v>
      </c>
      <c r="K246" s="101" t="str">
        <f ca="1">LOWER(_xlfn.XLOOKUP($A246,Строчный!$A:$A,Строчный!K:K,"ERR",0))</f>
        <v>соломенные</v>
      </c>
      <c r="L246" s="101" t="str">
        <f ca="1">PROPER(_xlfn.XLOOKUP($A246,Строчный!$A:$A,Строчный!L:L,"ERR",0))</f>
        <v>Унисекс</v>
      </c>
      <c r="M246" s="101" t="str">
        <f ca="1">PROPER(_xlfn.XLOOKUP($A246,Строчный!$A:$A,Строчный!M:M,"ERR",0))</f>
        <v>Соединенные Штаты</v>
      </c>
      <c r="N246" s="110">
        <f ca="1">VALUE(_xlfn.XLOOKUP($A246,Строчный!$A:$A,Строчный!N:N,"ERR",0))</f>
        <v>6002.0999999999995</v>
      </c>
      <c r="O246" s="109" t="str">
        <f ca="1">_xlfn.XLOOKUP($G246,Фабрика!A:A,Фабрика!B:B,"ERR",0)</f>
        <v>Bollman Headwear Europe Ltd; 2 Merchants drive, Caelisle, Cumbria CA3 0JW, United Kingdom</v>
      </c>
      <c r="P246" s="100">
        <f ca="1">_xlfn.XLOOKUP($A246,Строчный!$A:$A,Строчный!P:P,"ERR",0)</f>
        <v>61</v>
      </c>
      <c r="Q246" s="100">
        <f ca="1">VALUE(_xlfn.XLOOKUP($A246,Строчный!$A:$A,Строчный!Q:Q,"ERR",0))</f>
        <v>2</v>
      </c>
      <c r="R246" s="14" t="s">
        <v>283</v>
      </c>
      <c r="S246" s="122" t="str">
        <f t="shared" ref="S246:S309" ca="1" si="28">CONCATENATE(Y246," ",G246," арт. ",B246," (",I246,")")</f>
        <v>Шляпа BAILEY арт. 22721 BROOKS (зеленый)</v>
      </c>
      <c r="T246" s="121" t="str">
        <f t="shared" ref="T246:T309" ca="1" si="29">CONCATENATE(Y246," ",G246," арт. ",B246," (",I246,") {",H246,"}")</f>
        <v>Шляпа BAILEY арт. 22721 BROOKS (зеленый) {kapok green}</v>
      </c>
      <c r="U246" s="18" t="str">
        <f t="shared" ref="U246:U309" ca="1" si="30">IFERROR(MID(I246,FIND("-",I246)+1,LEN(I246)),IFERROR(MID(I246,1,FIND("/",I246)-2),I246))</f>
        <v>зеленый</v>
      </c>
      <c r="V246" s="18" t="str">
        <f t="shared" ref="V246:V309" ca="1" si="31">IFERROR(MID(I246,FIND("-",I246)+1,LEN(I246)),IFERROR(MID(I246,FIND("/",I246)+2,LEN(I246)),I246))</f>
        <v>зеленый</v>
      </c>
      <c r="W246" s="119" t="str">
        <f ca="1">_xlfn.XLOOKUP(A246,'Цвета артикулов'!A:A,'Цвета артикулов'!B:B,IFERROR(MID(I246,FIND("-",I246)+1,LEN(I246)),IFERROR(MID(I246,1,FIND("/",I246)-2),I246)),0)</f>
        <v>зеленый</v>
      </c>
      <c r="X246" s="93" t="str">
        <f t="shared" ca="1" si="27"/>
        <v>21-209-11</v>
      </c>
      <c r="Y246" s="95" t="str">
        <f ca="1">VLOOKUP(C246,Группа!A:B,2,FALSE)</f>
        <v>Шляпа</v>
      </c>
      <c r="Z246" s="117" t="str">
        <f ca="1">IFERROR(VLOOKUP(P246,Размеры!A:C,3,FALSE),"")</f>
        <v>61 XL</v>
      </c>
      <c r="AA246" s="117" t="str">
        <f ca="1">VLOOKUP(I246,ЦветПолный!A:B,2,FALSE)</f>
        <v>11</v>
      </c>
      <c r="AB246" s="117">
        <f ca="1">IFERROR(VLOOKUP(P246,Размеры!A:D,4,FALSE),"")</f>
        <v>61</v>
      </c>
      <c r="AC246" s="117">
        <f ca="1">IF(LEFT(IFERROR(VLOOKUP(LOOKUP(2,1/SEARCH(B246,Товары!A:A),Товары!A:A),Товары!A:B,2,0),""),6)=MID(X246,1,6),1,0)</f>
        <v>1</v>
      </c>
      <c r="AE246" s="117">
        <f ca="1">SUMIF(Группа!A:A,C246,Группа!C:C)</f>
        <v>1</v>
      </c>
      <c r="AF246" s="117">
        <f ca="1">SUMIF(Группа!B:B,Y246,Группа!C:C)</f>
        <v>1</v>
      </c>
      <c r="AG246" s="117">
        <f ca="1">SUMIF(Формы!A:A,D246,Формы!B:B)</f>
        <v>1</v>
      </c>
      <c r="AH246" s="117">
        <f ca="1">SUMIF(Материал!A:A,K246,Материал!B:B)</f>
        <v>1</v>
      </c>
      <c r="AI246" s="117">
        <f ca="1">SUMIF(Размеры!A:A,P246,Размеры!E:E)</f>
        <v>1</v>
      </c>
      <c r="AJ246" s="117">
        <f ca="1">SUMIF(Сезон!A:A,F246,Сезон!B:B)</f>
        <v>1</v>
      </c>
      <c r="AK246" s="117">
        <f ca="1">SUMIF(Состав!A:A,J246,Состав!B:B)</f>
        <v>1</v>
      </c>
      <c r="AL246" s="117">
        <f ca="1">SUMIF(ЦветПолный!A:A,I246,ЦветПолный!C:C)</f>
        <v>6</v>
      </c>
      <c r="AM246" s="117">
        <f ca="1">SUMIF(Цвет!A:A,W246,Цвет!B:B)</f>
        <v>1</v>
      </c>
      <c r="AN246" s="117">
        <f ca="1">SUMIF(Пол!B:B,L246,Пол!C:C)</f>
        <v>1</v>
      </c>
      <c r="AO246" s="117">
        <f ca="1">SUMIF(Марка!A:A,G246,Марка!B:B)</f>
        <v>1</v>
      </c>
      <c r="AP246" s="117">
        <f ca="1">SUMIF(Страна!A:A,M246,Страна!B:B)</f>
        <v>1</v>
      </c>
      <c r="AQ246" s="83" t="str">
        <f ca="1">IF(VLOOKUP(T246,Товары!A:B,2,FALSE)=X246,"Есть в 1С","ERR")</f>
        <v>Есть в 1С</v>
      </c>
      <c r="AR246" s="84" t="str">
        <f ca="1">IF(VLOOKUP(X246,Товары!B:B,1,FALSE)=X246,"Есть в 1С","ERR")</f>
        <v>Есть в 1С</v>
      </c>
      <c r="AS246" s="116" t="str">
        <f ca="1">VLOOKUP(T246,Товары!A:B,2,FALSE)</f>
        <v>21-209-11</v>
      </c>
      <c r="AT246" s="114" t="str">
        <f ca="1">VLOOKUP(T246,Товары!A:B,1,FALSE)</f>
        <v>Шляпа BAILEY арт. 22721 BROOKS (зеленый) {kapok green}</v>
      </c>
    </row>
    <row r="247" spans="1:46" x14ac:dyDescent="0.25">
      <c r="A247" s="133" t="str">
        <f ca="1"/>
        <v>21-209-11-59</v>
      </c>
      <c r="B247" s="128" t="str">
        <f ca="1">UPPER(_xlfn.XLOOKUP($A247,Строчный!$A:$A,Строчный!B:B,"ERR",0))</f>
        <v>22721 BROOKS</v>
      </c>
      <c r="C247" s="101" t="str">
        <f ca="1">PROPER(_xlfn.XLOOKUP($A247,Строчный!$A:$A,Строчный!C:C,"ERR",0))</f>
        <v>Шляпы</v>
      </c>
      <c r="D247" s="101" t="str">
        <f ca="1">_xlfn.LET(_xlpm.DATA,(_xlfn.XLOOKUP($A247,Строчный!$A:$A,Строчный!D:D,"ERR",0)),UPPER(MID(_xlpm.DATA,1,1))&amp;LOWER(MID(_xlpm.DATA,2,LEN(_xlpm.DATA)-1)))</f>
        <v>Шляпа федора</v>
      </c>
      <c r="E247" s="101" t="str">
        <f ca="1">PROPER(_xlfn.XLOOKUP($A247,Строчный!$A:$A,Строчный!E:E,"ERR",0))</f>
        <v>The Hollywood</v>
      </c>
      <c r="F247" s="101" t="str">
        <f ca="1">LOWER(_xlfn.XLOOKUP($A247,Строчный!$A:$A,Строчный!F:F,"ERR",0))</f>
        <v>летний</v>
      </c>
      <c r="G247" s="101" t="str">
        <f ca="1">UPPER(_xlfn.XLOOKUP($A247,Строчный!$A:$A,Строчный!G:G,"ERR",0))</f>
        <v>BAILEY</v>
      </c>
      <c r="H247" s="101" t="str">
        <f ca="1">LOWER(_xlfn.XLOOKUP($A247,Строчный!$A:$A,Строчный!H:H,"ERR",0))</f>
        <v>kapok green</v>
      </c>
      <c r="I247" s="101" t="str">
        <f ca="1">LOWER(_xlfn.XLOOKUP($A247,Строчный!$A:$A,Строчный!I:I,"ERR",0))</f>
        <v>зеленый</v>
      </c>
      <c r="J247" s="101" t="str">
        <f ca="1">SUBSTITUTE(LOWER(_xlfn.XLOOKUP($A247,Строчный!$A:$A,Строчный!J:J,"ERR",0)),"подклад","Подклад")</f>
        <v>100% солома</v>
      </c>
      <c r="K247" s="101" t="str">
        <f ca="1">LOWER(_xlfn.XLOOKUP($A247,Строчный!$A:$A,Строчный!K:K,"ERR",0))</f>
        <v>соломенные</v>
      </c>
      <c r="L247" s="101" t="str">
        <f ca="1">PROPER(_xlfn.XLOOKUP($A247,Строчный!$A:$A,Строчный!L:L,"ERR",0))</f>
        <v>Унисекс</v>
      </c>
      <c r="M247" s="101" t="str">
        <f ca="1">PROPER(_xlfn.XLOOKUP($A247,Строчный!$A:$A,Строчный!M:M,"ERR",0))</f>
        <v>Соединенные Штаты</v>
      </c>
      <c r="N247" s="110">
        <f ca="1">VALUE(_xlfn.XLOOKUP($A247,Строчный!$A:$A,Строчный!N:N,"ERR",0))</f>
        <v>6002.0999999999995</v>
      </c>
      <c r="O247" s="109" t="str">
        <f ca="1">_xlfn.XLOOKUP($G247,Фабрика!A:A,Фабрика!B:B,"ERR",0)</f>
        <v>Bollman Headwear Europe Ltd; 2 Merchants drive, Caelisle, Cumbria CA3 0JW, United Kingdom</v>
      </c>
      <c r="P247" s="100">
        <f ca="1">_xlfn.XLOOKUP($A247,Строчный!$A:$A,Строчный!P:P,"ERR",0)</f>
        <v>59</v>
      </c>
      <c r="Q247" s="100">
        <f ca="1">VALUE(_xlfn.XLOOKUP($A247,Строчный!$A:$A,Строчный!Q:Q,"ERR",0))</f>
        <v>4</v>
      </c>
      <c r="R247" s="14" t="s">
        <v>283</v>
      </c>
      <c r="S247" s="122" t="str">
        <f t="shared" ca="1" si="28"/>
        <v>Шляпа BAILEY арт. 22721 BROOKS (зеленый)</v>
      </c>
      <c r="T247" s="121" t="str">
        <f t="shared" ca="1" si="29"/>
        <v>Шляпа BAILEY арт. 22721 BROOKS (зеленый) {kapok green}</v>
      </c>
      <c r="U247" s="18" t="str">
        <f t="shared" ca="1" si="30"/>
        <v>зеленый</v>
      </c>
      <c r="V247" s="18" t="str">
        <f t="shared" ca="1" si="31"/>
        <v>зеленый</v>
      </c>
      <c r="W247" s="119" t="str">
        <f ca="1">_xlfn.XLOOKUP(A247,'Цвета артикулов'!A:A,'Цвета артикулов'!B:B,IFERROR(MID(I247,FIND("-",I247)+1,LEN(I247)),IFERROR(MID(I247,1,FIND("/",I247)-2),I247)),0)</f>
        <v>зеленый</v>
      </c>
      <c r="X247" s="93" t="str">
        <f t="shared" ca="1" si="27"/>
        <v>21-209-11</v>
      </c>
      <c r="Y247" s="95" t="str">
        <f ca="1">VLOOKUP(C247,Группа!A:B,2,FALSE)</f>
        <v>Шляпа</v>
      </c>
      <c r="Z247" s="117" t="str">
        <f ca="1">IFERROR(VLOOKUP(P247,Размеры!A:C,3,FALSE),"")</f>
        <v>59 L</v>
      </c>
      <c r="AA247" s="117" t="str">
        <f ca="1">VLOOKUP(I247,ЦветПолный!A:B,2,FALSE)</f>
        <v>11</v>
      </c>
      <c r="AB247" s="117">
        <f ca="1">IFERROR(VLOOKUP(P247,Размеры!A:D,4,FALSE),"")</f>
        <v>59</v>
      </c>
      <c r="AC247" s="117">
        <f ca="1">IF(LEFT(IFERROR(VLOOKUP(LOOKUP(2,1/SEARCH(B247,Товары!A:A),Товары!A:A),Товары!A:B,2,0),""),6)=MID(X247,1,6),1,0)</f>
        <v>1</v>
      </c>
      <c r="AE247" s="117">
        <f ca="1">SUMIF(Группа!A:A,C247,Группа!C:C)</f>
        <v>1</v>
      </c>
      <c r="AF247" s="117">
        <f ca="1">SUMIF(Группа!B:B,Y247,Группа!C:C)</f>
        <v>1</v>
      </c>
      <c r="AG247" s="117">
        <f ca="1">SUMIF(Формы!A:A,D247,Формы!B:B)</f>
        <v>1</v>
      </c>
      <c r="AH247" s="117">
        <f ca="1">SUMIF(Материал!A:A,K247,Материал!B:B)</f>
        <v>1</v>
      </c>
      <c r="AI247" s="117">
        <f ca="1">SUMIF(Размеры!A:A,P247,Размеры!E:E)</f>
        <v>1</v>
      </c>
      <c r="AJ247" s="117">
        <f ca="1">SUMIF(Сезон!A:A,F247,Сезон!B:B)</f>
        <v>1</v>
      </c>
      <c r="AK247" s="117">
        <f ca="1">SUMIF(Состав!A:A,J247,Состав!B:B)</f>
        <v>1</v>
      </c>
      <c r="AL247" s="117">
        <f ca="1">SUMIF(ЦветПолный!A:A,I247,ЦветПолный!C:C)</f>
        <v>6</v>
      </c>
      <c r="AM247" s="117">
        <f ca="1">SUMIF(Цвет!A:A,W247,Цвет!B:B)</f>
        <v>1</v>
      </c>
      <c r="AN247" s="117">
        <f ca="1">SUMIF(Пол!B:B,L247,Пол!C:C)</f>
        <v>1</v>
      </c>
      <c r="AO247" s="117">
        <f ca="1">SUMIF(Марка!A:A,G247,Марка!B:B)</f>
        <v>1</v>
      </c>
      <c r="AP247" s="117">
        <f ca="1">SUMIF(Страна!A:A,M247,Страна!B:B)</f>
        <v>1</v>
      </c>
      <c r="AQ247" s="83" t="str">
        <f ca="1">IF(VLOOKUP(T247,Товары!A:B,2,FALSE)=X247,"Есть в 1С","ERR")</f>
        <v>Есть в 1С</v>
      </c>
      <c r="AR247" s="84" t="str">
        <f ca="1">IF(VLOOKUP(X247,Товары!B:B,1,FALSE)=X247,"Есть в 1С","ERR")</f>
        <v>Есть в 1С</v>
      </c>
      <c r="AS247" s="116" t="str">
        <f ca="1">VLOOKUP(T247,Товары!A:B,2,FALSE)</f>
        <v>21-209-11</v>
      </c>
      <c r="AT247" s="114" t="str">
        <f ca="1">VLOOKUP(T247,Товары!A:B,1,FALSE)</f>
        <v>Шляпа BAILEY арт. 22721 BROOKS (зеленый) {kapok green}</v>
      </c>
    </row>
    <row r="248" spans="1:46" x14ac:dyDescent="0.25">
      <c r="A248" s="133" t="str">
        <f ca="1"/>
        <v>21-209-11-57</v>
      </c>
      <c r="B248" s="128" t="str">
        <f ca="1">UPPER(_xlfn.XLOOKUP($A248,Строчный!$A:$A,Строчный!B:B,"ERR",0))</f>
        <v>22721 BROOKS</v>
      </c>
      <c r="C248" s="101" t="str">
        <f ca="1">PROPER(_xlfn.XLOOKUP($A248,Строчный!$A:$A,Строчный!C:C,"ERR",0))</f>
        <v>Шляпы</v>
      </c>
      <c r="D248" s="101" t="str">
        <f ca="1">_xlfn.LET(_xlpm.DATA,(_xlfn.XLOOKUP($A248,Строчный!$A:$A,Строчный!D:D,"ERR",0)),UPPER(MID(_xlpm.DATA,1,1))&amp;LOWER(MID(_xlpm.DATA,2,LEN(_xlpm.DATA)-1)))</f>
        <v>Шляпа федора</v>
      </c>
      <c r="E248" s="101" t="str">
        <f ca="1">PROPER(_xlfn.XLOOKUP($A248,Строчный!$A:$A,Строчный!E:E,"ERR",0))</f>
        <v>The Hollywood</v>
      </c>
      <c r="F248" s="101" t="str">
        <f ca="1">LOWER(_xlfn.XLOOKUP($A248,Строчный!$A:$A,Строчный!F:F,"ERR",0))</f>
        <v>летний</v>
      </c>
      <c r="G248" s="101" t="str">
        <f ca="1">UPPER(_xlfn.XLOOKUP($A248,Строчный!$A:$A,Строчный!G:G,"ERR",0))</f>
        <v>BAILEY</v>
      </c>
      <c r="H248" s="101" t="str">
        <f ca="1">LOWER(_xlfn.XLOOKUP($A248,Строчный!$A:$A,Строчный!H:H,"ERR",0))</f>
        <v>kapok green</v>
      </c>
      <c r="I248" s="101" t="str">
        <f ca="1">LOWER(_xlfn.XLOOKUP($A248,Строчный!$A:$A,Строчный!I:I,"ERR",0))</f>
        <v>зеленый</v>
      </c>
      <c r="J248" s="101" t="str">
        <f ca="1">SUBSTITUTE(LOWER(_xlfn.XLOOKUP($A248,Строчный!$A:$A,Строчный!J:J,"ERR",0)),"подклад","Подклад")</f>
        <v>100% солома</v>
      </c>
      <c r="K248" s="101" t="str">
        <f ca="1">LOWER(_xlfn.XLOOKUP($A248,Строчный!$A:$A,Строчный!K:K,"ERR",0))</f>
        <v>соломенные</v>
      </c>
      <c r="L248" s="101" t="str">
        <f ca="1">PROPER(_xlfn.XLOOKUP($A248,Строчный!$A:$A,Строчный!L:L,"ERR",0))</f>
        <v>Унисекс</v>
      </c>
      <c r="M248" s="101" t="str">
        <f ca="1">PROPER(_xlfn.XLOOKUP($A248,Строчный!$A:$A,Строчный!M:M,"ERR",0))</f>
        <v>Соединенные Штаты</v>
      </c>
      <c r="N248" s="110">
        <f ca="1">VALUE(_xlfn.XLOOKUP($A248,Строчный!$A:$A,Строчный!N:N,"ERR",0))</f>
        <v>6002.0999999999995</v>
      </c>
      <c r="O248" s="109" t="str">
        <f ca="1">_xlfn.XLOOKUP($G248,Фабрика!A:A,Фабрика!B:B,"ERR",0)</f>
        <v>Bollman Headwear Europe Ltd; 2 Merchants drive, Caelisle, Cumbria CA3 0JW, United Kingdom</v>
      </c>
      <c r="P248" s="100">
        <f ca="1">_xlfn.XLOOKUP($A248,Строчный!$A:$A,Строчный!P:P,"ERR",0)</f>
        <v>57</v>
      </c>
      <c r="Q248" s="100">
        <f ca="1">VALUE(_xlfn.XLOOKUP($A248,Строчный!$A:$A,Строчный!Q:Q,"ERR",0))</f>
        <v>2</v>
      </c>
      <c r="R248" s="14" t="s">
        <v>283</v>
      </c>
      <c r="S248" s="122" t="str">
        <f t="shared" ca="1" si="28"/>
        <v>Шляпа BAILEY арт. 22721 BROOKS (зеленый)</v>
      </c>
      <c r="T248" s="121" t="str">
        <f t="shared" ca="1" si="29"/>
        <v>Шляпа BAILEY арт. 22721 BROOKS (зеленый) {kapok green}</v>
      </c>
      <c r="U248" s="18" t="str">
        <f t="shared" ca="1" si="30"/>
        <v>зеленый</v>
      </c>
      <c r="V248" s="18" t="str">
        <f t="shared" ca="1" si="31"/>
        <v>зеленый</v>
      </c>
      <c r="W248" s="119" t="str">
        <f ca="1">_xlfn.XLOOKUP(A248,'Цвета артикулов'!A:A,'Цвета артикулов'!B:B,IFERROR(MID(I248,FIND("-",I248)+1,LEN(I248)),IFERROR(MID(I248,1,FIND("/",I248)-2),I248)),0)</f>
        <v>зеленый</v>
      </c>
      <c r="X248" s="93" t="str">
        <f t="shared" ca="1" si="27"/>
        <v>21-209-11</v>
      </c>
      <c r="Y248" s="95" t="str">
        <f ca="1">VLOOKUP(C248,Группа!A:B,2,FALSE)</f>
        <v>Шляпа</v>
      </c>
      <c r="Z248" s="117" t="str">
        <f ca="1">IFERROR(VLOOKUP(P248,Размеры!A:C,3,FALSE),"")</f>
        <v>57 M</v>
      </c>
      <c r="AA248" s="117" t="str">
        <f ca="1">VLOOKUP(I248,ЦветПолный!A:B,2,FALSE)</f>
        <v>11</v>
      </c>
      <c r="AB248" s="117">
        <f ca="1">IFERROR(VLOOKUP(P248,Размеры!A:D,4,FALSE),"")</f>
        <v>57</v>
      </c>
      <c r="AC248" s="117">
        <f ca="1">IF(LEFT(IFERROR(VLOOKUP(LOOKUP(2,1/SEARCH(B248,Товары!A:A),Товары!A:A),Товары!A:B,2,0),""),6)=MID(X248,1,6),1,0)</f>
        <v>1</v>
      </c>
      <c r="AE248" s="117">
        <f ca="1">SUMIF(Группа!A:A,C248,Группа!C:C)</f>
        <v>1</v>
      </c>
      <c r="AF248" s="117">
        <f ca="1">SUMIF(Группа!B:B,Y248,Группа!C:C)</f>
        <v>1</v>
      </c>
      <c r="AG248" s="117">
        <f ca="1">SUMIF(Формы!A:A,D248,Формы!B:B)</f>
        <v>1</v>
      </c>
      <c r="AH248" s="117">
        <f ca="1">SUMIF(Материал!A:A,K248,Материал!B:B)</f>
        <v>1</v>
      </c>
      <c r="AI248" s="117">
        <f ca="1">SUMIF(Размеры!A:A,P248,Размеры!E:E)</f>
        <v>1</v>
      </c>
      <c r="AJ248" s="117">
        <f ca="1">SUMIF(Сезон!A:A,F248,Сезон!B:B)</f>
        <v>1</v>
      </c>
      <c r="AK248" s="117">
        <f ca="1">SUMIF(Состав!A:A,J248,Состав!B:B)</f>
        <v>1</v>
      </c>
      <c r="AL248" s="117">
        <f ca="1">SUMIF(ЦветПолный!A:A,I248,ЦветПолный!C:C)</f>
        <v>6</v>
      </c>
      <c r="AM248" s="117">
        <f ca="1">SUMIF(Цвет!A:A,W248,Цвет!B:B)</f>
        <v>1</v>
      </c>
      <c r="AN248" s="117">
        <f ca="1">SUMIF(Пол!B:B,L248,Пол!C:C)</f>
        <v>1</v>
      </c>
      <c r="AO248" s="117">
        <f ca="1">SUMIF(Марка!A:A,G248,Марка!B:B)</f>
        <v>1</v>
      </c>
      <c r="AP248" s="117">
        <f ca="1">SUMIF(Страна!A:A,M248,Страна!B:B)</f>
        <v>1</v>
      </c>
      <c r="AQ248" s="83" t="str">
        <f ca="1">IF(VLOOKUP(T248,Товары!A:B,2,FALSE)=X248,"Есть в 1С","ERR")</f>
        <v>Есть в 1С</v>
      </c>
      <c r="AR248" s="84" t="str">
        <f ca="1">IF(VLOOKUP(X248,Товары!B:B,1,FALSE)=X248,"Есть в 1С","ERR")</f>
        <v>Есть в 1С</v>
      </c>
      <c r="AS248" s="116" t="str">
        <f ca="1">VLOOKUP(T248,Товары!A:B,2,FALSE)</f>
        <v>21-209-11</v>
      </c>
      <c r="AT248" s="114" t="str">
        <f ca="1">VLOOKUP(T248,Товары!A:B,1,FALSE)</f>
        <v>Шляпа BAILEY арт. 22721 BROOKS (зеленый) {kapok green}</v>
      </c>
    </row>
    <row r="249" spans="1:46" x14ac:dyDescent="0.25">
      <c r="A249" s="133" t="str">
        <f ca="1"/>
        <v>21-209-06-63</v>
      </c>
      <c r="B249" s="128" t="str">
        <f ca="1">UPPER(_xlfn.XLOOKUP($A249,Строчный!$A:$A,Строчный!B:B,"ERR",0))</f>
        <v>22721 BROOKS</v>
      </c>
      <c r="C249" s="101" t="str">
        <f ca="1">PROPER(_xlfn.XLOOKUP($A249,Строчный!$A:$A,Строчный!C:C,"ERR",0))</f>
        <v>Шляпы</v>
      </c>
      <c r="D249" s="101" t="str">
        <f ca="1">_xlfn.LET(_xlpm.DATA,(_xlfn.XLOOKUP($A249,Строчный!$A:$A,Строчный!D:D,"ERR",0)),UPPER(MID(_xlpm.DATA,1,1))&amp;LOWER(MID(_xlpm.DATA,2,LEN(_xlpm.DATA)-1)))</f>
        <v>Шляпа федора</v>
      </c>
      <c r="E249" s="101" t="str">
        <f ca="1">PROPER(_xlfn.XLOOKUP($A249,Строчный!$A:$A,Строчный!E:E,"ERR",0))</f>
        <v>The Hollywood</v>
      </c>
      <c r="F249" s="101" t="str">
        <f ca="1">LOWER(_xlfn.XLOOKUP($A249,Строчный!$A:$A,Строчный!F:F,"ERR",0))</f>
        <v>летний</v>
      </c>
      <c r="G249" s="101" t="str">
        <f ca="1">UPPER(_xlfn.XLOOKUP($A249,Строчный!$A:$A,Строчный!G:G,"ERR",0))</f>
        <v>BAILEY</v>
      </c>
      <c r="H249" s="101" t="str">
        <f ca="1">LOWER(_xlfn.XLOOKUP($A249,Строчный!$A:$A,Строчный!H:H,"ERR",0))</f>
        <v>denim</v>
      </c>
      <c r="I249" s="101" t="str">
        <f ca="1">LOWER(_xlfn.XLOOKUP($A249,Строчный!$A:$A,Строчный!I:I,"ERR",0))</f>
        <v>синий</v>
      </c>
      <c r="J249" s="101" t="str">
        <f ca="1">SUBSTITUTE(LOWER(_xlfn.XLOOKUP($A249,Строчный!$A:$A,Строчный!J:J,"ERR",0)),"подклад","Подклад")</f>
        <v>100% солома токилла</v>
      </c>
      <c r="K249" s="101" t="str">
        <f ca="1">LOWER(_xlfn.XLOOKUP($A249,Строчный!$A:$A,Строчный!K:K,"ERR",0))</f>
        <v>соломенные</v>
      </c>
      <c r="L249" s="101" t="str">
        <f ca="1">PROPER(_xlfn.XLOOKUP($A249,Строчный!$A:$A,Строчный!L:L,"ERR",0))</f>
        <v>Унисекс</v>
      </c>
      <c r="M249" s="101" t="str">
        <f ca="1">PROPER(_xlfn.XLOOKUP($A249,Строчный!$A:$A,Строчный!M:M,"ERR",0))</f>
        <v>Соединенные Штаты</v>
      </c>
      <c r="N249" s="110">
        <f ca="1">VALUE(_xlfn.XLOOKUP($A249,Строчный!$A:$A,Строчный!N:N,"ERR",0))</f>
        <v>6002.0999999999995</v>
      </c>
      <c r="O249" s="109" t="str">
        <f ca="1">_xlfn.XLOOKUP($G249,Фабрика!A:A,Фабрика!B:B,"ERR",0)</f>
        <v>Bollman Headwear Europe Ltd; 2 Merchants drive, Caelisle, Cumbria CA3 0JW, United Kingdom</v>
      </c>
      <c r="P249" s="100">
        <f ca="1">_xlfn.XLOOKUP($A249,Строчный!$A:$A,Строчный!P:P,"ERR",0)</f>
        <v>63</v>
      </c>
      <c r="Q249" s="100">
        <f ca="1">VALUE(_xlfn.XLOOKUP($A249,Строчный!$A:$A,Строчный!Q:Q,"ERR",0))</f>
        <v>1</v>
      </c>
      <c r="R249" s="14" t="s">
        <v>283</v>
      </c>
      <c r="S249" s="122" t="str">
        <f t="shared" ca="1" si="28"/>
        <v>Шляпа BAILEY арт. 22721 BROOKS (синий)</v>
      </c>
      <c r="T249" s="121" t="str">
        <f t="shared" ca="1" si="29"/>
        <v>Шляпа BAILEY арт. 22721 BROOKS (синий) {denim}</v>
      </c>
      <c r="U249" s="18" t="str">
        <f t="shared" ca="1" si="30"/>
        <v>синий</v>
      </c>
      <c r="V249" s="18" t="str">
        <f t="shared" ca="1" si="31"/>
        <v>синий</v>
      </c>
      <c r="W249" s="119" t="str">
        <f ca="1">_xlfn.XLOOKUP(A249,'Цвета артикулов'!A:A,'Цвета артикулов'!B:B,IFERROR(MID(I249,FIND("-",I249)+1,LEN(I249)),IFERROR(MID(I249,1,FIND("/",I249)-2),I249)),0)</f>
        <v>синий</v>
      </c>
      <c r="X249" s="93" t="str">
        <f t="shared" ca="1" si="27"/>
        <v>21-209-06</v>
      </c>
      <c r="Y249" s="95" t="str">
        <f ca="1">VLOOKUP(C249,Группа!A:B,2,FALSE)</f>
        <v>Шляпа</v>
      </c>
      <c r="Z249" s="117" t="str">
        <f ca="1">IFERROR(VLOOKUP(P249,Размеры!A:C,3,FALSE),"")</f>
        <v>63 XXL</v>
      </c>
      <c r="AA249" s="117" t="str">
        <f ca="1">VLOOKUP(I249,ЦветПолный!A:B,2,FALSE)</f>
        <v>06</v>
      </c>
      <c r="AB249" s="117">
        <f ca="1">IFERROR(VLOOKUP(P249,Размеры!A:D,4,FALSE),"")</f>
        <v>63</v>
      </c>
      <c r="AC249" s="117">
        <f ca="1">IF(LEFT(IFERROR(VLOOKUP(LOOKUP(2,1/SEARCH(B249,Товары!A:A),Товары!A:A),Товары!A:B,2,0),""),6)=MID(X249,1,6),1,0)</f>
        <v>1</v>
      </c>
      <c r="AE249" s="117">
        <f ca="1">SUMIF(Группа!A:A,C249,Группа!C:C)</f>
        <v>1</v>
      </c>
      <c r="AF249" s="117">
        <f ca="1">SUMIF(Группа!B:B,Y249,Группа!C:C)</f>
        <v>1</v>
      </c>
      <c r="AG249" s="117">
        <f ca="1">SUMIF(Формы!A:A,D249,Формы!B:B)</f>
        <v>1</v>
      </c>
      <c r="AH249" s="117">
        <f ca="1">SUMIF(Материал!A:A,K249,Материал!B:B)</f>
        <v>1</v>
      </c>
      <c r="AI249" s="117">
        <f ca="1">SUMIF(Размеры!A:A,P249,Размеры!E:E)</f>
        <v>1</v>
      </c>
      <c r="AJ249" s="117">
        <f ca="1">SUMIF(Сезон!A:A,F249,Сезон!B:B)</f>
        <v>1</v>
      </c>
      <c r="AK249" s="117">
        <f ca="1">SUMIF(Состав!A:A,J249,Состав!B:B)</f>
        <v>1</v>
      </c>
      <c r="AL249" s="117">
        <f ca="1">SUMIF(ЦветПолный!A:A,I249,ЦветПолный!C:C)</f>
        <v>8</v>
      </c>
      <c r="AM249" s="117">
        <f ca="1">SUMIF(Цвет!A:A,W249,Цвет!B:B)</f>
        <v>1</v>
      </c>
      <c r="AN249" s="117">
        <f ca="1">SUMIF(Пол!B:B,L249,Пол!C:C)</f>
        <v>1</v>
      </c>
      <c r="AO249" s="117">
        <f ca="1">SUMIF(Марка!A:A,G249,Марка!B:B)</f>
        <v>1</v>
      </c>
      <c r="AP249" s="117">
        <f ca="1">SUMIF(Страна!A:A,M249,Страна!B:B)</f>
        <v>1</v>
      </c>
      <c r="AQ249" s="83" t="str">
        <f ca="1">IF(VLOOKUP(T249,Товары!A:B,2,FALSE)=X249,"Есть в 1С","ERR")</f>
        <v>Есть в 1С</v>
      </c>
      <c r="AR249" s="84" t="str">
        <f ca="1">IF(VLOOKUP(X249,Товары!B:B,1,FALSE)=X249,"Есть в 1С","ERR")</f>
        <v>Есть в 1С</v>
      </c>
      <c r="AS249" s="116" t="str">
        <f ca="1">VLOOKUP(T249,Товары!A:B,2,FALSE)</f>
        <v>21-209-06</v>
      </c>
      <c r="AT249" s="114" t="str">
        <f ca="1">VLOOKUP(T249,Товары!A:B,1,FALSE)</f>
        <v>Шляпа BAILEY арт. 22721 BROOKS (синий) {denim}</v>
      </c>
    </row>
    <row r="250" spans="1:46" x14ac:dyDescent="0.25">
      <c r="A250" s="133" t="str">
        <f ca="1"/>
        <v>21-209-06-61</v>
      </c>
      <c r="B250" s="128" t="str">
        <f ca="1">UPPER(_xlfn.XLOOKUP($A250,Строчный!$A:$A,Строчный!B:B,"ERR",0))</f>
        <v>22721 BROOKS</v>
      </c>
      <c r="C250" s="101" t="str">
        <f ca="1">PROPER(_xlfn.XLOOKUP($A250,Строчный!$A:$A,Строчный!C:C,"ERR",0))</f>
        <v>Шляпы</v>
      </c>
      <c r="D250" s="101" t="str">
        <f ca="1">_xlfn.LET(_xlpm.DATA,(_xlfn.XLOOKUP($A250,Строчный!$A:$A,Строчный!D:D,"ERR",0)),UPPER(MID(_xlpm.DATA,1,1))&amp;LOWER(MID(_xlpm.DATA,2,LEN(_xlpm.DATA)-1)))</f>
        <v>Шляпа федора</v>
      </c>
      <c r="E250" s="101" t="str">
        <f ca="1">PROPER(_xlfn.XLOOKUP($A250,Строчный!$A:$A,Строчный!E:E,"ERR",0))</f>
        <v>The Hollywood</v>
      </c>
      <c r="F250" s="101" t="str">
        <f ca="1">LOWER(_xlfn.XLOOKUP($A250,Строчный!$A:$A,Строчный!F:F,"ERR",0))</f>
        <v>летний</v>
      </c>
      <c r="G250" s="101" t="str">
        <f ca="1">UPPER(_xlfn.XLOOKUP($A250,Строчный!$A:$A,Строчный!G:G,"ERR",0))</f>
        <v>BAILEY</v>
      </c>
      <c r="H250" s="101" t="str">
        <f ca="1">LOWER(_xlfn.XLOOKUP($A250,Строчный!$A:$A,Строчный!H:H,"ERR",0))</f>
        <v>denim</v>
      </c>
      <c r="I250" s="101" t="str">
        <f ca="1">LOWER(_xlfn.XLOOKUP($A250,Строчный!$A:$A,Строчный!I:I,"ERR",0))</f>
        <v>синий</v>
      </c>
      <c r="J250" s="101" t="str">
        <f ca="1">SUBSTITUTE(LOWER(_xlfn.XLOOKUP($A250,Строчный!$A:$A,Строчный!J:J,"ERR",0)),"подклад","Подклад")</f>
        <v>100% солома токилла</v>
      </c>
      <c r="K250" s="101" t="str">
        <f ca="1">LOWER(_xlfn.XLOOKUP($A250,Строчный!$A:$A,Строчный!K:K,"ERR",0))</f>
        <v>соломенные</v>
      </c>
      <c r="L250" s="101" t="str">
        <f ca="1">PROPER(_xlfn.XLOOKUP($A250,Строчный!$A:$A,Строчный!L:L,"ERR",0))</f>
        <v>Унисекс</v>
      </c>
      <c r="M250" s="101" t="str">
        <f ca="1">PROPER(_xlfn.XLOOKUP($A250,Строчный!$A:$A,Строчный!M:M,"ERR",0))</f>
        <v>Соединенные Штаты</v>
      </c>
      <c r="N250" s="110">
        <f ca="1">VALUE(_xlfn.XLOOKUP($A250,Строчный!$A:$A,Строчный!N:N,"ERR",0))</f>
        <v>6002.0999999999995</v>
      </c>
      <c r="O250" s="109" t="str">
        <f ca="1">_xlfn.XLOOKUP($G250,Фабрика!A:A,Фабрика!B:B,"ERR",0)</f>
        <v>Bollman Headwear Europe Ltd; 2 Merchants drive, Caelisle, Cumbria CA3 0JW, United Kingdom</v>
      </c>
      <c r="P250" s="100">
        <f ca="1">_xlfn.XLOOKUP($A250,Строчный!$A:$A,Строчный!P:P,"ERR",0)</f>
        <v>61</v>
      </c>
      <c r="Q250" s="100">
        <f ca="1">VALUE(_xlfn.XLOOKUP($A250,Строчный!$A:$A,Строчный!Q:Q,"ERR",0))</f>
        <v>3</v>
      </c>
      <c r="R250" s="14" t="s">
        <v>283</v>
      </c>
      <c r="S250" s="122" t="str">
        <f t="shared" ca="1" si="28"/>
        <v>Шляпа BAILEY арт. 22721 BROOKS (синий)</v>
      </c>
      <c r="T250" s="121" t="str">
        <f t="shared" ca="1" si="29"/>
        <v>Шляпа BAILEY арт. 22721 BROOKS (синий) {denim}</v>
      </c>
      <c r="U250" s="18" t="str">
        <f t="shared" ca="1" si="30"/>
        <v>синий</v>
      </c>
      <c r="V250" s="18" t="str">
        <f t="shared" ca="1" si="31"/>
        <v>синий</v>
      </c>
      <c r="W250" s="119" t="str">
        <f ca="1">_xlfn.XLOOKUP(A250,'Цвета артикулов'!A:A,'Цвета артикулов'!B:B,IFERROR(MID(I250,FIND("-",I250)+1,LEN(I250)),IFERROR(MID(I250,1,FIND("/",I250)-2),I250)),0)</f>
        <v>синий</v>
      </c>
      <c r="X250" s="93" t="str">
        <f t="shared" ca="1" si="27"/>
        <v>21-209-06</v>
      </c>
      <c r="Y250" s="95" t="str">
        <f ca="1">VLOOKUP(C250,Группа!A:B,2,FALSE)</f>
        <v>Шляпа</v>
      </c>
      <c r="Z250" s="117" t="str">
        <f ca="1">IFERROR(VLOOKUP(P250,Размеры!A:C,3,FALSE),"")</f>
        <v>61 XL</v>
      </c>
      <c r="AA250" s="117" t="str">
        <f ca="1">VLOOKUP(I250,ЦветПолный!A:B,2,FALSE)</f>
        <v>06</v>
      </c>
      <c r="AB250" s="117">
        <f ca="1">IFERROR(VLOOKUP(P250,Размеры!A:D,4,FALSE),"")</f>
        <v>61</v>
      </c>
      <c r="AC250" s="117">
        <f ca="1">IF(LEFT(IFERROR(VLOOKUP(LOOKUP(2,1/SEARCH(B250,Товары!A:A),Товары!A:A),Товары!A:B,2,0),""),6)=MID(X250,1,6),1,0)</f>
        <v>1</v>
      </c>
      <c r="AE250" s="117">
        <f ca="1">SUMIF(Группа!A:A,C250,Группа!C:C)</f>
        <v>1</v>
      </c>
      <c r="AF250" s="117">
        <f ca="1">SUMIF(Группа!B:B,Y250,Группа!C:C)</f>
        <v>1</v>
      </c>
      <c r="AG250" s="117">
        <f ca="1">SUMIF(Формы!A:A,D250,Формы!B:B)</f>
        <v>1</v>
      </c>
      <c r="AH250" s="117">
        <f ca="1">SUMIF(Материал!A:A,K250,Материал!B:B)</f>
        <v>1</v>
      </c>
      <c r="AI250" s="117">
        <f ca="1">SUMIF(Размеры!A:A,P250,Размеры!E:E)</f>
        <v>1</v>
      </c>
      <c r="AJ250" s="117">
        <f ca="1">SUMIF(Сезон!A:A,F250,Сезон!B:B)</f>
        <v>1</v>
      </c>
      <c r="AK250" s="117">
        <f ca="1">SUMIF(Состав!A:A,J250,Состав!B:B)</f>
        <v>1</v>
      </c>
      <c r="AL250" s="117">
        <f ca="1">SUMIF(ЦветПолный!A:A,I250,ЦветПолный!C:C)</f>
        <v>8</v>
      </c>
      <c r="AM250" s="117">
        <f ca="1">SUMIF(Цвет!A:A,W250,Цвет!B:B)</f>
        <v>1</v>
      </c>
      <c r="AN250" s="117">
        <f ca="1">SUMIF(Пол!B:B,L250,Пол!C:C)</f>
        <v>1</v>
      </c>
      <c r="AO250" s="117">
        <f ca="1">SUMIF(Марка!A:A,G250,Марка!B:B)</f>
        <v>1</v>
      </c>
      <c r="AP250" s="117">
        <f ca="1">SUMIF(Страна!A:A,M250,Страна!B:B)</f>
        <v>1</v>
      </c>
      <c r="AQ250" s="83" t="str">
        <f ca="1">IF(VLOOKUP(T250,Товары!A:B,2,FALSE)=X250,"Есть в 1С","ERR")</f>
        <v>Есть в 1С</v>
      </c>
      <c r="AR250" s="84" t="str">
        <f ca="1">IF(VLOOKUP(X250,Товары!B:B,1,FALSE)=X250,"Есть в 1С","ERR")</f>
        <v>Есть в 1С</v>
      </c>
      <c r="AS250" s="116" t="str">
        <f ca="1">VLOOKUP(T250,Товары!A:B,2,FALSE)</f>
        <v>21-209-06</v>
      </c>
      <c r="AT250" s="114" t="str">
        <f ca="1">VLOOKUP(T250,Товары!A:B,1,FALSE)</f>
        <v>Шляпа BAILEY арт. 22721 BROOKS (синий) {denim}</v>
      </c>
    </row>
    <row r="251" spans="1:46" x14ac:dyDescent="0.25">
      <c r="A251" s="133" t="str">
        <f ca="1"/>
        <v>21-209-06-59</v>
      </c>
      <c r="B251" s="128" t="str">
        <f ca="1">UPPER(_xlfn.XLOOKUP($A251,Строчный!$A:$A,Строчный!B:B,"ERR",0))</f>
        <v>22721 BROOKS</v>
      </c>
      <c r="C251" s="101" t="str">
        <f ca="1">PROPER(_xlfn.XLOOKUP($A251,Строчный!$A:$A,Строчный!C:C,"ERR",0))</f>
        <v>Шляпы</v>
      </c>
      <c r="D251" s="101" t="str">
        <f ca="1">_xlfn.LET(_xlpm.DATA,(_xlfn.XLOOKUP($A251,Строчный!$A:$A,Строчный!D:D,"ERR",0)),UPPER(MID(_xlpm.DATA,1,1))&amp;LOWER(MID(_xlpm.DATA,2,LEN(_xlpm.DATA)-1)))</f>
        <v>Шляпа федора</v>
      </c>
      <c r="E251" s="101" t="str">
        <f ca="1">PROPER(_xlfn.XLOOKUP($A251,Строчный!$A:$A,Строчный!E:E,"ERR",0))</f>
        <v>The Hollywood</v>
      </c>
      <c r="F251" s="101" t="str">
        <f ca="1">LOWER(_xlfn.XLOOKUP($A251,Строчный!$A:$A,Строчный!F:F,"ERR",0))</f>
        <v>летний</v>
      </c>
      <c r="G251" s="101" t="str">
        <f ca="1">UPPER(_xlfn.XLOOKUP($A251,Строчный!$A:$A,Строчный!G:G,"ERR",0))</f>
        <v>BAILEY</v>
      </c>
      <c r="H251" s="101" t="str">
        <f ca="1">LOWER(_xlfn.XLOOKUP($A251,Строчный!$A:$A,Строчный!H:H,"ERR",0))</f>
        <v>denim</v>
      </c>
      <c r="I251" s="101" t="str">
        <f ca="1">LOWER(_xlfn.XLOOKUP($A251,Строчный!$A:$A,Строчный!I:I,"ERR",0))</f>
        <v>синий</v>
      </c>
      <c r="J251" s="101" t="str">
        <f ca="1">SUBSTITUTE(LOWER(_xlfn.XLOOKUP($A251,Строчный!$A:$A,Строчный!J:J,"ERR",0)),"подклад","Подклад")</f>
        <v>100% солома токилла</v>
      </c>
      <c r="K251" s="101" t="str">
        <f ca="1">LOWER(_xlfn.XLOOKUP($A251,Строчный!$A:$A,Строчный!K:K,"ERR",0))</f>
        <v>соломенные</v>
      </c>
      <c r="L251" s="101" t="str">
        <f ca="1">PROPER(_xlfn.XLOOKUP($A251,Строчный!$A:$A,Строчный!L:L,"ERR",0))</f>
        <v>Унисекс</v>
      </c>
      <c r="M251" s="101" t="str">
        <f ca="1">PROPER(_xlfn.XLOOKUP($A251,Строчный!$A:$A,Строчный!M:M,"ERR",0))</f>
        <v>Соединенные Штаты</v>
      </c>
      <c r="N251" s="110">
        <f ca="1">VALUE(_xlfn.XLOOKUP($A251,Строчный!$A:$A,Строчный!N:N,"ERR",0))</f>
        <v>6002.0999999999995</v>
      </c>
      <c r="O251" s="109" t="str">
        <f ca="1">_xlfn.XLOOKUP($G251,Фабрика!A:A,Фабрика!B:B,"ERR",0)</f>
        <v>Bollman Headwear Europe Ltd; 2 Merchants drive, Caelisle, Cumbria CA3 0JW, United Kingdom</v>
      </c>
      <c r="P251" s="100">
        <f ca="1">_xlfn.XLOOKUP($A251,Строчный!$A:$A,Строчный!P:P,"ERR",0)</f>
        <v>59</v>
      </c>
      <c r="Q251" s="100">
        <f ca="1">VALUE(_xlfn.XLOOKUP($A251,Строчный!$A:$A,Строчный!Q:Q,"ERR",0))</f>
        <v>4</v>
      </c>
      <c r="R251" s="14" t="s">
        <v>283</v>
      </c>
      <c r="S251" s="122" t="str">
        <f t="shared" ca="1" si="28"/>
        <v>Шляпа BAILEY арт. 22721 BROOKS (синий)</v>
      </c>
      <c r="T251" s="121" t="str">
        <f t="shared" ca="1" si="29"/>
        <v>Шляпа BAILEY арт. 22721 BROOKS (синий) {denim}</v>
      </c>
      <c r="U251" s="18" t="str">
        <f t="shared" ca="1" si="30"/>
        <v>синий</v>
      </c>
      <c r="V251" s="18" t="str">
        <f t="shared" ca="1" si="31"/>
        <v>синий</v>
      </c>
      <c r="W251" s="119" t="str">
        <f ca="1">_xlfn.XLOOKUP(A251,'Цвета артикулов'!A:A,'Цвета артикулов'!B:B,IFERROR(MID(I251,FIND("-",I251)+1,LEN(I251)),IFERROR(MID(I251,1,FIND("/",I251)-2),I251)),0)</f>
        <v>синий</v>
      </c>
      <c r="X251" s="93" t="str">
        <f t="shared" ca="1" si="27"/>
        <v>21-209-06</v>
      </c>
      <c r="Y251" s="95" t="str">
        <f ca="1">VLOOKUP(C251,Группа!A:B,2,FALSE)</f>
        <v>Шляпа</v>
      </c>
      <c r="Z251" s="117" t="str">
        <f ca="1">IFERROR(VLOOKUP(P251,Размеры!A:C,3,FALSE),"")</f>
        <v>59 L</v>
      </c>
      <c r="AA251" s="117" t="str">
        <f ca="1">VLOOKUP(I251,ЦветПолный!A:B,2,FALSE)</f>
        <v>06</v>
      </c>
      <c r="AB251" s="117">
        <f ca="1">IFERROR(VLOOKUP(P251,Размеры!A:D,4,FALSE),"")</f>
        <v>59</v>
      </c>
      <c r="AC251" s="117">
        <f ca="1">IF(LEFT(IFERROR(VLOOKUP(LOOKUP(2,1/SEARCH(B251,Товары!A:A),Товары!A:A),Товары!A:B,2,0),""),6)=MID(X251,1,6),1,0)</f>
        <v>1</v>
      </c>
      <c r="AE251" s="117">
        <f ca="1">SUMIF(Группа!A:A,C251,Группа!C:C)</f>
        <v>1</v>
      </c>
      <c r="AF251" s="117">
        <f ca="1">SUMIF(Группа!B:B,Y251,Группа!C:C)</f>
        <v>1</v>
      </c>
      <c r="AG251" s="117">
        <f ca="1">SUMIF(Формы!A:A,D251,Формы!B:B)</f>
        <v>1</v>
      </c>
      <c r="AH251" s="117">
        <f ca="1">SUMIF(Материал!A:A,K251,Материал!B:B)</f>
        <v>1</v>
      </c>
      <c r="AI251" s="117">
        <f ca="1">SUMIF(Размеры!A:A,P251,Размеры!E:E)</f>
        <v>1</v>
      </c>
      <c r="AJ251" s="117">
        <f ca="1">SUMIF(Сезон!A:A,F251,Сезон!B:B)</f>
        <v>1</v>
      </c>
      <c r="AK251" s="117">
        <f ca="1">SUMIF(Состав!A:A,J251,Состав!B:B)</f>
        <v>1</v>
      </c>
      <c r="AL251" s="117">
        <f ca="1">SUMIF(ЦветПолный!A:A,I251,ЦветПолный!C:C)</f>
        <v>8</v>
      </c>
      <c r="AM251" s="117">
        <f ca="1">SUMIF(Цвет!A:A,W251,Цвет!B:B)</f>
        <v>1</v>
      </c>
      <c r="AN251" s="117">
        <f ca="1">SUMIF(Пол!B:B,L251,Пол!C:C)</f>
        <v>1</v>
      </c>
      <c r="AO251" s="117">
        <f ca="1">SUMIF(Марка!A:A,G251,Марка!B:B)</f>
        <v>1</v>
      </c>
      <c r="AP251" s="117">
        <f ca="1">SUMIF(Страна!A:A,M251,Страна!B:B)</f>
        <v>1</v>
      </c>
      <c r="AQ251" s="83" t="str">
        <f ca="1">IF(VLOOKUP(T251,Товары!A:B,2,FALSE)=X251,"Есть в 1С","ERR")</f>
        <v>Есть в 1С</v>
      </c>
      <c r="AR251" s="84" t="str">
        <f ca="1">IF(VLOOKUP(X251,Товары!B:B,1,FALSE)=X251,"Есть в 1С","ERR")</f>
        <v>Есть в 1С</v>
      </c>
      <c r="AS251" s="116" t="str">
        <f ca="1">VLOOKUP(T251,Товары!A:B,2,FALSE)</f>
        <v>21-209-06</v>
      </c>
      <c r="AT251" s="114" t="str">
        <f ca="1">VLOOKUP(T251,Товары!A:B,1,FALSE)</f>
        <v>Шляпа BAILEY арт. 22721 BROOKS (синий) {denim}</v>
      </c>
    </row>
    <row r="252" spans="1:46" x14ac:dyDescent="0.25">
      <c r="A252" s="133" t="str">
        <f ca="1"/>
        <v>21-209-06-57</v>
      </c>
      <c r="B252" s="128" t="str">
        <f ca="1">UPPER(_xlfn.XLOOKUP($A252,Строчный!$A:$A,Строчный!B:B,"ERR",0))</f>
        <v>22721 BROOKS</v>
      </c>
      <c r="C252" s="101" t="str">
        <f ca="1">PROPER(_xlfn.XLOOKUP($A252,Строчный!$A:$A,Строчный!C:C,"ERR",0))</f>
        <v>Шляпы</v>
      </c>
      <c r="D252" s="101" t="str">
        <f ca="1">_xlfn.LET(_xlpm.DATA,(_xlfn.XLOOKUP($A252,Строчный!$A:$A,Строчный!D:D,"ERR",0)),UPPER(MID(_xlpm.DATA,1,1))&amp;LOWER(MID(_xlpm.DATA,2,LEN(_xlpm.DATA)-1)))</f>
        <v>Шляпа федора</v>
      </c>
      <c r="E252" s="101" t="str">
        <f ca="1">PROPER(_xlfn.XLOOKUP($A252,Строчный!$A:$A,Строчный!E:E,"ERR",0))</f>
        <v>The Hollywood</v>
      </c>
      <c r="F252" s="101" t="str">
        <f ca="1">LOWER(_xlfn.XLOOKUP($A252,Строчный!$A:$A,Строчный!F:F,"ERR",0))</f>
        <v>летний</v>
      </c>
      <c r="G252" s="101" t="str">
        <f ca="1">UPPER(_xlfn.XLOOKUP($A252,Строчный!$A:$A,Строчный!G:G,"ERR",0))</f>
        <v>BAILEY</v>
      </c>
      <c r="H252" s="101" t="str">
        <f ca="1">LOWER(_xlfn.XLOOKUP($A252,Строчный!$A:$A,Строчный!H:H,"ERR",0))</f>
        <v>denim</v>
      </c>
      <c r="I252" s="101" t="str">
        <f ca="1">LOWER(_xlfn.XLOOKUP($A252,Строчный!$A:$A,Строчный!I:I,"ERR",0))</f>
        <v>синий</v>
      </c>
      <c r="J252" s="101" t="str">
        <f ca="1">SUBSTITUTE(LOWER(_xlfn.XLOOKUP($A252,Строчный!$A:$A,Строчный!J:J,"ERR",0)),"подклад","Подклад")</f>
        <v>100% солома токилла</v>
      </c>
      <c r="K252" s="101" t="str">
        <f ca="1">LOWER(_xlfn.XLOOKUP($A252,Строчный!$A:$A,Строчный!K:K,"ERR",0))</f>
        <v>соломенные</v>
      </c>
      <c r="L252" s="101" t="str">
        <f ca="1">PROPER(_xlfn.XLOOKUP($A252,Строчный!$A:$A,Строчный!L:L,"ERR",0))</f>
        <v>Унисекс</v>
      </c>
      <c r="M252" s="101" t="str">
        <f ca="1">PROPER(_xlfn.XLOOKUP($A252,Строчный!$A:$A,Строчный!M:M,"ERR",0))</f>
        <v>Соединенные Штаты</v>
      </c>
      <c r="N252" s="110">
        <f ca="1">VALUE(_xlfn.XLOOKUP($A252,Строчный!$A:$A,Строчный!N:N,"ERR",0))</f>
        <v>6002.0999999999995</v>
      </c>
      <c r="O252" s="109" t="str">
        <f ca="1">_xlfn.XLOOKUP($G252,Фабрика!A:A,Фабрика!B:B,"ERR",0)</f>
        <v>Bollman Headwear Europe Ltd; 2 Merchants drive, Caelisle, Cumbria CA3 0JW, United Kingdom</v>
      </c>
      <c r="P252" s="100">
        <f ca="1">_xlfn.XLOOKUP($A252,Строчный!$A:$A,Строчный!P:P,"ERR",0)</f>
        <v>57</v>
      </c>
      <c r="Q252" s="100">
        <f ca="1">VALUE(_xlfn.XLOOKUP($A252,Строчный!$A:$A,Строчный!Q:Q,"ERR",0))</f>
        <v>3</v>
      </c>
      <c r="R252" s="14" t="s">
        <v>283</v>
      </c>
      <c r="S252" s="122" t="str">
        <f t="shared" ca="1" si="28"/>
        <v>Шляпа BAILEY арт. 22721 BROOKS (синий)</v>
      </c>
      <c r="T252" s="121" t="str">
        <f t="shared" ca="1" si="29"/>
        <v>Шляпа BAILEY арт. 22721 BROOKS (синий) {denim}</v>
      </c>
      <c r="U252" s="18" t="str">
        <f t="shared" ca="1" si="30"/>
        <v>синий</v>
      </c>
      <c r="V252" s="18" t="str">
        <f t="shared" ca="1" si="31"/>
        <v>синий</v>
      </c>
      <c r="W252" s="119" t="str">
        <f ca="1">_xlfn.XLOOKUP(A252,'Цвета артикулов'!A:A,'Цвета артикулов'!B:B,IFERROR(MID(I252,FIND("-",I252)+1,LEN(I252)),IFERROR(MID(I252,1,FIND("/",I252)-2),I252)),0)</f>
        <v>синий</v>
      </c>
      <c r="X252" s="93" t="str">
        <f t="shared" ca="1" si="27"/>
        <v>21-209-06</v>
      </c>
      <c r="Y252" s="95" t="str">
        <f ca="1">VLOOKUP(C252,Группа!A:B,2,FALSE)</f>
        <v>Шляпа</v>
      </c>
      <c r="Z252" s="117" t="str">
        <f ca="1">IFERROR(VLOOKUP(P252,Размеры!A:C,3,FALSE),"")</f>
        <v>57 M</v>
      </c>
      <c r="AA252" s="117" t="str">
        <f ca="1">VLOOKUP(I252,ЦветПолный!A:B,2,FALSE)</f>
        <v>06</v>
      </c>
      <c r="AB252" s="117">
        <f ca="1">IFERROR(VLOOKUP(P252,Размеры!A:D,4,FALSE),"")</f>
        <v>57</v>
      </c>
      <c r="AC252" s="117">
        <f ca="1">IF(LEFT(IFERROR(VLOOKUP(LOOKUP(2,1/SEARCH(B252,Товары!A:A),Товары!A:A),Товары!A:B,2,0),""),6)=MID(X252,1,6),1,0)</f>
        <v>1</v>
      </c>
      <c r="AE252" s="117">
        <f ca="1">SUMIF(Группа!A:A,C252,Группа!C:C)</f>
        <v>1</v>
      </c>
      <c r="AF252" s="117">
        <f ca="1">SUMIF(Группа!B:B,Y252,Группа!C:C)</f>
        <v>1</v>
      </c>
      <c r="AG252" s="117">
        <f ca="1">SUMIF(Формы!A:A,D252,Формы!B:B)</f>
        <v>1</v>
      </c>
      <c r="AH252" s="117">
        <f ca="1">SUMIF(Материал!A:A,K252,Материал!B:B)</f>
        <v>1</v>
      </c>
      <c r="AI252" s="117">
        <f ca="1">SUMIF(Размеры!A:A,P252,Размеры!E:E)</f>
        <v>1</v>
      </c>
      <c r="AJ252" s="117">
        <f ca="1">SUMIF(Сезон!A:A,F252,Сезон!B:B)</f>
        <v>1</v>
      </c>
      <c r="AK252" s="117">
        <f ca="1">SUMIF(Состав!A:A,J252,Состав!B:B)</f>
        <v>1</v>
      </c>
      <c r="AL252" s="117">
        <f ca="1">SUMIF(ЦветПолный!A:A,I252,ЦветПолный!C:C)</f>
        <v>8</v>
      </c>
      <c r="AM252" s="117">
        <f ca="1">SUMIF(Цвет!A:A,W252,Цвет!B:B)</f>
        <v>1</v>
      </c>
      <c r="AN252" s="117">
        <f ca="1">SUMIF(Пол!B:B,L252,Пол!C:C)</f>
        <v>1</v>
      </c>
      <c r="AO252" s="117">
        <f ca="1">SUMIF(Марка!A:A,G252,Марка!B:B)</f>
        <v>1</v>
      </c>
      <c r="AP252" s="117">
        <f ca="1">SUMIF(Страна!A:A,M252,Страна!B:B)</f>
        <v>1</v>
      </c>
      <c r="AQ252" s="83" t="str">
        <f ca="1">IF(VLOOKUP(T252,Товары!A:B,2,FALSE)=X252,"Есть в 1С","ERR")</f>
        <v>Есть в 1С</v>
      </c>
      <c r="AR252" s="84" t="str">
        <f ca="1">IF(VLOOKUP(X252,Товары!B:B,1,FALSE)=X252,"Есть в 1С","ERR")</f>
        <v>Есть в 1С</v>
      </c>
      <c r="AS252" s="116" t="str">
        <f ca="1">VLOOKUP(T252,Товары!A:B,2,FALSE)</f>
        <v>21-209-06</v>
      </c>
      <c r="AT252" s="114" t="str">
        <f ca="1">VLOOKUP(T252,Товары!A:B,1,FALSE)</f>
        <v>Шляпа BAILEY арт. 22721 BROOKS (синий) {denim}</v>
      </c>
    </row>
    <row r="253" spans="1:46" x14ac:dyDescent="0.25">
      <c r="A253" s="133" t="str">
        <f ca="1"/>
        <v>21-209-06-55</v>
      </c>
      <c r="B253" s="128" t="str">
        <f ca="1">UPPER(_xlfn.XLOOKUP($A253,Строчный!$A:$A,Строчный!B:B,"ERR",0))</f>
        <v>22721 BROOKS</v>
      </c>
      <c r="C253" s="101" t="str">
        <f ca="1">PROPER(_xlfn.XLOOKUP($A253,Строчный!$A:$A,Строчный!C:C,"ERR",0))</f>
        <v>Шляпы</v>
      </c>
      <c r="D253" s="101" t="str">
        <f ca="1">_xlfn.LET(_xlpm.DATA,(_xlfn.XLOOKUP($A253,Строчный!$A:$A,Строчный!D:D,"ERR",0)),UPPER(MID(_xlpm.DATA,1,1))&amp;LOWER(MID(_xlpm.DATA,2,LEN(_xlpm.DATA)-1)))</f>
        <v>Шляпа федора</v>
      </c>
      <c r="E253" s="101" t="str">
        <f ca="1">PROPER(_xlfn.XLOOKUP($A253,Строчный!$A:$A,Строчный!E:E,"ERR",0))</f>
        <v>The Hollywood</v>
      </c>
      <c r="F253" s="101" t="str">
        <f ca="1">LOWER(_xlfn.XLOOKUP($A253,Строчный!$A:$A,Строчный!F:F,"ERR",0))</f>
        <v>летний</v>
      </c>
      <c r="G253" s="101" t="str">
        <f ca="1">UPPER(_xlfn.XLOOKUP($A253,Строчный!$A:$A,Строчный!G:G,"ERR",0))</f>
        <v>BAILEY</v>
      </c>
      <c r="H253" s="101" t="str">
        <f ca="1">LOWER(_xlfn.XLOOKUP($A253,Строчный!$A:$A,Строчный!H:H,"ERR",0))</f>
        <v>denim</v>
      </c>
      <c r="I253" s="101" t="str">
        <f ca="1">LOWER(_xlfn.XLOOKUP($A253,Строчный!$A:$A,Строчный!I:I,"ERR",0))</f>
        <v>синий</v>
      </c>
      <c r="J253" s="101" t="str">
        <f ca="1">SUBSTITUTE(LOWER(_xlfn.XLOOKUP($A253,Строчный!$A:$A,Строчный!J:J,"ERR",0)),"подклад","Подклад")</f>
        <v>100% солома токилла</v>
      </c>
      <c r="K253" s="101" t="str">
        <f ca="1">LOWER(_xlfn.XLOOKUP($A253,Строчный!$A:$A,Строчный!K:K,"ERR",0))</f>
        <v>соломенные</v>
      </c>
      <c r="L253" s="101" t="str">
        <f ca="1">PROPER(_xlfn.XLOOKUP($A253,Строчный!$A:$A,Строчный!L:L,"ERR",0))</f>
        <v>Унисекс</v>
      </c>
      <c r="M253" s="101" t="str">
        <f ca="1">PROPER(_xlfn.XLOOKUP($A253,Строчный!$A:$A,Строчный!M:M,"ERR",0))</f>
        <v>Соединенные Штаты</v>
      </c>
      <c r="N253" s="110">
        <f ca="1">VALUE(_xlfn.XLOOKUP($A253,Строчный!$A:$A,Строчный!N:N,"ERR",0))</f>
        <v>6002.0999999999995</v>
      </c>
      <c r="O253" s="109" t="str">
        <f ca="1">_xlfn.XLOOKUP($G253,Фабрика!A:A,Фабрика!B:B,"ERR",0)</f>
        <v>Bollman Headwear Europe Ltd; 2 Merchants drive, Caelisle, Cumbria CA3 0JW, United Kingdom</v>
      </c>
      <c r="P253" s="100">
        <f ca="1">_xlfn.XLOOKUP($A253,Строчный!$A:$A,Строчный!P:P,"ERR",0)</f>
        <v>55</v>
      </c>
      <c r="Q253" s="100">
        <f ca="1">VALUE(_xlfn.XLOOKUP($A253,Строчный!$A:$A,Строчный!Q:Q,"ERR",0))</f>
        <v>1</v>
      </c>
      <c r="R253" s="14" t="s">
        <v>283</v>
      </c>
      <c r="S253" s="122" t="str">
        <f t="shared" ca="1" si="28"/>
        <v>Шляпа BAILEY арт. 22721 BROOKS (синий)</v>
      </c>
      <c r="T253" s="121" t="str">
        <f t="shared" ca="1" si="29"/>
        <v>Шляпа BAILEY арт. 22721 BROOKS (синий) {denim}</v>
      </c>
      <c r="U253" s="18" t="str">
        <f t="shared" ca="1" si="30"/>
        <v>синий</v>
      </c>
      <c r="V253" s="18" t="str">
        <f t="shared" ca="1" si="31"/>
        <v>синий</v>
      </c>
      <c r="W253" s="119" t="str">
        <f ca="1">_xlfn.XLOOKUP(A253,'Цвета артикулов'!A:A,'Цвета артикулов'!B:B,IFERROR(MID(I253,FIND("-",I253)+1,LEN(I253)),IFERROR(MID(I253,1,FIND("/",I253)-2),I253)),0)</f>
        <v>синий</v>
      </c>
      <c r="X253" s="93" t="str">
        <f t="shared" ca="1" si="27"/>
        <v>21-209-06</v>
      </c>
      <c r="Y253" s="95" t="str">
        <f ca="1">VLOOKUP(C253,Группа!A:B,2,FALSE)</f>
        <v>Шляпа</v>
      </c>
      <c r="Z253" s="117" t="str">
        <f ca="1">IFERROR(VLOOKUP(P253,Размеры!A:C,3,FALSE),"")</f>
        <v>55 S</v>
      </c>
      <c r="AA253" s="117" t="str">
        <f ca="1">VLOOKUP(I253,ЦветПолный!A:B,2,FALSE)</f>
        <v>06</v>
      </c>
      <c r="AB253" s="117">
        <f ca="1">IFERROR(VLOOKUP(P253,Размеры!A:D,4,FALSE),"")</f>
        <v>55</v>
      </c>
      <c r="AC253" s="117">
        <f ca="1">IF(LEFT(IFERROR(VLOOKUP(LOOKUP(2,1/SEARCH(B253,Товары!A:A),Товары!A:A),Товары!A:B,2,0),""),6)=MID(X253,1,6),1,0)</f>
        <v>1</v>
      </c>
      <c r="AE253" s="117">
        <f ca="1">SUMIF(Группа!A:A,C253,Группа!C:C)</f>
        <v>1</v>
      </c>
      <c r="AF253" s="117">
        <f ca="1">SUMIF(Группа!B:B,Y253,Группа!C:C)</f>
        <v>1</v>
      </c>
      <c r="AG253" s="117">
        <f ca="1">SUMIF(Формы!A:A,D253,Формы!B:B)</f>
        <v>1</v>
      </c>
      <c r="AH253" s="117">
        <f ca="1">SUMIF(Материал!A:A,K253,Материал!B:B)</f>
        <v>1</v>
      </c>
      <c r="AI253" s="117">
        <f ca="1">SUMIF(Размеры!A:A,P253,Размеры!E:E)</f>
        <v>1</v>
      </c>
      <c r="AJ253" s="117">
        <f ca="1">SUMIF(Сезон!A:A,F253,Сезон!B:B)</f>
        <v>1</v>
      </c>
      <c r="AK253" s="117">
        <f ca="1">SUMIF(Состав!A:A,J253,Состав!B:B)</f>
        <v>1</v>
      </c>
      <c r="AL253" s="117">
        <f ca="1">SUMIF(ЦветПолный!A:A,I253,ЦветПолный!C:C)</f>
        <v>8</v>
      </c>
      <c r="AM253" s="117">
        <f ca="1">SUMIF(Цвет!A:A,W253,Цвет!B:B)</f>
        <v>1</v>
      </c>
      <c r="AN253" s="117">
        <f ca="1">SUMIF(Пол!B:B,L253,Пол!C:C)</f>
        <v>1</v>
      </c>
      <c r="AO253" s="117">
        <f ca="1">SUMIF(Марка!A:A,G253,Марка!B:B)</f>
        <v>1</v>
      </c>
      <c r="AP253" s="117">
        <f ca="1">SUMIF(Страна!A:A,M253,Страна!B:B)</f>
        <v>1</v>
      </c>
      <c r="AQ253" s="83" t="str">
        <f ca="1">IF(VLOOKUP(T253,Товары!A:B,2,FALSE)=X253,"Есть в 1С","ERR")</f>
        <v>Есть в 1С</v>
      </c>
      <c r="AR253" s="84" t="str">
        <f ca="1">IF(VLOOKUP(X253,Товары!B:B,1,FALSE)=X253,"Есть в 1С","ERR")</f>
        <v>Есть в 1С</v>
      </c>
      <c r="AS253" s="116" t="str">
        <f ca="1">VLOOKUP(T253,Товары!A:B,2,FALSE)</f>
        <v>21-209-06</v>
      </c>
      <c r="AT253" s="114" t="str">
        <f ca="1">VLOOKUP(T253,Товары!A:B,1,FALSE)</f>
        <v>Шляпа BAILEY арт. 22721 BROOKS (синий) {denim}</v>
      </c>
    </row>
    <row r="254" spans="1:46" x14ac:dyDescent="0.25">
      <c r="A254" s="133" t="str">
        <f ca="1"/>
        <v>21-209-02-63</v>
      </c>
      <c r="B254" s="128" t="str">
        <f ca="1">UPPER(_xlfn.XLOOKUP($A254,Строчный!$A:$A,Строчный!B:B,"ERR",0))</f>
        <v>22721 BROOKS</v>
      </c>
      <c r="C254" s="101" t="str">
        <f ca="1">PROPER(_xlfn.XLOOKUP($A254,Строчный!$A:$A,Строчный!C:C,"ERR",0))</f>
        <v>Шляпы</v>
      </c>
      <c r="D254" s="101" t="str">
        <f ca="1">_xlfn.LET(_xlpm.DATA,(_xlfn.XLOOKUP($A254,Строчный!$A:$A,Строчный!D:D,"ERR",0)),UPPER(MID(_xlpm.DATA,1,1))&amp;LOWER(MID(_xlpm.DATA,2,LEN(_xlpm.DATA)-1)))</f>
        <v>Шляпа федора</v>
      </c>
      <c r="E254" s="101" t="str">
        <f ca="1">PROPER(_xlfn.XLOOKUP($A254,Строчный!$A:$A,Строчный!E:E,"ERR",0))</f>
        <v>The Hollywood</v>
      </c>
      <c r="F254" s="101" t="str">
        <f ca="1">LOWER(_xlfn.XLOOKUP($A254,Строчный!$A:$A,Строчный!F:F,"ERR",0))</f>
        <v>летний</v>
      </c>
      <c r="G254" s="101" t="str">
        <f ca="1">UPPER(_xlfn.XLOOKUP($A254,Строчный!$A:$A,Строчный!G:G,"ERR",0))</f>
        <v>BAILEY</v>
      </c>
      <c r="H254" s="101" t="str">
        <f ca="1">LOWER(_xlfn.XLOOKUP($A254,Строчный!$A:$A,Строчный!H:H,"ERR",0))</f>
        <v>natural</v>
      </c>
      <c r="I254" s="101" t="str">
        <f ca="1">LOWER(_xlfn.XLOOKUP($A254,Строчный!$A:$A,Строчный!I:I,"ERR",0))</f>
        <v>бежевый</v>
      </c>
      <c r="J254" s="101" t="str">
        <f ca="1">SUBSTITUTE(LOWER(_xlfn.XLOOKUP($A254,Строчный!$A:$A,Строчный!J:J,"ERR",0)),"подклад","Подклад")</f>
        <v>100% солома токилла</v>
      </c>
      <c r="K254" s="101" t="str">
        <f ca="1">LOWER(_xlfn.XLOOKUP($A254,Строчный!$A:$A,Строчный!K:K,"ERR",0))</f>
        <v>соломенные</v>
      </c>
      <c r="L254" s="101" t="str">
        <f ca="1">PROPER(_xlfn.XLOOKUP($A254,Строчный!$A:$A,Строчный!L:L,"ERR",0))</f>
        <v>Унисекс</v>
      </c>
      <c r="M254" s="101" t="str">
        <f ca="1">PROPER(_xlfn.XLOOKUP($A254,Строчный!$A:$A,Строчный!M:M,"ERR",0))</f>
        <v>Соединенные Штаты</v>
      </c>
      <c r="N254" s="110">
        <f ca="1">VALUE(_xlfn.XLOOKUP($A254,Строчный!$A:$A,Строчный!N:N,"ERR",0))</f>
        <v>6002.0999999999995</v>
      </c>
      <c r="O254" s="109" t="str">
        <f ca="1">_xlfn.XLOOKUP($G254,Фабрика!A:A,Фабрика!B:B,"ERR",0)</f>
        <v>Bollman Headwear Europe Ltd; 2 Merchants drive, Caelisle, Cumbria CA3 0JW, United Kingdom</v>
      </c>
      <c r="P254" s="100">
        <f ca="1">_xlfn.XLOOKUP($A254,Строчный!$A:$A,Строчный!P:P,"ERR",0)</f>
        <v>63</v>
      </c>
      <c r="Q254" s="100">
        <f ca="1">VALUE(_xlfn.XLOOKUP($A254,Строчный!$A:$A,Строчный!Q:Q,"ERR",0))</f>
        <v>2</v>
      </c>
      <c r="R254" s="14" t="s">
        <v>283</v>
      </c>
      <c r="S254" s="122" t="str">
        <f t="shared" ca="1" si="28"/>
        <v>Шляпа BAILEY арт. 22721 BROOKS (бежевый)</v>
      </c>
      <c r="T254" s="121" t="str">
        <f t="shared" ca="1" si="29"/>
        <v>Шляпа BAILEY арт. 22721 BROOKS (бежевый) {natural}</v>
      </c>
      <c r="U254" s="18" t="str">
        <f t="shared" ca="1" si="30"/>
        <v>бежевый</v>
      </c>
      <c r="V254" s="18" t="str">
        <f t="shared" ca="1" si="31"/>
        <v>бежевый</v>
      </c>
      <c r="W254" s="119" t="str">
        <f ca="1">_xlfn.XLOOKUP(A254,'Цвета артикулов'!A:A,'Цвета артикулов'!B:B,IFERROR(MID(I254,FIND("-",I254)+1,LEN(I254)),IFERROR(MID(I254,1,FIND("/",I254)-2),I254)),0)</f>
        <v>бежевый</v>
      </c>
      <c r="X254" s="93" t="str">
        <f t="shared" ca="1" si="27"/>
        <v>21-209-02</v>
      </c>
      <c r="Y254" s="95" t="str">
        <f ca="1">VLOOKUP(C254,Группа!A:B,2,FALSE)</f>
        <v>Шляпа</v>
      </c>
      <c r="Z254" s="117" t="str">
        <f ca="1">IFERROR(VLOOKUP(P254,Размеры!A:C,3,FALSE),"")</f>
        <v>63 XXL</v>
      </c>
      <c r="AA254" s="117" t="str">
        <f ca="1">VLOOKUP(I254,ЦветПолный!A:B,2,FALSE)</f>
        <v>02</v>
      </c>
      <c r="AB254" s="117">
        <f ca="1">IFERROR(VLOOKUP(P254,Размеры!A:D,4,FALSE),"")</f>
        <v>63</v>
      </c>
      <c r="AC254" s="117">
        <f ca="1">IF(LEFT(IFERROR(VLOOKUP(LOOKUP(2,1/SEARCH(B254,Товары!A:A),Товары!A:A),Товары!A:B,2,0),""),6)=MID(X254,1,6),1,0)</f>
        <v>1</v>
      </c>
      <c r="AE254" s="117">
        <f ca="1">SUMIF(Группа!A:A,C254,Группа!C:C)</f>
        <v>1</v>
      </c>
      <c r="AF254" s="117">
        <f ca="1">SUMIF(Группа!B:B,Y254,Группа!C:C)</f>
        <v>1</v>
      </c>
      <c r="AG254" s="117">
        <f ca="1">SUMIF(Формы!A:A,D254,Формы!B:B)</f>
        <v>1</v>
      </c>
      <c r="AH254" s="117">
        <f ca="1">SUMIF(Материал!A:A,K254,Материал!B:B)</f>
        <v>1</v>
      </c>
      <c r="AI254" s="117">
        <f ca="1">SUMIF(Размеры!A:A,P254,Размеры!E:E)</f>
        <v>1</v>
      </c>
      <c r="AJ254" s="117">
        <f ca="1">SUMIF(Сезон!A:A,F254,Сезон!B:B)</f>
        <v>1</v>
      </c>
      <c r="AK254" s="117">
        <f ca="1">SUMIF(Состав!A:A,J254,Состав!B:B)</f>
        <v>1</v>
      </c>
      <c r="AL254" s="117">
        <f ca="1">SUMIF(ЦветПолный!A:A,I254,ЦветПолный!C:C)</f>
        <v>12</v>
      </c>
      <c r="AM254" s="117">
        <f ca="1">SUMIF(Цвет!A:A,W254,Цвет!B:B)</f>
        <v>1</v>
      </c>
      <c r="AN254" s="117">
        <f ca="1">SUMIF(Пол!B:B,L254,Пол!C:C)</f>
        <v>1</v>
      </c>
      <c r="AO254" s="117">
        <f ca="1">SUMIF(Марка!A:A,G254,Марка!B:B)</f>
        <v>1</v>
      </c>
      <c r="AP254" s="117">
        <f ca="1">SUMIF(Страна!A:A,M254,Страна!B:B)</f>
        <v>1</v>
      </c>
      <c r="AQ254" s="83" t="str">
        <f ca="1">IF(VLOOKUP(T254,Товары!A:B,2,FALSE)=X254,"Есть в 1С","ERR")</f>
        <v>Есть в 1С</v>
      </c>
      <c r="AR254" s="84" t="str">
        <f ca="1">IF(VLOOKUP(X254,Товары!B:B,1,FALSE)=X254,"Есть в 1С","ERR")</f>
        <v>Есть в 1С</v>
      </c>
      <c r="AS254" s="116" t="str">
        <f ca="1">VLOOKUP(T254,Товары!A:B,2,FALSE)</f>
        <v>21-209-02</v>
      </c>
      <c r="AT254" s="114" t="str">
        <f ca="1">VLOOKUP(T254,Товары!A:B,1,FALSE)</f>
        <v>Шляпа BAILEY арт. 22721 BROOKS (бежевый) {natural}</v>
      </c>
    </row>
    <row r="255" spans="1:46" x14ac:dyDescent="0.25">
      <c r="A255" s="133" t="str">
        <f ca="1"/>
        <v>21-209-02-61</v>
      </c>
      <c r="B255" s="128" t="str">
        <f ca="1">UPPER(_xlfn.XLOOKUP($A255,Строчный!$A:$A,Строчный!B:B,"ERR",0))</f>
        <v>22721 BROOKS</v>
      </c>
      <c r="C255" s="101" t="str">
        <f ca="1">PROPER(_xlfn.XLOOKUP($A255,Строчный!$A:$A,Строчный!C:C,"ERR",0))</f>
        <v>Шляпы</v>
      </c>
      <c r="D255" s="101" t="str">
        <f ca="1">_xlfn.LET(_xlpm.DATA,(_xlfn.XLOOKUP($A255,Строчный!$A:$A,Строчный!D:D,"ERR",0)),UPPER(MID(_xlpm.DATA,1,1))&amp;LOWER(MID(_xlpm.DATA,2,LEN(_xlpm.DATA)-1)))</f>
        <v>Шляпа федора</v>
      </c>
      <c r="E255" s="101" t="str">
        <f ca="1">PROPER(_xlfn.XLOOKUP($A255,Строчный!$A:$A,Строчный!E:E,"ERR",0))</f>
        <v>The Hollywood</v>
      </c>
      <c r="F255" s="101" t="str">
        <f ca="1">LOWER(_xlfn.XLOOKUP($A255,Строчный!$A:$A,Строчный!F:F,"ERR",0))</f>
        <v>летний</v>
      </c>
      <c r="G255" s="101" t="str">
        <f ca="1">UPPER(_xlfn.XLOOKUP($A255,Строчный!$A:$A,Строчный!G:G,"ERR",0))</f>
        <v>BAILEY</v>
      </c>
      <c r="H255" s="101" t="str">
        <f ca="1">LOWER(_xlfn.XLOOKUP($A255,Строчный!$A:$A,Строчный!H:H,"ERR",0))</f>
        <v>natural</v>
      </c>
      <c r="I255" s="101" t="str">
        <f ca="1">LOWER(_xlfn.XLOOKUP($A255,Строчный!$A:$A,Строчный!I:I,"ERR",0))</f>
        <v>бежевый</v>
      </c>
      <c r="J255" s="101" t="str">
        <f ca="1">SUBSTITUTE(LOWER(_xlfn.XLOOKUP($A255,Строчный!$A:$A,Строчный!J:J,"ERR",0)),"подклад","Подклад")</f>
        <v>100% солома токилла</v>
      </c>
      <c r="K255" s="101" t="str">
        <f ca="1">LOWER(_xlfn.XLOOKUP($A255,Строчный!$A:$A,Строчный!K:K,"ERR",0))</f>
        <v>соломенные</v>
      </c>
      <c r="L255" s="101" t="str">
        <f ca="1">PROPER(_xlfn.XLOOKUP($A255,Строчный!$A:$A,Строчный!L:L,"ERR",0))</f>
        <v>Унисекс</v>
      </c>
      <c r="M255" s="101" t="str">
        <f ca="1">PROPER(_xlfn.XLOOKUP($A255,Строчный!$A:$A,Строчный!M:M,"ERR",0))</f>
        <v>Соединенные Штаты</v>
      </c>
      <c r="N255" s="110">
        <f ca="1">VALUE(_xlfn.XLOOKUP($A255,Строчный!$A:$A,Строчный!N:N,"ERR",0))</f>
        <v>6002.0999999999995</v>
      </c>
      <c r="O255" s="109" t="str">
        <f ca="1">_xlfn.XLOOKUP($G255,Фабрика!A:A,Фабрика!B:B,"ERR",0)</f>
        <v>Bollman Headwear Europe Ltd; 2 Merchants drive, Caelisle, Cumbria CA3 0JW, United Kingdom</v>
      </c>
      <c r="P255" s="100">
        <f ca="1">_xlfn.XLOOKUP($A255,Строчный!$A:$A,Строчный!P:P,"ERR",0)</f>
        <v>61</v>
      </c>
      <c r="Q255" s="100">
        <f ca="1">VALUE(_xlfn.XLOOKUP($A255,Строчный!$A:$A,Строчный!Q:Q,"ERR",0))</f>
        <v>3</v>
      </c>
      <c r="R255" s="14" t="s">
        <v>283</v>
      </c>
      <c r="S255" s="122" t="str">
        <f t="shared" ca="1" si="28"/>
        <v>Шляпа BAILEY арт. 22721 BROOKS (бежевый)</v>
      </c>
      <c r="T255" s="121" t="str">
        <f t="shared" ca="1" si="29"/>
        <v>Шляпа BAILEY арт. 22721 BROOKS (бежевый) {natural}</v>
      </c>
      <c r="U255" s="18" t="str">
        <f t="shared" ca="1" si="30"/>
        <v>бежевый</v>
      </c>
      <c r="V255" s="18" t="str">
        <f t="shared" ca="1" si="31"/>
        <v>бежевый</v>
      </c>
      <c r="W255" s="119" t="str">
        <f ca="1">_xlfn.XLOOKUP(A255,'Цвета артикулов'!A:A,'Цвета артикулов'!B:B,IFERROR(MID(I255,FIND("-",I255)+1,LEN(I255)),IFERROR(MID(I255,1,FIND("/",I255)-2),I255)),0)</f>
        <v>бежевый</v>
      </c>
      <c r="X255" s="93" t="str">
        <f t="shared" ca="1" si="27"/>
        <v>21-209-02</v>
      </c>
      <c r="Y255" s="95" t="str">
        <f ca="1">VLOOKUP(C255,Группа!A:B,2,FALSE)</f>
        <v>Шляпа</v>
      </c>
      <c r="Z255" s="117" t="str">
        <f ca="1">IFERROR(VLOOKUP(P255,Размеры!A:C,3,FALSE),"")</f>
        <v>61 XL</v>
      </c>
      <c r="AA255" s="117" t="str">
        <f ca="1">VLOOKUP(I255,ЦветПолный!A:B,2,FALSE)</f>
        <v>02</v>
      </c>
      <c r="AB255" s="117">
        <f ca="1">IFERROR(VLOOKUP(P255,Размеры!A:D,4,FALSE),"")</f>
        <v>61</v>
      </c>
      <c r="AC255" s="117">
        <f ca="1">IF(LEFT(IFERROR(VLOOKUP(LOOKUP(2,1/SEARCH(B255,Товары!A:A),Товары!A:A),Товары!A:B,2,0),""),6)=MID(X255,1,6),1,0)</f>
        <v>1</v>
      </c>
      <c r="AE255" s="117">
        <f ca="1">SUMIF(Группа!A:A,C255,Группа!C:C)</f>
        <v>1</v>
      </c>
      <c r="AF255" s="117">
        <f ca="1">SUMIF(Группа!B:B,Y255,Группа!C:C)</f>
        <v>1</v>
      </c>
      <c r="AG255" s="117">
        <f ca="1">SUMIF(Формы!A:A,D255,Формы!B:B)</f>
        <v>1</v>
      </c>
      <c r="AH255" s="117">
        <f ca="1">SUMIF(Материал!A:A,K255,Материал!B:B)</f>
        <v>1</v>
      </c>
      <c r="AI255" s="117">
        <f ca="1">SUMIF(Размеры!A:A,P255,Размеры!E:E)</f>
        <v>1</v>
      </c>
      <c r="AJ255" s="117">
        <f ca="1">SUMIF(Сезон!A:A,F255,Сезон!B:B)</f>
        <v>1</v>
      </c>
      <c r="AK255" s="117">
        <f ca="1">SUMIF(Состав!A:A,J255,Состав!B:B)</f>
        <v>1</v>
      </c>
      <c r="AL255" s="117">
        <f ca="1">SUMIF(ЦветПолный!A:A,I255,ЦветПолный!C:C)</f>
        <v>12</v>
      </c>
      <c r="AM255" s="117">
        <f ca="1">SUMIF(Цвет!A:A,W255,Цвет!B:B)</f>
        <v>1</v>
      </c>
      <c r="AN255" s="117">
        <f ca="1">SUMIF(Пол!B:B,L255,Пол!C:C)</f>
        <v>1</v>
      </c>
      <c r="AO255" s="117">
        <f ca="1">SUMIF(Марка!A:A,G255,Марка!B:B)</f>
        <v>1</v>
      </c>
      <c r="AP255" s="117">
        <f ca="1">SUMIF(Страна!A:A,M255,Страна!B:B)</f>
        <v>1</v>
      </c>
      <c r="AQ255" s="83" t="str">
        <f ca="1">IF(VLOOKUP(T255,Товары!A:B,2,FALSE)=X255,"Есть в 1С","ERR")</f>
        <v>Есть в 1С</v>
      </c>
      <c r="AR255" s="84" t="str">
        <f ca="1">IF(VLOOKUP(X255,Товары!B:B,1,FALSE)=X255,"Есть в 1С","ERR")</f>
        <v>Есть в 1С</v>
      </c>
      <c r="AS255" s="116" t="str">
        <f ca="1">VLOOKUP(T255,Товары!A:B,2,FALSE)</f>
        <v>21-209-02</v>
      </c>
      <c r="AT255" s="114" t="str">
        <f ca="1">VLOOKUP(T255,Товары!A:B,1,FALSE)</f>
        <v>Шляпа BAILEY арт. 22721 BROOKS (бежевый) {natural}</v>
      </c>
    </row>
    <row r="256" spans="1:46" x14ac:dyDescent="0.25">
      <c r="A256" s="133" t="str">
        <f ca="1"/>
        <v>21-209-02-59</v>
      </c>
      <c r="B256" s="128" t="str">
        <f ca="1">UPPER(_xlfn.XLOOKUP($A256,Строчный!$A:$A,Строчный!B:B,"ERR",0))</f>
        <v>22721 BROOKS</v>
      </c>
      <c r="C256" s="101" t="str">
        <f ca="1">PROPER(_xlfn.XLOOKUP($A256,Строчный!$A:$A,Строчный!C:C,"ERR",0))</f>
        <v>Шляпы</v>
      </c>
      <c r="D256" s="101" t="str">
        <f ca="1">_xlfn.LET(_xlpm.DATA,(_xlfn.XLOOKUP($A256,Строчный!$A:$A,Строчный!D:D,"ERR",0)),UPPER(MID(_xlpm.DATA,1,1))&amp;LOWER(MID(_xlpm.DATA,2,LEN(_xlpm.DATA)-1)))</f>
        <v>Шляпа федора</v>
      </c>
      <c r="E256" s="101" t="str">
        <f ca="1">PROPER(_xlfn.XLOOKUP($A256,Строчный!$A:$A,Строчный!E:E,"ERR",0))</f>
        <v>The Hollywood</v>
      </c>
      <c r="F256" s="101" t="str">
        <f ca="1">LOWER(_xlfn.XLOOKUP($A256,Строчный!$A:$A,Строчный!F:F,"ERR",0))</f>
        <v>летний</v>
      </c>
      <c r="G256" s="101" t="str">
        <f ca="1">UPPER(_xlfn.XLOOKUP($A256,Строчный!$A:$A,Строчный!G:G,"ERR",0))</f>
        <v>BAILEY</v>
      </c>
      <c r="H256" s="101" t="str">
        <f ca="1">LOWER(_xlfn.XLOOKUP($A256,Строчный!$A:$A,Строчный!H:H,"ERR",0))</f>
        <v>natural</v>
      </c>
      <c r="I256" s="101" t="str">
        <f ca="1">LOWER(_xlfn.XLOOKUP($A256,Строчный!$A:$A,Строчный!I:I,"ERR",0))</f>
        <v>бежевый</v>
      </c>
      <c r="J256" s="101" t="str">
        <f ca="1">SUBSTITUTE(LOWER(_xlfn.XLOOKUP($A256,Строчный!$A:$A,Строчный!J:J,"ERR",0)),"подклад","Подклад")</f>
        <v>100% солома токилла</v>
      </c>
      <c r="K256" s="101" t="str">
        <f ca="1">LOWER(_xlfn.XLOOKUP($A256,Строчный!$A:$A,Строчный!K:K,"ERR",0))</f>
        <v>соломенные</v>
      </c>
      <c r="L256" s="101" t="str">
        <f ca="1">PROPER(_xlfn.XLOOKUP($A256,Строчный!$A:$A,Строчный!L:L,"ERR",0))</f>
        <v>Унисекс</v>
      </c>
      <c r="M256" s="101" t="str">
        <f ca="1">PROPER(_xlfn.XLOOKUP($A256,Строчный!$A:$A,Строчный!M:M,"ERR",0))</f>
        <v>Соединенные Штаты</v>
      </c>
      <c r="N256" s="110">
        <f ca="1">VALUE(_xlfn.XLOOKUP($A256,Строчный!$A:$A,Строчный!N:N,"ERR",0))</f>
        <v>6002.0999999999995</v>
      </c>
      <c r="O256" s="109" t="str">
        <f ca="1">_xlfn.XLOOKUP($G256,Фабрика!A:A,Фабрика!B:B,"ERR",0)</f>
        <v>Bollman Headwear Europe Ltd; 2 Merchants drive, Caelisle, Cumbria CA3 0JW, United Kingdom</v>
      </c>
      <c r="P256" s="100">
        <f ca="1">_xlfn.XLOOKUP($A256,Строчный!$A:$A,Строчный!P:P,"ERR",0)</f>
        <v>59</v>
      </c>
      <c r="Q256" s="100">
        <f ca="1">VALUE(_xlfn.XLOOKUP($A256,Строчный!$A:$A,Строчный!Q:Q,"ERR",0))</f>
        <v>3</v>
      </c>
      <c r="R256" s="14" t="s">
        <v>283</v>
      </c>
      <c r="S256" s="122" t="str">
        <f t="shared" ca="1" si="28"/>
        <v>Шляпа BAILEY арт. 22721 BROOKS (бежевый)</v>
      </c>
      <c r="T256" s="121" t="str">
        <f t="shared" ca="1" si="29"/>
        <v>Шляпа BAILEY арт. 22721 BROOKS (бежевый) {natural}</v>
      </c>
      <c r="U256" s="18" t="str">
        <f t="shared" ca="1" si="30"/>
        <v>бежевый</v>
      </c>
      <c r="V256" s="18" t="str">
        <f t="shared" ca="1" si="31"/>
        <v>бежевый</v>
      </c>
      <c r="W256" s="119" t="str">
        <f ca="1">_xlfn.XLOOKUP(A256,'Цвета артикулов'!A:A,'Цвета артикулов'!B:B,IFERROR(MID(I256,FIND("-",I256)+1,LEN(I256)),IFERROR(MID(I256,1,FIND("/",I256)-2),I256)),0)</f>
        <v>бежевый</v>
      </c>
      <c r="X256" s="93" t="str">
        <f t="shared" ca="1" si="27"/>
        <v>21-209-02</v>
      </c>
      <c r="Y256" s="95" t="str">
        <f ca="1">VLOOKUP(C256,Группа!A:B,2,FALSE)</f>
        <v>Шляпа</v>
      </c>
      <c r="Z256" s="117" t="str">
        <f ca="1">IFERROR(VLOOKUP(P256,Размеры!A:C,3,FALSE),"")</f>
        <v>59 L</v>
      </c>
      <c r="AA256" s="117" t="str">
        <f ca="1">VLOOKUP(I256,ЦветПолный!A:B,2,FALSE)</f>
        <v>02</v>
      </c>
      <c r="AB256" s="117">
        <f ca="1">IFERROR(VLOOKUP(P256,Размеры!A:D,4,FALSE),"")</f>
        <v>59</v>
      </c>
      <c r="AC256" s="117">
        <f ca="1">IF(LEFT(IFERROR(VLOOKUP(LOOKUP(2,1/SEARCH(B256,Товары!A:A),Товары!A:A),Товары!A:B,2,0),""),6)=MID(X256,1,6),1,0)</f>
        <v>1</v>
      </c>
      <c r="AE256" s="117">
        <f ca="1">SUMIF(Группа!A:A,C256,Группа!C:C)</f>
        <v>1</v>
      </c>
      <c r="AF256" s="117">
        <f ca="1">SUMIF(Группа!B:B,Y256,Группа!C:C)</f>
        <v>1</v>
      </c>
      <c r="AG256" s="117">
        <f ca="1">SUMIF(Формы!A:A,D256,Формы!B:B)</f>
        <v>1</v>
      </c>
      <c r="AH256" s="117">
        <f ca="1">SUMIF(Материал!A:A,K256,Материал!B:B)</f>
        <v>1</v>
      </c>
      <c r="AI256" s="117">
        <f ca="1">SUMIF(Размеры!A:A,P256,Размеры!E:E)</f>
        <v>1</v>
      </c>
      <c r="AJ256" s="117">
        <f ca="1">SUMIF(Сезон!A:A,F256,Сезон!B:B)</f>
        <v>1</v>
      </c>
      <c r="AK256" s="117">
        <f ca="1">SUMIF(Состав!A:A,J256,Состав!B:B)</f>
        <v>1</v>
      </c>
      <c r="AL256" s="117">
        <f ca="1">SUMIF(ЦветПолный!A:A,I256,ЦветПолный!C:C)</f>
        <v>12</v>
      </c>
      <c r="AM256" s="117">
        <f ca="1">SUMIF(Цвет!A:A,W256,Цвет!B:B)</f>
        <v>1</v>
      </c>
      <c r="AN256" s="117">
        <f ca="1">SUMIF(Пол!B:B,L256,Пол!C:C)</f>
        <v>1</v>
      </c>
      <c r="AO256" s="117">
        <f ca="1">SUMIF(Марка!A:A,G256,Марка!B:B)</f>
        <v>1</v>
      </c>
      <c r="AP256" s="117">
        <f ca="1">SUMIF(Страна!A:A,M256,Страна!B:B)</f>
        <v>1</v>
      </c>
      <c r="AQ256" s="83" t="str">
        <f ca="1">IF(VLOOKUP(T256,Товары!A:B,2,FALSE)=X256,"Есть в 1С","ERR")</f>
        <v>Есть в 1С</v>
      </c>
      <c r="AR256" s="84" t="str">
        <f ca="1">IF(VLOOKUP(X256,Товары!B:B,1,FALSE)=X256,"Есть в 1С","ERR")</f>
        <v>Есть в 1С</v>
      </c>
      <c r="AS256" s="116" t="str">
        <f ca="1">VLOOKUP(T256,Товары!A:B,2,FALSE)</f>
        <v>21-209-02</v>
      </c>
      <c r="AT256" s="114" t="str">
        <f ca="1">VLOOKUP(T256,Товары!A:B,1,FALSE)</f>
        <v>Шляпа BAILEY арт. 22721 BROOKS (бежевый) {natural}</v>
      </c>
    </row>
    <row r="257" spans="1:46" x14ac:dyDescent="0.25">
      <c r="A257" s="133" t="str">
        <f ca="1"/>
        <v>21-209-02-57</v>
      </c>
      <c r="B257" s="128" t="str">
        <f ca="1">UPPER(_xlfn.XLOOKUP($A257,Строчный!$A:$A,Строчный!B:B,"ERR",0))</f>
        <v>22721 BROOKS</v>
      </c>
      <c r="C257" s="101" t="str">
        <f ca="1">PROPER(_xlfn.XLOOKUP($A257,Строчный!$A:$A,Строчный!C:C,"ERR",0))</f>
        <v>Шляпы</v>
      </c>
      <c r="D257" s="101" t="str">
        <f ca="1">_xlfn.LET(_xlpm.DATA,(_xlfn.XLOOKUP($A257,Строчный!$A:$A,Строчный!D:D,"ERR",0)),UPPER(MID(_xlpm.DATA,1,1))&amp;LOWER(MID(_xlpm.DATA,2,LEN(_xlpm.DATA)-1)))</f>
        <v>Шляпа федора</v>
      </c>
      <c r="E257" s="101" t="str">
        <f ca="1">PROPER(_xlfn.XLOOKUP($A257,Строчный!$A:$A,Строчный!E:E,"ERR",0))</f>
        <v>The Hollywood</v>
      </c>
      <c r="F257" s="101" t="str">
        <f ca="1">LOWER(_xlfn.XLOOKUP($A257,Строчный!$A:$A,Строчный!F:F,"ERR",0))</f>
        <v>летний</v>
      </c>
      <c r="G257" s="101" t="str">
        <f ca="1">UPPER(_xlfn.XLOOKUP($A257,Строчный!$A:$A,Строчный!G:G,"ERR",0))</f>
        <v>BAILEY</v>
      </c>
      <c r="H257" s="101" t="str">
        <f ca="1">LOWER(_xlfn.XLOOKUP($A257,Строчный!$A:$A,Строчный!H:H,"ERR",0))</f>
        <v>natural</v>
      </c>
      <c r="I257" s="101" t="str">
        <f ca="1">LOWER(_xlfn.XLOOKUP($A257,Строчный!$A:$A,Строчный!I:I,"ERR",0))</f>
        <v>бежевый</v>
      </c>
      <c r="J257" s="101" t="str">
        <f ca="1">SUBSTITUTE(LOWER(_xlfn.XLOOKUP($A257,Строчный!$A:$A,Строчный!J:J,"ERR",0)),"подклад","Подклад")</f>
        <v>100% солома токилла</v>
      </c>
      <c r="K257" s="101" t="str">
        <f ca="1">LOWER(_xlfn.XLOOKUP($A257,Строчный!$A:$A,Строчный!K:K,"ERR",0))</f>
        <v>соломенные</v>
      </c>
      <c r="L257" s="101" t="str">
        <f ca="1">PROPER(_xlfn.XLOOKUP($A257,Строчный!$A:$A,Строчный!L:L,"ERR",0))</f>
        <v>Унисекс</v>
      </c>
      <c r="M257" s="101" t="str">
        <f ca="1">PROPER(_xlfn.XLOOKUP($A257,Строчный!$A:$A,Строчный!M:M,"ERR",0))</f>
        <v>Соединенные Штаты</v>
      </c>
      <c r="N257" s="110">
        <f ca="1">VALUE(_xlfn.XLOOKUP($A257,Строчный!$A:$A,Строчный!N:N,"ERR",0))</f>
        <v>6002.0999999999995</v>
      </c>
      <c r="O257" s="109" t="str">
        <f ca="1">_xlfn.XLOOKUP($G257,Фабрика!A:A,Фабрика!B:B,"ERR",0)</f>
        <v>Bollman Headwear Europe Ltd; 2 Merchants drive, Caelisle, Cumbria CA3 0JW, United Kingdom</v>
      </c>
      <c r="P257" s="100">
        <f ca="1">_xlfn.XLOOKUP($A257,Строчный!$A:$A,Строчный!P:P,"ERR",0)</f>
        <v>57</v>
      </c>
      <c r="Q257" s="100">
        <f ca="1">VALUE(_xlfn.XLOOKUP($A257,Строчный!$A:$A,Строчный!Q:Q,"ERR",0))</f>
        <v>2</v>
      </c>
      <c r="R257" s="14" t="s">
        <v>283</v>
      </c>
      <c r="S257" s="122" t="str">
        <f t="shared" ca="1" si="28"/>
        <v>Шляпа BAILEY арт. 22721 BROOKS (бежевый)</v>
      </c>
      <c r="T257" s="121" t="str">
        <f t="shared" ca="1" si="29"/>
        <v>Шляпа BAILEY арт. 22721 BROOKS (бежевый) {natural}</v>
      </c>
      <c r="U257" s="18" t="str">
        <f t="shared" ca="1" si="30"/>
        <v>бежевый</v>
      </c>
      <c r="V257" s="18" t="str">
        <f t="shared" ca="1" si="31"/>
        <v>бежевый</v>
      </c>
      <c r="W257" s="119" t="str">
        <f ca="1">_xlfn.XLOOKUP(A257,'Цвета артикулов'!A:A,'Цвета артикулов'!B:B,IFERROR(MID(I257,FIND("-",I257)+1,LEN(I257)),IFERROR(MID(I257,1,FIND("/",I257)-2),I257)),0)</f>
        <v>бежевый</v>
      </c>
      <c r="X257" s="93" t="str">
        <f t="shared" ca="1" si="27"/>
        <v>21-209-02</v>
      </c>
      <c r="Y257" s="95" t="str">
        <f ca="1">VLOOKUP(C257,Группа!A:B,2,FALSE)</f>
        <v>Шляпа</v>
      </c>
      <c r="Z257" s="117" t="str">
        <f ca="1">IFERROR(VLOOKUP(P257,Размеры!A:C,3,FALSE),"")</f>
        <v>57 M</v>
      </c>
      <c r="AA257" s="117" t="str">
        <f ca="1">VLOOKUP(I257,ЦветПолный!A:B,2,FALSE)</f>
        <v>02</v>
      </c>
      <c r="AB257" s="117">
        <f ca="1">IFERROR(VLOOKUP(P257,Размеры!A:D,4,FALSE),"")</f>
        <v>57</v>
      </c>
      <c r="AC257" s="117">
        <f ca="1">IF(LEFT(IFERROR(VLOOKUP(LOOKUP(2,1/SEARCH(B257,Товары!A:A),Товары!A:A),Товары!A:B,2,0),""),6)=MID(X257,1,6),1,0)</f>
        <v>1</v>
      </c>
      <c r="AE257" s="117">
        <f ca="1">SUMIF(Группа!A:A,C257,Группа!C:C)</f>
        <v>1</v>
      </c>
      <c r="AF257" s="117">
        <f ca="1">SUMIF(Группа!B:B,Y257,Группа!C:C)</f>
        <v>1</v>
      </c>
      <c r="AG257" s="117">
        <f ca="1">SUMIF(Формы!A:A,D257,Формы!B:B)</f>
        <v>1</v>
      </c>
      <c r="AH257" s="117">
        <f ca="1">SUMIF(Материал!A:A,K257,Материал!B:B)</f>
        <v>1</v>
      </c>
      <c r="AI257" s="117">
        <f ca="1">SUMIF(Размеры!A:A,P257,Размеры!E:E)</f>
        <v>1</v>
      </c>
      <c r="AJ257" s="117">
        <f ca="1">SUMIF(Сезон!A:A,F257,Сезон!B:B)</f>
        <v>1</v>
      </c>
      <c r="AK257" s="117">
        <f ca="1">SUMIF(Состав!A:A,J257,Состав!B:B)</f>
        <v>1</v>
      </c>
      <c r="AL257" s="117">
        <f ca="1">SUMIF(ЦветПолный!A:A,I257,ЦветПолный!C:C)</f>
        <v>12</v>
      </c>
      <c r="AM257" s="117">
        <f ca="1">SUMIF(Цвет!A:A,W257,Цвет!B:B)</f>
        <v>1</v>
      </c>
      <c r="AN257" s="117">
        <f ca="1">SUMIF(Пол!B:B,L257,Пол!C:C)</f>
        <v>1</v>
      </c>
      <c r="AO257" s="117">
        <f ca="1">SUMIF(Марка!A:A,G257,Марка!B:B)</f>
        <v>1</v>
      </c>
      <c r="AP257" s="117">
        <f ca="1">SUMIF(Страна!A:A,M257,Страна!B:B)</f>
        <v>1</v>
      </c>
      <c r="AQ257" s="83" t="str">
        <f ca="1">IF(VLOOKUP(T257,Товары!A:B,2,FALSE)=X257,"Есть в 1С","ERR")</f>
        <v>Есть в 1С</v>
      </c>
      <c r="AR257" s="84" t="str">
        <f ca="1">IF(VLOOKUP(X257,Товары!B:B,1,FALSE)=X257,"Есть в 1С","ERR")</f>
        <v>Есть в 1С</v>
      </c>
      <c r="AS257" s="116" t="str">
        <f ca="1">VLOOKUP(T257,Товары!A:B,2,FALSE)</f>
        <v>21-209-02</v>
      </c>
      <c r="AT257" s="114" t="str">
        <f ca="1">VLOOKUP(T257,Товары!A:B,1,FALSE)</f>
        <v>Шляпа BAILEY арт. 22721 BROOKS (бежевый) {natural}</v>
      </c>
    </row>
    <row r="258" spans="1:46" x14ac:dyDescent="0.25">
      <c r="A258" s="133" t="str">
        <f ca="1"/>
        <v>21-209-02-55</v>
      </c>
      <c r="B258" s="128" t="str">
        <f ca="1">UPPER(_xlfn.XLOOKUP($A258,Строчный!$A:$A,Строчный!B:B,"ERR",0))</f>
        <v>22721 BROOKS</v>
      </c>
      <c r="C258" s="101" t="str">
        <f ca="1">PROPER(_xlfn.XLOOKUP($A258,Строчный!$A:$A,Строчный!C:C,"ERR",0))</f>
        <v>Шляпы</v>
      </c>
      <c r="D258" s="101" t="str">
        <f ca="1">_xlfn.LET(_xlpm.DATA,(_xlfn.XLOOKUP($A258,Строчный!$A:$A,Строчный!D:D,"ERR",0)),UPPER(MID(_xlpm.DATA,1,1))&amp;LOWER(MID(_xlpm.DATA,2,LEN(_xlpm.DATA)-1)))</f>
        <v>Шляпа федора</v>
      </c>
      <c r="E258" s="101" t="str">
        <f ca="1">PROPER(_xlfn.XLOOKUP($A258,Строчный!$A:$A,Строчный!E:E,"ERR",0))</f>
        <v>The Hollywood</v>
      </c>
      <c r="F258" s="101" t="str">
        <f ca="1">LOWER(_xlfn.XLOOKUP($A258,Строчный!$A:$A,Строчный!F:F,"ERR",0))</f>
        <v>летний</v>
      </c>
      <c r="G258" s="101" t="str">
        <f ca="1">UPPER(_xlfn.XLOOKUP($A258,Строчный!$A:$A,Строчный!G:G,"ERR",0))</f>
        <v>BAILEY</v>
      </c>
      <c r="H258" s="101" t="str">
        <f ca="1">LOWER(_xlfn.XLOOKUP($A258,Строчный!$A:$A,Строчный!H:H,"ERR",0))</f>
        <v>natural</v>
      </c>
      <c r="I258" s="101" t="str">
        <f ca="1">LOWER(_xlfn.XLOOKUP($A258,Строчный!$A:$A,Строчный!I:I,"ERR",0))</f>
        <v>бежевый</v>
      </c>
      <c r="J258" s="101" t="str">
        <f ca="1">SUBSTITUTE(LOWER(_xlfn.XLOOKUP($A258,Строчный!$A:$A,Строчный!J:J,"ERR",0)),"подклад","Подклад")</f>
        <v>100% солома токилла</v>
      </c>
      <c r="K258" s="101" t="str">
        <f ca="1">LOWER(_xlfn.XLOOKUP($A258,Строчный!$A:$A,Строчный!K:K,"ERR",0))</f>
        <v>соломенные</v>
      </c>
      <c r="L258" s="101" t="str">
        <f ca="1">PROPER(_xlfn.XLOOKUP($A258,Строчный!$A:$A,Строчный!L:L,"ERR",0))</f>
        <v>Унисекс</v>
      </c>
      <c r="M258" s="101" t="str">
        <f ca="1">PROPER(_xlfn.XLOOKUP($A258,Строчный!$A:$A,Строчный!M:M,"ERR",0))</f>
        <v>Соединенные Штаты</v>
      </c>
      <c r="N258" s="110">
        <f ca="1">VALUE(_xlfn.XLOOKUP($A258,Строчный!$A:$A,Строчный!N:N,"ERR",0))</f>
        <v>6002.0999999999995</v>
      </c>
      <c r="O258" s="109" t="str">
        <f ca="1">_xlfn.XLOOKUP($G258,Фабрика!A:A,Фабрика!B:B,"ERR",0)</f>
        <v>Bollman Headwear Europe Ltd; 2 Merchants drive, Caelisle, Cumbria CA3 0JW, United Kingdom</v>
      </c>
      <c r="P258" s="100">
        <f ca="1">_xlfn.XLOOKUP($A258,Строчный!$A:$A,Строчный!P:P,"ERR",0)</f>
        <v>55</v>
      </c>
      <c r="Q258" s="100">
        <f ca="1">VALUE(_xlfn.XLOOKUP($A258,Строчный!$A:$A,Строчный!Q:Q,"ERR",0))</f>
        <v>2</v>
      </c>
      <c r="R258" s="14" t="s">
        <v>283</v>
      </c>
      <c r="S258" s="122" t="str">
        <f t="shared" ca="1" si="28"/>
        <v>Шляпа BAILEY арт. 22721 BROOKS (бежевый)</v>
      </c>
      <c r="T258" s="121" t="str">
        <f t="shared" ca="1" si="29"/>
        <v>Шляпа BAILEY арт. 22721 BROOKS (бежевый) {natural}</v>
      </c>
      <c r="U258" s="18" t="str">
        <f t="shared" ca="1" si="30"/>
        <v>бежевый</v>
      </c>
      <c r="V258" s="18" t="str">
        <f t="shared" ca="1" si="31"/>
        <v>бежевый</v>
      </c>
      <c r="W258" s="119" t="str">
        <f ca="1">_xlfn.XLOOKUP(A258,'Цвета артикулов'!A:A,'Цвета артикулов'!B:B,IFERROR(MID(I258,FIND("-",I258)+1,LEN(I258)),IFERROR(MID(I258,1,FIND("/",I258)-2),I258)),0)</f>
        <v>бежевый</v>
      </c>
      <c r="X258" s="93" t="str">
        <f t="shared" ca="1" si="27"/>
        <v>21-209-02</v>
      </c>
      <c r="Y258" s="95" t="str">
        <f ca="1">VLOOKUP(C258,Группа!A:B,2,FALSE)</f>
        <v>Шляпа</v>
      </c>
      <c r="Z258" s="117" t="str">
        <f ca="1">IFERROR(VLOOKUP(P258,Размеры!A:C,3,FALSE),"")</f>
        <v>55 S</v>
      </c>
      <c r="AA258" s="117" t="str">
        <f ca="1">VLOOKUP(I258,ЦветПолный!A:B,2,FALSE)</f>
        <v>02</v>
      </c>
      <c r="AB258" s="117">
        <f ca="1">IFERROR(VLOOKUP(P258,Размеры!A:D,4,FALSE),"")</f>
        <v>55</v>
      </c>
      <c r="AC258" s="117">
        <f ca="1">IF(LEFT(IFERROR(VLOOKUP(LOOKUP(2,1/SEARCH(B258,Товары!A:A),Товары!A:A),Товары!A:B,2,0),""),6)=MID(X258,1,6),1,0)</f>
        <v>1</v>
      </c>
      <c r="AE258" s="117">
        <f ca="1">SUMIF(Группа!A:A,C258,Группа!C:C)</f>
        <v>1</v>
      </c>
      <c r="AF258" s="117">
        <f ca="1">SUMIF(Группа!B:B,Y258,Группа!C:C)</f>
        <v>1</v>
      </c>
      <c r="AG258" s="117">
        <f ca="1">SUMIF(Формы!A:A,D258,Формы!B:B)</f>
        <v>1</v>
      </c>
      <c r="AH258" s="117">
        <f ca="1">SUMIF(Материал!A:A,K258,Материал!B:B)</f>
        <v>1</v>
      </c>
      <c r="AI258" s="117">
        <f ca="1">SUMIF(Размеры!A:A,P258,Размеры!E:E)</f>
        <v>1</v>
      </c>
      <c r="AJ258" s="117">
        <f ca="1">SUMIF(Сезон!A:A,F258,Сезон!B:B)</f>
        <v>1</v>
      </c>
      <c r="AK258" s="117">
        <f ca="1">SUMIF(Состав!A:A,J258,Состав!B:B)</f>
        <v>1</v>
      </c>
      <c r="AL258" s="117">
        <f ca="1">SUMIF(ЦветПолный!A:A,I258,ЦветПолный!C:C)</f>
        <v>12</v>
      </c>
      <c r="AM258" s="117">
        <f ca="1">SUMIF(Цвет!A:A,W258,Цвет!B:B)</f>
        <v>1</v>
      </c>
      <c r="AN258" s="117">
        <f ca="1">SUMIF(Пол!B:B,L258,Пол!C:C)</f>
        <v>1</v>
      </c>
      <c r="AO258" s="117">
        <f ca="1">SUMIF(Марка!A:A,G258,Марка!B:B)</f>
        <v>1</v>
      </c>
      <c r="AP258" s="117">
        <f ca="1">SUMIF(Страна!A:A,M258,Страна!B:B)</f>
        <v>1</v>
      </c>
      <c r="AQ258" s="83" t="str">
        <f ca="1">IF(VLOOKUP(T258,Товары!A:B,2,FALSE)=X258,"Есть в 1С","ERR")</f>
        <v>Есть в 1С</v>
      </c>
      <c r="AR258" s="84" t="str">
        <f ca="1">IF(VLOOKUP(X258,Товары!B:B,1,FALSE)=X258,"Есть в 1С","ERR")</f>
        <v>Есть в 1С</v>
      </c>
      <c r="AS258" s="116" t="str">
        <f ca="1">VLOOKUP(T258,Товары!A:B,2,FALSE)</f>
        <v>21-209-02</v>
      </c>
      <c r="AT258" s="114" t="str">
        <f ca="1">VLOOKUP(T258,Товары!A:B,1,FALSE)</f>
        <v>Шляпа BAILEY арт. 22721 BROOKS (бежевый) {natural}</v>
      </c>
    </row>
    <row r="259" spans="1:46" x14ac:dyDescent="0.25">
      <c r="A259" s="133" t="str">
        <f ca="1"/>
        <v>21-155-86-63</v>
      </c>
      <c r="B259" s="128" t="str">
        <f ca="1">UPPER(_xlfn.XLOOKUP($A259,Строчный!$A:$A,Строчный!B:B,"ERR",0))</f>
        <v>81810 WAITS</v>
      </c>
      <c r="C259" s="101" t="str">
        <f ca="1">PROPER(_xlfn.XLOOKUP($A259,Строчный!$A:$A,Строчный!C:C,"ERR",0))</f>
        <v>Шляпы</v>
      </c>
      <c r="D259" s="101" t="str">
        <f ca="1">_xlfn.LET(_xlpm.DATA,(_xlfn.XLOOKUP($A259,Строчный!$A:$A,Строчный!D:D,"ERR",0)),UPPER(MID(_xlpm.DATA,1,1))&amp;LOWER(MID(_xlpm.DATA,2,LEN(_xlpm.DATA)-1)))</f>
        <v>Шляпа поркпай</v>
      </c>
      <c r="E259" s="101" t="str">
        <f ca="1">PROPER(_xlfn.XLOOKUP($A259,Строчный!$A:$A,Строчный!E:E,"ERR",0))</f>
        <v>The Hollywood</v>
      </c>
      <c r="F259" s="101" t="str">
        <f ca="1">LOWER(_xlfn.XLOOKUP($A259,Строчный!$A:$A,Строчный!F:F,"ERR",0))</f>
        <v>летний</v>
      </c>
      <c r="G259" s="101" t="str">
        <f ca="1">UPPER(_xlfn.XLOOKUP($A259,Строчный!$A:$A,Строчный!G:G,"ERR",0))</f>
        <v>BAILEY</v>
      </c>
      <c r="H259" s="101" t="str">
        <f ca="1">LOWER(_xlfn.XLOOKUP($A259,Строчный!$A:$A,Строчный!H:H,"ERR",0))</f>
        <v>unbleached</v>
      </c>
      <c r="I259" s="101" t="str">
        <f ca="1">LOWER(_xlfn.XLOOKUP($A259,Строчный!$A:$A,Строчный!I:I,"ERR",0))</f>
        <v>светло-розовый</v>
      </c>
      <c r="J259" s="101" t="str">
        <f ca="1">SUBSTITUTE(LOWER(_xlfn.XLOOKUP($A259,Строчный!$A:$A,Строчный!J:J,"ERR",0)),"подклад","Подклад")</f>
        <v>50% бумага - 50% полипропилен</v>
      </c>
      <c r="K259" s="101" t="str">
        <f ca="1">LOWER(_xlfn.XLOOKUP($A259,Строчный!$A:$A,Строчный!K:K,"ERR",0))</f>
        <v>бумажные</v>
      </c>
      <c r="L259" s="101" t="str">
        <f ca="1">PROPER(_xlfn.XLOOKUP($A259,Строчный!$A:$A,Строчный!L:L,"ERR",0))</f>
        <v>Унисекс</v>
      </c>
      <c r="M259" s="101" t="str">
        <f ca="1">PROPER(_xlfn.XLOOKUP($A259,Строчный!$A:$A,Строчный!M:M,"ERR",0))</f>
        <v>Китай</v>
      </c>
      <c r="N259" s="110">
        <f ca="1">VALUE(_xlfn.XLOOKUP($A259,Строчный!$A:$A,Строчный!N:N,"ERR",0))</f>
        <v>2380.9500000000003</v>
      </c>
      <c r="O259" s="109" t="str">
        <f ca="1">_xlfn.XLOOKUP($G259,Фабрика!A:A,Фабрика!B:B,"ERR",0)</f>
        <v>Bollman Headwear Europe Ltd; 2 Merchants drive, Caelisle, Cumbria CA3 0JW, United Kingdom</v>
      </c>
      <c r="P259" s="100">
        <f ca="1">_xlfn.XLOOKUP($A259,Строчный!$A:$A,Строчный!P:P,"ERR",0)</f>
        <v>63</v>
      </c>
      <c r="Q259" s="100">
        <f ca="1">VALUE(_xlfn.XLOOKUP($A259,Строчный!$A:$A,Строчный!Q:Q,"ERR",0))</f>
        <v>3</v>
      </c>
      <c r="R259" s="14" t="s">
        <v>283</v>
      </c>
      <c r="S259" s="122" t="str">
        <f t="shared" ca="1" si="28"/>
        <v>Шляпа BAILEY арт. 81810 WAITS (светло-розовый)</v>
      </c>
      <c r="T259" s="121" t="str">
        <f t="shared" ca="1" si="29"/>
        <v>Шляпа BAILEY арт. 81810 WAITS (светло-розовый) {unbleached}</v>
      </c>
      <c r="U259" s="18" t="str">
        <f t="shared" ca="1" si="30"/>
        <v>розовый</v>
      </c>
      <c r="V259" s="18" t="str">
        <f t="shared" ca="1" si="31"/>
        <v>розовый</v>
      </c>
      <c r="W259" s="119" t="str">
        <f ca="1">_xlfn.XLOOKUP(A259,'Цвета артикулов'!A:A,'Цвета артикулов'!B:B,IFERROR(MID(I259,FIND("-",I259)+1,LEN(I259)),IFERROR(MID(I259,1,FIND("/",I259)-2),I259)),0)</f>
        <v>розовый</v>
      </c>
      <c r="X259" s="93" t="str">
        <f t="shared" ref="X259:X322" ca="1" si="32">LEFT(A259,9)</f>
        <v>21-155-86</v>
      </c>
      <c r="Y259" s="95" t="str">
        <f ca="1">VLOOKUP(C259,Группа!A:B,2,FALSE)</f>
        <v>Шляпа</v>
      </c>
      <c r="Z259" s="117" t="str">
        <f ca="1">IFERROR(VLOOKUP(P259,Размеры!A:C,3,FALSE),"")</f>
        <v>63 XXL</v>
      </c>
      <c r="AA259" s="117" t="str">
        <f ca="1">VLOOKUP(I259,ЦветПолный!A:B,2,FALSE)</f>
        <v>86</v>
      </c>
      <c r="AB259" s="117">
        <f ca="1">IFERROR(VLOOKUP(P259,Размеры!A:D,4,FALSE),"")</f>
        <v>63</v>
      </c>
      <c r="AC259" s="117">
        <f ca="1">IF(LEFT(IFERROR(VLOOKUP(LOOKUP(2,1/SEARCH(B259,Товары!A:A),Товары!A:A),Товары!A:B,2,0),""),6)=MID(X259,1,6),1,0)</f>
        <v>1</v>
      </c>
      <c r="AE259" s="117">
        <f ca="1">SUMIF(Группа!A:A,C259,Группа!C:C)</f>
        <v>1</v>
      </c>
      <c r="AF259" s="117">
        <f ca="1">SUMIF(Группа!B:B,Y259,Группа!C:C)</f>
        <v>1</v>
      </c>
      <c r="AG259" s="117">
        <f ca="1">SUMIF(Формы!A:A,D259,Формы!B:B)</f>
        <v>1</v>
      </c>
      <c r="AH259" s="117">
        <f ca="1">SUMIF(Материал!A:A,K259,Материал!B:B)</f>
        <v>1</v>
      </c>
      <c r="AI259" s="117">
        <f ca="1">SUMIF(Размеры!A:A,P259,Размеры!E:E)</f>
        <v>1</v>
      </c>
      <c r="AJ259" s="117">
        <f ca="1">SUMIF(Сезон!A:A,F259,Сезон!B:B)</f>
        <v>1</v>
      </c>
      <c r="AK259" s="117">
        <f ca="1">SUMIF(Состав!A:A,J259,Состав!B:B)</f>
        <v>1</v>
      </c>
      <c r="AL259" s="117">
        <f ca="1">SUMIF(ЦветПолный!A:A,I259,ЦветПолный!C:C)</f>
        <v>4</v>
      </c>
      <c r="AM259" s="117">
        <f ca="1">SUMIF(Цвет!A:A,W259,Цвет!B:B)</f>
        <v>1</v>
      </c>
      <c r="AN259" s="117">
        <f ca="1">SUMIF(Пол!B:B,L259,Пол!C:C)</f>
        <v>1</v>
      </c>
      <c r="AO259" s="117">
        <f ca="1">SUMIF(Марка!A:A,G259,Марка!B:B)</f>
        <v>1</v>
      </c>
      <c r="AP259" s="117">
        <f ca="1">SUMIF(Страна!A:A,M259,Страна!B:B)</f>
        <v>1</v>
      </c>
      <c r="AQ259" s="83" t="str">
        <f ca="1">IF(VLOOKUP(T259,Товары!A:B,2,FALSE)=X259,"Есть в 1С","ERR")</f>
        <v>Есть в 1С</v>
      </c>
      <c r="AR259" s="84" t="str">
        <f ca="1">IF(VLOOKUP(X259,Товары!B:B,1,FALSE)=X259,"Есть в 1С","ERR")</f>
        <v>Есть в 1С</v>
      </c>
      <c r="AS259" s="116" t="str">
        <f ca="1">VLOOKUP(T259,Товары!A:B,2,FALSE)</f>
        <v>21-155-86</v>
      </c>
      <c r="AT259" s="114" t="str">
        <f ca="1">VLOOKUP(T259,Товары!A:B,1,FALSE)</f>
        <v>Шляпа BAILEY арт. 81810 WAITS (светло-розовый) {unbleached}</v>
      </c>
    </row>
    <row r="260" spans="1:46" x14ac:dyDescent="0.25">
      <c r="A260" s="133" t="str">
        <f ca="1"/>
        <v>21-155-86-61</v>
      </c>
      <c r="B260" s="128" t="str">
        <f ca="1">UPPER(_xlfn.XLOOKUP($A260,Строчный!$A:$A,Строчный!B:B,"ERR",0))</f>
        <v>81810 WAITS</v>
      </c>
      <c r="C260" s="101" t="str">
        <f ca="1">PROPER(_xlfn.XLOOKUP($A260,Строчный!$A:$A,Строчный!C:C,"ERR",0))</f>
        <v>Шляпы</v>
      </c>
      <c r="D260" s="101" t="str">
        <f ca="1">_xlfn.LET(_xlpm.DATA,(_xlfn.XLOOKUP($A260,Строчный!$A:$A,Строчный!D:D,"ERR",0)),UPPER(MID(_xlpm.DATA,1,1))&amp;LOWER(MID(_xlpm.DATA,2,LEN(_xlpm.DATA)-1)))</f>
        <v>Шляпа поркпай</v>
      </c>
      <c r="E260" s="101" t="str">
        <f ca="1">PROPER(_xlfn.XLOOKUP($A260,Строчный!$A:$A,Строчный!E:E,"ERR",0))</f>
        <v>The Hollywood</v>
      </c>
      <c r="F260" s="101" t="str">
        <f ca="1">LOWER(_xlfn.XLOOKUP($A260,Строчный!$A:$A,Строчный!F:F,"ERR",0))</f>
        <v>летний</v>
      </c>
      <c r="G260" s="101" t="str">
        <f ca="1">UPPER(_xlfn.XLOOKUP($A260,Строчный!$A:$A,Строчный!G:G,"ERR",0))</f>
        <v>BAILEY</v>
      </c>
      <c r="H260" s="101" t="str">
        <f ca="1">LOWER(_xlfn.XLOOKUP($A260,Строчный!$A:$A,Строчный!H:H,"ERR",0))</f>
        <v>unbleached</v>
      </c>
      <c r="I260" s="101" t="str">
        <f ca="1">LOWER(_xlfn.XLOOKUP($A260,Строчный!$A:$A,Строчный!I:I,"ERR",0))</f>
        <v>светло-розовый</v>
      </c>
      <c r="J260" s="101" t="str">
        <f ca="1">SUBSTITUTE(LOWER(_xlfn.XLOOKUP($A260,Строчный!$A:$A,Строчный!J:J,"ERR",0)),"подклад","Подклад")</f>
        <v>50% бумага - 50% полипропилен</v>
      </c>
      <c r="K260" s="101" t="str">
        <f ca="1">LOWER(_xlfn.XLOOKUP($A260,Строчный!$A:$A,Строчный!K:K,"ERR",0))</f>
        <v>бумажные</v>
      </c>
      <c r="L260" s="101" t="str">
        <f ca="1">PROPER(_xlfn.XLOOKUP($A260,Строчный!$A:$A,Строчный!L:L,"ERR",0))</f>
        <v>Унисекс</v>
      </c>
      <c r="M260" s="101" t="str">
        <f ca="1">PROPER(_xlfn.XLOOKUP($A260,Строчный!$A:$A,Строчный!M:M,"ERR",0))</f>
        <v>Китай</v>
      </c>
      <c r="N260" s="110">
        <f ca="1">VALUE(_xlfn.XLOOKUP($A260,Строчный!$A:$A,Строчный!N:N,"ERR",0))</f>
        <v>2380.9500000000003</v>
      </c>
      <c r="O260" s="109" t="str">
        <f ca="1">_xlfn.XLOOKUP($G260,Фабрика!A:A,Фабрика!B:B,"ERR",0)</f>
        <v>Bollman Headwear Europe Ltd; 2 Merchants drive, Caelisle, Cumbria CA3 0JW, United Kingdom</v>
      </c>
      <c r="P260" s="100">
        <f ca="1">_xlfn.XLOOKUP($A260,Строчный!$A:$A,Строчный!P:P,"ERR",0)</f>
        <v>61</v>
      </c>
      <c r="Q260" s="100">
        <f ca="1">VALUE(_xlfn.XLOOKUP($A260,Строчный!$A:$A,Строчный!Q:Q,"ERR",0))</f>
        <v>6</v>
      </c>
      <c r="R260" s="14" t="s">
        <v>283</v>
      </c>
      <c r="S260" s="122" t="str">
        <f t="shared" ca="1" si="28"/>
        <v>Шляпа BAILEY арт. 81810 WAITS (светло-розовый)</v>
      </c>
      <c r="T260" s="121" t="str">
        <f t="shared" ca="1" si="29"/>
        <v>Шляпа BAILEY арт. 81810 WAITS (светло-розовый) {unbleached}</v>
      </c>
      <c r="U260" s="18" t="str">
        <f t="shared" ca="1" si="30"/>
        <v>розовый</v>
      </c>
      <c r="V260" s="18" t="str">
        <f t="shared" ca="1" si="31"/>
        <v>розовый</v>
      </c>
      <c r="W260" s="119" t="str">
        <f ca="1">_xlfn.XLOOKUP(A260,'Цвета артикулов'!A:A,'Цвета артикулов'!B:B,IFERROR(MID(I260,FIND("-",I260)+1,LEN(I260)),IFERROR(MID(I260,1,FIND("/",I260)-2),I260)),0)</f>
        <v>розовый</v>
      </c>
      <c r="X260" s="93" t="str">
        <f t="shared" ca="1" si="32"/>
        <v>21-155-86</v>
      </c>
      <c r="Y260" s="95" t="str">
        <f ca="1">VLOOKUP(C260,Группа!A:B,2,FALSE)</f>
        <v>Шляпа</v>
      </c>
      <c r="Z260" s="117" t="str">
        <f ca="1">IFERROR(VLOOKUP(P260,Размеры!A:C,3,FALSE),"")</f>
        <v>61 XL</v>
      </c>
      <c r="AA260" s="117" t="str">
        <f ca="1">VLOOKUP(I260,ЦветПолный!A:B,2,FALSE)</f>
        <v>86</v>
      </c>
      <c r="AB260" s="117">
        <f ca="1">IFERROR(VLOOKUP(P260,Размеры!A:D,4,FALSE),"")</f>
        <v>61</v>
      </c>
      <c r="AC260" s="117">
        <f ca="1">IF(LEFT(IFERROR(VLOOKUP(LOOKUP(2,1/SEARCH(B260,Товары!A:A),Товары!A:A),Товары!A:B,2,0),""),6)=MID(X260,1,6),1,0)</f>
        <v>1</v>
      </c>
      <c r="AE260" s="117">
        <f ca="1">SUMIF(Группа!A:A,C260,Группа!C:C)</f>
        <v>1</v>
      </c>
      <c r="AF260" s="117">
        <f ca="1">SUMIF(Группа!B:B,Y260,Группа!C:C)</f>
        <v>1</v>
      </c>
      <c r="AG260" s="117">
        <f ca="1">SUMIF(Формы!A:A,D260,Формы!B:B)</f>
        <v>1</v>
      </c>
      <c r="AH260" s="117">
        <f ca="1">SUMIF(Материал!A:A,K260,Материал!B:B)</f>
        <v>1</v>
      </c>
      <c r="AI260" s="117">
        <f ca="1">SUMIF(Размеры!A:A,P260,Размеры!E:E)</f>
        <v>1</v>
      </c>
      <c r="AJ260" s="117">
        <f ca="1">SUMIF(Сезон!A:A,F260,Сезон!B:B)</f>
        <v>1</v>
      </c>
      <c r="AK260" s="117">
        <f ca="1">SUMIF(Состав!A:A,J260,Состав!B:B)</f>
        <v>1</v>
      </c>
      <c r="AL260" s="117">
        <f ca="1">SUMIF(ЦветПолный!A:A,I260,ЦветПолный!C:C)</f>
        <v>4</v>
      </c>
      <c r="AM260" s="117">
        <f ca="1">SUMIF(Цвет!A:A,W260,Цвет!B:B)</f>
        <v>1</v>
      </c>
      <c r="AN260" s="117">
        <f ca="1">SUMIF(Пол!B:B,L260,Пол!C:C)</f>
        <v>1</v>
      </c>
      <c r="AO260" s="117">
        <f ca="1">SUMIF(Марка!A:A,G260,Марка!B:B)</f>
        <v>1</v>
      </c>
      <c r="AP260" s="117">
        <f ca="1">SUMIF(Страна!A:A,M260,Страна!B:B)</f>
        <v>1</v>
      </c>
      <c r="AQ260" s="83" t="str">
        <f ca="1">IF(VLOOKUP(T260,Товары!A:B,2,FALSE)=X260,"Есть в 1С","ERR")</f>
        <v>Есть в 1С</v>
      </c>
      <c r="AR260" s="84" t="str">
        <f ca="1">IF(VLOOKUP(X260,Товары!B:B,1,FALSE)=X260,"Есть в 1С","ERR")</f>
        <v>Есть в 1С</v>
      </c>
      <c r="AS260" s="116" t="str">
        <f ca="1">VLOOKUP(T260,Товары!A:B,2,FALSE)</f>
        <v>21-155-86</v>
      </c>
      <c r="AT260" s="114" t="str">
        <f ca="1">VLOOKUP(T260,Товары!A:B,1,FALSE)</f>
        <v>Шляпа BAILEY арт. 81810 WAITS (светло-розовый) {unbleached}</v>
      </c>
    </row>
    <row r="261" spans="1:46" x14ac:dyDescent="0.25">
      <c r="A261" s="133" t="str">
        <f ca="1"/>
        <v>21-155-86-59</v>
      </c>
      <c r="B261" s="128" t="str">
        <f ca="1">UPPER(_xlfn.XLOOKUP($A261,Строчный!$A:$A,Строчный!B:B,"ERR",0))</f>
        <v>81810 WAITS</v>
      </c>
      <c r="C261" s="101" t="str">
        <f ca="1">PROPER(_xlfn.XLOOKUP($A261,Строчный!$A:$A,Строчный!C:C,"ERR",0))</f>
        <v>Шляпы</v>
      </c>
      <c r="D261" s="101" t="str">
        <f ca="1">_xlfn.LET(_xlpm.DATA,(_xlfn.XLOOKUP($A261,Строчный!$A:$A,Строчный!D:D,"ERR",0)),UPPER(MID(_xlpm.DATA,1,1))&amp;LOWER(MID(_xlpm.DATA,2,LEN(_xlpm.DATA)-1)))</f>
        <v>Шляпа поркпай</v>
      </c>
      <c r="E261" s="101" t="str">
        <f ca="1">PROPER(_xlfn.XLOOKUP($A261,Строчный!$A:$A,Строчный!E:E,"ERR",0))</f>
        <v>The Hollywood</v>
      </c>
      <c r="F261" s="101" t="str">
        <f ca="1">LOWER(_xlfn.XLOOKUP($A261,Строчный!$A:$A,Строчный!F:F,"ERR",0))</f>
        <v>летний</v>
      </c>
      <c r="G261" s="101" t="str">
        <f ca="1">UPPER(_xlfn.XLOOKUP($A261,Строчный!$A:$A,Строчный!G:G,"ERR",0))</f>
        <v>BAILEY</v>
      </c>
      <c r="H261" s="101" t="str">
        <f ca="1">LOWER(_xlfn.XLOOKUP($A261,Строчный!$A:$A,Строчный!H:H,"ERR",0))</f>
        <v>unbleached</v>
      </c>
      <c r="I261" s="101" t="str">
        <f ca="1">LOWER(_xlfn.XLOOKUP($A261,Строчный!$A:$A,Строчный!I:I,"ERR",0))</f>
        <v>светло-розовый</v>
      </c>
      <c r="J261" s="101" t="str">
        <f ca="1">SUBSTITUTE(LOWER(_xlfn.XLOOKUP($A261,Строчный!$A:$A,Строчный!J:J,"ERR",0)),"подклад","Подклад")</f>
        <v>50% бумага - 50% полипропилен</v>
      </c>
      <c r="K261" s="101" t="str">
        <f ca="1">LOWER(_xlfn.XLOOKUP($A261,Строчный!$A:$A,Строчный!K:K,"ERR",0))</f>
        <v>бумажные</v>
      </c>
      <c r="L261" s="101" t="str">
        <f ca="1">PROPER(_xlfn.XLOOKUP($A261,Строчный!$A:$A,Строчный!L:L,"ERR",0))</f>
        <v>Унисекс</v>
      </c>
      <c r="M261" s="101" t="str">
        <f ca="1">PROPER(_xlfn.XLOOKUP($A261,Строчный!$A:$A,Строчный!M:M,"ERR",0))</f>
        <v>Китай</v>
      </c>
      <c r="N261" s="110">
        <f ca="1">VALUE(_xlfn.XLOOKUP($A261,Строчный!$A:$A,Строчный!N:N,"ERR",0))</f>
        <v>2380.9500000000003</v>
      </c>
      <c r="O261" s="109" t="str">
        <f ca="1">_xlfn.XLOOKUP($G261,Фабрика!A:A,Фабрика!B:B,"ERR",0)</f>
        <v>Bollman Headwear Europe Ltd; 2 Merchants drive, Caelisle, Cumbria CA3 0JW, United Kingdom</v>
      </c>
      <c r="P261" s="100">
        <f ca="1">_xlfn.XLOOKUP($A261,Строчный!$A:$A,Строчный!P:P,"ERR",0)</f>
        <v>59</v>
      </c>
      <c r="Q261" s="100">
        <f ca="1">VALUE(_xlfn.XLOOKUP($A261,Строчный!$A:$A,Строчный!Q:Q,"ERR",0))</f>
        <v>11</v>
      </c>
      <c r="R261" s="14" t="s">
        <v>283</v>
      </c>
      <c r="S261" s="122" t="str">
        <f t="shared" ca="1" si="28"/>
        <v>Шляпа BAILEY арт. 81810 WAITS (светло-розовый)</v>
      </c>
      <c r="T261" s="121" t="str">
        <f t="shared" ca="1" si="29"/>
        <v>Шляпа BAILEY арт. 81810 WAITS (светло-розовый) {unbleached}</v>
      </c>
      <c r="U261" s="18" t="str">
        <f t="shared" ca="1" si="30"/>
        <v>розовый</v>
      </c>
      <c r="V261" s="18" t="str">
        <f t="shared" ca="1" si="31"/>
        <v>розовый</v>
      </c>
      <c r="W261" s="119" t="str">
        <f ca="1">_xlfn.XLOOKUP(A261,'Цвета артикулов'!A:A,'Цвета артикулов'!B:B,IFERROR(MID(I261,FIND("-",I261)+1,LEN(I261)),IFERROR(MID(I261,1,FIND("/",I261)-2),I261)),0)</f>
        <v>розовый</v>
      </c>
      <c r="X261" s="93" t="str">
        <f t="shared" ca="1" si="32"/>
        <v>21-155-86</v>
      </c>
      <c r="Y261" s="95" t="str">
        <f ca="1">VLOOKUP(C261,Группа!A:B,2,FALSE)</f>
        <v>Шляпа</v>
      </c>
      <c r="Z261" s="117" t="str">
        <f ca="1">IFERROR(VLOOKUP(P261,Размеры!A:C,3,FALSE),"")</f>
        <v>59 L</v>
      </c>
      <c r="AA261" s="117" t="str">
        <f ca="1">VLOOKUP(I261,ЦветПолный!A:B,2,FALSE)</f>
        <v>86</v>
      </c>
      <c r="AB261" s="117">
        <f ca="1">IFERROR(VLOOKUP(P261,Размеры!A:D,4,FALSE),"")</f>
        <v>59</v>
      </c>
      <c r="AC261" s="117">
        <f ca="1">IF(LEFT(IFERROR(VLOOKUP(LOOKUP(2,1/SEARCH(B261,Товары!A:A),Товары!A:A),Товары!A:B,2,0),""),6)=MID(X261,1,6),1,0)</f>
        <v>1</v>
      </c>
      <c r="AE261" s="117">
        <f ca="1">SUMIF(Группа!A:A,C261,Группа!C:C)</f>
        <v>1</v>
      </c>
      <c r="AF261" s="117">
        <f ca="1">SUMIF(Группа!B:B,Y261,Группа!C:C)</f>
        <v>1</v>
      </c>
      <c r="AG261" s="117">
        <f ca="1">SUMIF(Формы!A:A,D261,Формы!B:B)</f>
        <v>1</v>
      </c>
      <c r="AH261" s="117">
        <f ca="1">SUMIF(Материал!A:A,K261,Материал!B:B)</f>
        <v>1</v>
      </c>
      <c r="AI261" s="117">
        <f ca="1">SUMIF(Размеры!A:A,P261,Размеры!E:E)</f>
        <v>1</v>
      </c>
      <c r="AJ261" s="117">
        <f ca="1">SUMIF(Сезон!A:A,F261,Сезон!B:B)</f>
        <v>1</v>
      </c>
      <c r="AK261" s="117">
        <f ca="1">SUMIF(Состав!A:A,J261,Состав!B:B)</f>
        <v>1</v>
      </c>
      <c r="AL261" s="117">
        <f ca="1">SUMIF(ЦветПолный!A:A,I261,ЦветПолный!C:C)</f>
        <v>4</v>
      </c>
      <c r="AM261" s="117">
        <f ca="1">SUMIF(Цвет!A:A,W261,Цвет!B:B)</f>
        <v>1</v>
      </c>
      <c r="AN261" s="117">
        <f ca="1">SUMIF(Пол!B:B,L261,Пол!C:C)</f>
        <v>1</v>
      </c>
      <c r="AO261" s="117">
        <f ca="1">SUMIF(Марка!A:A,G261,Марка!B:B)</f>
        <v>1</v>
      </c>
      <c r="AP261" s="117">
        <f ca="1">SUMIF(Страна!A:A,M261,Страна!B:B)</f>
        <v>1</v>
      </c>
      <c r="AQ261" s="83" t="str">
        <f ca="1">IF(VLOOKUP(T261,Товары!A:B,2,FALSE)=X261,"Есть в 1С","ERR")</f>
        <v>Есть в 1С</v>
      </c>
      <c r="AR261" s="84" t="str">
        <f ca="1">IF(VLOOKUP(X261,Товары!B:B,1,FALSE)=X261,"Есть в 1С","ERR")</f>
        <v>Есть в 1С</v>
      </c>
      <c r="AS261" s="116" t="str">
        <f ca="1">VLOOKUP(T261,Товары!A:B,2,FALSE)</f>
        <v>21-155-86</v>
      </c>
      <c r="AT261" s="114" t="str">
        <f ca="1">VLOOKUP(T261,Товары!A:B,1,FALSE)</f>
        <v>Шляпа BAILEY арт. 81810 WAITS (светло-розовый) {unbleached}</v>
      </c>
    </row>
    <row r="262" spans="1:46" x14ac:dyDescent="0.25">
      <c r="A262" s="133" t="str">
        <f ca="1"/>
        <v>21-155-86-57</v>
      </c>
      <c r="B262" s="128" t="str">
        <f ca="1">UPPER(_xlfn.XLOOKUP($A262,Строчный!$A:$A,Строчный!B:B,"ERR",0))</f>
        <v>81810 WAITS</v>
      </c>
      <c r="C262" s="101" t="str">
        <f ca="1">PROPER(_xlfn.XLOOKUP($A262,Строчный!$A:$A,Строчный!C:C,"ERR",0))</f>
        <v>Шляпы</v>
      </c>
      <c r="D262" s="101" t="str">
        <f ca="1">_xlfn.LET(_xlpm.DATA,(_xlfn.XLOOKUP($A262,Строчный!$A:$A,Строчный!D:D,"ERR",0)),UPPER(MID(_xlpm.DATA,1,1))&amp;LOWER(MID(_xlpm.DATA,2,LEN(_xlpm.DATA)-1)))</f>
        <v>Шляпа поркпай</v>
      </c>
      <c r="E262" s="101" t="str">
        <f ca="1">PROPER(_xlfn.XLOOKUP($A262,Строчный!$A:$A,Строчный!E:E,"ERR",0))</f>
        <v>The Hollywood</v>
      </c>
      <c r="F262" s="101" t="str">
        <f ca="1">LOWER(_xlfn.XLOOKUP($A262,Строчный!$A:$A,Строчный!F:F,"ERR",0))</f>
        <v>летний</v>
      </c>
      <c r="G262" s="101" t="str">
        <f ca="1">UPPER(_xlfn.XLOOKUP($A262,Строчный!$A:$A,Строчный!G:G,"ERR",0))</f>
        <v>BAILEY</v>
      </c>
      <c r="H262" s="101" t="str">
        <f ca="1">LOWER(_xlfn.XLOOKUP($A262,Строчный!$A:$A,Строчный!H:H,"ERR",0))</f>
        <v>unbleached</v>
      </c>
      <c r="I262" s="101" t="str">
        <f ca="1">LOWER(_xlfn.XLOOKUP($A262,Строчный!$A:$A,Строчный!I:I,"ERR",0))</f>
        <v>светло-розовый</v>
      </c>
      <c r="J262" s="101" t="str">
        <f ca="1">SUBSTITUTE(LOWER(_xlfn.XLOOKUP($A262,Строчный!$A:$A,Строчный!J:J,"ERR",0)),"подклад","Подклад")</f>
        <v>50% бумага - 50% полипропилен</v>
      </c>
      <c r="K262" s="101" t="str">
        <f ca="1">LOWER(_xlfn.XLOOKUP($A262,Строчный!$A:$A,Строчный!K:K,"ERR",0))</f>
        <v>бумажные</v>
      </c>
      <c r="L262" s="101" t="str">
        <f ca="1">PROPER(_xlfn.XLOOKUP($A262,Строчный!$A:$A,Строчный!L:L,"ERR",0))</f>
        <v>Унисекс</v>
      </c>
      <c r="M262" s="101" t="str">
        <f ca="1">PROPER(_xlfn.XLOOKUP($A262,Строчный!$A:$A,Строчный!M:M,"ERR",0))</f>
        <v>Китай</v>
      </c>
      <c r="N262" s="110">
        <f ca="1">VALUE(_xlfn.XLOOKUP($A262,Строчный!$A:$A,Строчный!N:N,"ERR",0))</f>
        <v>2380.9500000000003</v>
      </c>
      <c r="O262" s="109" t="str">
        <f ca="1">_xlfn.XLOOKUP($G262,Фабрика!A:A,Фабрика!B:B,"ERR",0)</f>
        <v>Bollman Headwear Europe Ltd; 2 Merchants drive, Caelisle, Cumbria CA3 0JW, United Kingdom</v>
      </c>
      <c r="P262" s="100">
        <f ca="1">_xlfn.XLOOKUP($A262,Строчный!$A:$A,Строчный!P:P,"ERR",0)</f>
        <v>57</v>
      </c>
      <c r="Q262" s="100">
        <f ca="1">VALUE(_xlfn.XLOOKUP($A262,Строчный!$A:$A,Строчный!Q:Q,"ERR",0))</f>
        <v>7</v>
      </c>
      <c r="R262" s="14" t="s">
        <v>283</v>
      </c>
      <c r="S262" s="122" t="str">
        <f t="shared" ca="1" si="28"/>
        <v>Шляпа BAILEY арт. 81810 WAITS (светло-розовый)</v>
      </c>
      <c r="T262" s="121" t="str">
        <f t="shared" ca="1" si="29"/>
        <v>Шляпа BAILEY арт. 81810 WAITS (светло-розовый) {unbleached}</v>
      </c>
      <c r="U262" s="18" t="str">
        <f t="shared" ca="1" si="30"/>
        <v>розовый</v>
      </c>
      <c r="V262" s="18" t="str">
        <f t="shared" ca="1" si="31"/>
        <v>розовый</v>
      </c>
      <c r="W262" s="119" t="str">
        <f ca="1">_xlfn.XLOOKUP(A262,'Цвета артикулов'!A:A,'Цвета артикулов'!B:B,IFERROR(MID(I262,FIND("-",I262)+1,LEN(I262)),IFERROR(MID(I262,1,FIND("/",I262)-2),I262)),0)</f>
        <v>розовый</v>
      </c>
      <c r="X262" s="93" t="str">
        <f t="shared" ca="1" si="32"/>
        <v>21-155-86</v>
      </c>
      <c r="Y262" s="95" t="str">
        <f ca="1">VLOOKUP(C262,Группа!A:B,2,FALSE)</f>
        <v>Шляпа</v>
      </c>
      <c r="Z262" s="117" t="str">
        <f ca="1">IFERROR(VLOOKUP(P262,Размеры!A:C,3,FALSE),"")</f>
        <v>57 M</v>
      </c>
      <c r="AA262" s="117" t="str">
        <f ca="1">VLOOKUP(I262,ЦветПолный!A:B,2,FALSE)</f>
        <v>86</v>
      </c>
      <c r="AB262" s="117">
        <f ca="1">IFERROR(VLOOKUP(P262,Размеры!A:D,4,FALSE),"")</f>
        <v>57</v>
      </c>
      <c r="AC262" s="117">
        <f ca="1">IF(LEFT(IFERROR(VLOOKUP(LOOKUP(2,1/SEARCH(B262,Товары!A:A),Товары!A:A),Товары!A:B,2,0),""),6)=MID(X262,1,6),1,0)</f>
        <v>1</v>
      </c>
      <c r="AE262" s="117">
        <f ca="1">SUMIF(Группа!A:A,C262,Группа!C:C)</f>
        <v>1</v>
      </c>
      <c r="AF262" s="117">
        <f ca="1">SUMIF(Группа!B:B,Y262,Группа!C:C)</f>
        <v>1</v>
      </c>
      <c r="AG262" s="117">
        <f ca="1">SUMIF(Формы!A:A,D262,Формы!B:B)</f>
        <v>1</v>
      </c>
      <c r="AH262" s="117">
        <f ca="1">SUMIF(Материал!A:A,K262,Материал!B:B)</f>
        <v>1</v>
      </c>
      <c r="AI262" s="117">
        <f ca="1">SUMIF(Размеры!A:A,P262,Размеры!E:E)</f>
        <v>1</v>
      </c>
      <c r="AJ262" s="117">
        <f ca="1">SUMIF(Сезон!A:A,F262,Сезон!B:B)</f>
        <v>1</v>
      </c>
      <c r="AK262" s="117">
        <f ca="1">SUMIF(Состав!A:A,J262,Состав!B:B)</f>
        <v>1</v>
      </c>
      <c r="AL262" s="117">
        <f ca="1">SUMIF(ЦветПолный!A:A,I262,ЦветПолный!C:C)</f>
        <v>4</v>
      </c>
      <c r="AM262" s="117">
        <f ca="1">SUMIF(Цвет!A:A,W262,Цвет!B:B)</f>
        <v>1</v>
      </c>
      <c r="AN262" s="117">
        <f ca="1">SUMIF(Пол!B:B,L262,Пол!C:C)</f>
        <v>1</v>
      </c>
      <c r="AO262" s="117">
        <f ca="1">SUMIF(Марка!A:A,G262,Марка!B:B)</f>
        <v>1</v>
      </c>
      <c r="AP262" s="117">
        <f ca="1">SUMIF(Страна!A:A,M262,Страна!B:B)</f>
        <v>1</v>
      </c>
      <c r="AQ262" s="83" t="str">
        <f ca="1">IF(VLOOKUP(T262,Товары!A:B,2,FALSE)=X262,"Есть в 1С","ERR")</f>
        <v>Есть в 1С</v>
      </c>
      <c r="AR262" s="84" t="str">
        <f ca="1">IF(VLOOKUP(X262,Товары!B:B,1,FALSE)=X262,"Есть в 1С","ERR")</f>
        <v>Есть в 1С</v>
      </c>
      <c r="AS262" s="116" t="str">
        <f ca="1">VLOOKUP(T262,Товары!A:B,2,FALSE)</f>
        <v>21-155-86</v>
      </c>
      <c r="AT262" s="114" t="str">
        <f ca="1">VLOOKUP(T262,Товары!A:B,1,FALSE)</f>
        <v>Шляпа BAILEY арт. 81810 WAITS (светло-розовый) {unbleached}</v>
      </c>
    </row>
    <row r="263" spans="1:46" x14ac:dyDescent="0.25">
      <c r="A263" s="133" t="str">
        <f ca="1"/>
        <v>21-155-86-55</v>
      </c>
      <c r="B263" s="128" t="str">
        <f ca="1">UPPER(_xlfn.XLOOKUP($A263,Строчный!$A:$A,Строчный!B:B,"ERR",0))</f>
        <v>81810 WAITS</v>
      </c>
      <c r="C263" s="101" t="str">
        <f ca="1">PROPER(_xlfn.XLOOKUP($A263,Строчный!$A:$A,Строчный!C:C,"ERR",0))</f>
        <v>Шляпы</v>
      </c>
      <c r="D263" s="101" t="str">
        <f ca="1">_xlfn.LET(_xlpm.DATA,(_xlfn.XLOOKUP($A263,Строчный!$A:$A,Строчный!D:D,"ERR",0)),UPPER(MID(_xlpm.DATA,1,1))&amp;LOWER(MID(_xlpm.DATA,2,LEN(_xlpm.DATA)-1)))</f>
        <v>Шляпа поркпай</v>
      </c>
      <c r="E263" s="101" t="str">
        <f ca="1">PROPER(_xlfn.XLOOKUP($A263,Строчный!$A:$A,Строчный!E:E,"ERR",0))</f>
        <v>The Hollywood</v>
      </c>
      <c r="F263" s="101" t="str">
        <f ca="1">LOWER(_xlfn.XLOOKUP($A263,Строчный!$A:$A,Строчный!F:F,"ERR",0))</f>
        <v>летний</v>
      </c>
      <c r="G263" s="101" t="str">
        <f ca="1">UPPER(_xlfn.XLOOKUP($A263,Строчный!$A:$A,Строчный!G:G,"ERR",0))</f>
        <v>BAILEY</v>
      </c>
      <c r="H263" s="101" t="str">
        <f ca="1">LOWER(_xlfn.XLOOKUP($A263,Строчный!$A:$A,Строчный!H:H,"ERR",0))</f>
        <v>unbleached</v>
      </c>
      <c r="I263" s="101" t="str">
        <f ca="1">LOWER(_xlfn.XLOOKUP($A263,Строчный!$A:$A,Строчный!I:I,"ERR",0))</f>
        <v>светло-розовый</v>
      </c>
      <c r="J263" s="101" t="str">
        <f ca="1">SUBSTITUTE(LOWER(_xlfn.XLOOKUP($A263,Строчный!$A:$A,Строчный!J:J,"ERR",0)),"подклад","Подклад")</f>
        <v>50% бумага - 50% полипропилен</v>
      </c>
      <c r="K263" s="101" t="str">
        <f ca="1">LOWER(_xlfn.XLOOKUP($A263,Строчный!$A:$A,Строчный!K:K,"ERR",0))</f>
        <v>бумажные</v>
      </c>
      <c r="L263" s="101" t="str">
        <f ca="1">PROPER(_xlfn.XLOOKUP($A263,Строчный!$A:$A,Строчный!L:L,"ERR",0))</f>
        <v>Унисекс</v>
      </c>
      <c r="M263" s="101" t="str">
        <f ca="1">PROPER(_xlfn.XLOOKUP($A263,Строчный!$A:$A,Строчный!M:M,"ERR",0))</f>
        <v>Китай</v>
      </c>
      <c r="N263" s="110">
        <f ca="1">VALUE(_xlfn.XLOOKUP($A263,Строчный!$A:$A,Строчный!N:N,"ERR",0))</f>
        <v>2380.9500000000003</v>
      </c>
      <c r="O263" s="109" t="str">
        <f ca="1">_xlfn.XLOOKUP($G263,Фабрика!A:A,Фабрика!B:B,"ERR",0)</f>
        <v>Bollman Headwear Europe Ltd; 2 Merchants drive, Caelisle, Cumbria CA3 0JW, United Kingdom</v>
      </c>
      <c r="P263" s="100">
        <f ca="1">_xlfn.XLOOKUP($A263,Строчный!$A:$A,Строчный!P:P,"ERR",0)</f>
        <v>55</v>
      </c>
      <c r="Q263" s="100">
        <f ca="1">VALUE(_xlfn.XLOOKUP($A263,Строчный!$A:$A,Строчный!Q:Q,"ERR",0))</f>
        <v>3</v>
      </c>
      <c r="R263" s="14" t="s">
        <v>283</v>
      </c>
      <c r="S263" s="122" t="str">
        <f t="shared" ca="1" si="28"/>
        <v>Шляпа BAILEY арт. 81810 WAITS (светло-розовый)</v>
      </c>
      <c r="T263" s="121" t="str">
        <f t="shared" ca="1" si="29"/>
        <v>Шляпа BAILEY арт. 81810 WAITS (светло-розовый) {unbleached}</v>
      </c>
      <c r="U263" s="18" t="str">
        <f t="shared" ca="1" si="30"/>
        <v>розовый</v>
      </c>
      <c r="V263" s="18" t="str">
        <f t="shared" ca="1" si="31"/>
        <v>розовый</v>
      </c>
      <c r="W263" s="119" t="str">
        <f ca="1">_xlfn.XLOOKUP(A263,'Цвета артикулов'!A:A,'Цвета артикулов'!B:B,IFERROR(MID(I263,FIND("-",I263)+1,LEN(I263)),IFERROR(MID(I263,1,FIND("/",I263)-2),I263)),0)</f>
        <v>розовый</v>
      </c>
      <c r="X263" s="93" t="str">
        <f t="shared" ca="1" si="32"/>
        <v>21-155-86</v>
      </c>
      <c r="Y263" s="95" t="str">
        <f ca="1">VLOOKUP(C263,Группа!A:B,2,FALSE)</f>
        <v>Шляпа</v>
      </c>
      <c r="Z263" s="117" t="str">
        <f ca="1">IFERROR(VLOOKUP(P263,Размеры!A:C,3,FALSE),"")</f>
        <v>55 S</v>
      </c>
      <c r="AA263" s="117" t="str">
        <f ca="1">VLOOKUP(I263,ЦветПолный!A:B,2,FALSE)</f>
        <v>86</v>
      </c>
      <c r="AB263" s="117">
        <f ca="1">IFERROR(VLOOKUP(P263,Размеры!A:D,4,FALSE),"")</f>
        <v>55</v>
      </c>
      <c r="AC263" s="117">
        <f ca="1">IF(LEFT(IFERROR(VLOOKUP(LOOKUP(2,1/SEARCH(B263,Товары!A:A),Товары!A:A),Товары!A:B,2,0),""),6)=MID(X263,1,6),1,0)</f>
        <v>1</v>
      </c>
      <c r="AE263" s="117">
        <f ca="1">SUMIF(Группа!A:A,C263,Группа!C:C)</f>
        <v>1</v>
      </c>
      <c r="AF263" s="117">
        <f ca="1">SUMIF(Группа!B:B,Y263,Группа!C:C)</f>
        <v>1</v>
      </c>
      <c r="AG263" s="117">
        <f ca="1">SUMIF(Формы!A:A,D263,Формы!B:B)</f>
        <v>1</v>
      </c>
      <c r="AH263" s="117">
        <f ca="1">SUMIF(Материал!A:A,K263,Материал!B:B)</f>
        <v>1</v>
      </c>
      <c r="AI263" s="117">
        <f ca="1">SUMIF(Размеры!A:A,P263,Размеры!E:E)</f>
        <v>1</v>
      </c>
      <c r="AJ263" s="117">
        <f ca="1">SUMIF(Сезон!A:A,F263,Сезон!B:B)</f>
        <v>1</v>
      </c>
      <c r="AK263" s="117">
        <f ca="1">SUMIF(Состав!A:A,J263,Состав!B:B)</f>
        <v>1</v>
      </c>
      <c r="AL263" s="117">
        <f ca="1">SUMIF(ЦветПолный!A:A,I263,ЦветПолный!C:C)</f>
        <v>4</v>
      </c>
      <c r="AM263" s="117">
        <f ca="1">SUMIF(Цвет!A:A,W263,Цвет!B:B)</f>
        <v>1</v>
      </c>
      <c r="AN263" s="117">
        <f ca="1">SUMIF(Пол!B:B,L263,Пол!C:C)</f>
        <v>1</v>
      </c>
      <c r="AO263" s="117">
        <f ca="1">SUMIF(Марка!A:A,G263,Марка!B:B)</f>
        <v>1</v>
      </c>
      <c r="AP263" s="117">
        <f ca="1">SUMIF(Страна!A:A,M263,Страна!B:B)</f>
        <v>1</v>
      </c>
      <c r="AQ263" s="83" t="str">
        <f ca="1">IF(VLOOKUP(T263,Товары!A:B,2,FALSE)=X263,"Есть в 1С","ERR")</f>
        <v>Есть в 1С</v>
      </c>
      <c r="AR263" s="84" t="str">
        <f ca="1">IF(VLOOKUP(X263,Товары!B:B,1,FALSE)=X263,"Есть в 1С","ERR")</f>
        <v>Есть в 1С</v>
      </c>
      <c r="AS263" s="116" t="str">
        <f ca="1">VLOOKUP(T263,Товары!A:B,2,FALSE)</f>
        <v>21-155-86</v>
      </c>
      <c r="AT263" s="114" t="str">
        <f ca="1">VLOOKUP(T263,Товары!A:B,1,FALSE)</f>
        <v>Шляпа BAILEY арт. 81810 WAITS (светло-розовый) {unbleached}</v>
      </c>
    </row>
    <row r="264" spans="1:46" x14ac:dyDescent="0.25">
      <c r="A264" s="133" t="str">
        <f ca="1"/>
        <v>21-155-36-63</v>
      </c>
      <c r="B264" s="128" t="str">
        <f ca="1">UPPER(_xlfn.XLOOKUP($A264,Строчный!$A:$A,Строчный!B:B,"ERR",0))</f>
        <v>81810 WAITS</v>
      </c>
      <c r="C264" s="101" t="str">
        <f ca="1">PROPER(_xlfn.XLOOKUP($A264,Строчный!$A:$A,Строчный!C:C,"ERR",0))</f>
        <v>Шляпы</v>
      </c>
      <c r="D264" s="101" t="str">
        <f ca="1">_xlfn.LET(_xlpm.DATA,(_xlfn.XLOOKUP($A264,Строчный!$A:$A,Строчный!D:D,"ERR",0)),UPPER(MID(_xlpm.DATA,1,1))&amp;LOWER(MID(_xlpm.DATA,2,LEN(_xlpm.DATA)-1)))</f>
        <v>Шляпа поркпай</v>
      </c>
      <c r="E264" s="101" t="str">
        <f ca="1">PROPER(_xlfn.XLOOKUP($A264,Строчный!$A:$A,Строчный!E:E,"ERR",0))</f>
        <v>The Hollywood</v>
      </c>
      <c r="F264" s="101" t="str">
        <f ca="1">LOWER(_xlfn.XLOOKUP($A264,Строчный!$A:$A,Строчный!F:F,"ERR",0))</f>
        <v>летний</v>
      </c>
      <c r="G264" s="101" t="str">
        <f ca="1">UPPER(_xlfn.XLOOKUP($A264,Строчный!$A:$A,Строчный!G:G,"ERR",0))</f>
        <v>BAILEY</v>
      </c>
      <c r="H264" s="101" t="str">
        <f ca="1">LOWER(_xlfn.XLOOKUP($A264,Строчный!$A:$A,Строчный!H:H,"ERR",0))</f>
        <v>smoke</v>
      </c>
      <c r="I264" s="101" t="str">
        <f ca="1">LOWER(_xlfn.XLOOKUP($A264,Строчный!$A:$A,Строчный!I:I,"ERR",0))</f>
        <v>светло-серый</v>
      </c>
      <c r="J264" s="101" t="str">
        <f ca="1">SUBSTITUTE(LOWER(_xlfn.XLOOKUP($A264,Строчный!$A:$A,Строчный!J:J,"ERR",0)),"подклад","Подклад")</f>
        <v>50% бумага - 50% полипропилен</v>
      </c>
      <c r="K264" s="101" t="str">
        <f ca="1">LOWER(_xlfn.XLOOKUP($A264,Строчный!$A:$A,Строчный!K:K,"ERR",0))</f>
        <v>бумажные</v>
      </c>
      <c r="L264" s="101" t="str">
        <f ca="1">PROPER(_xlfn.XLOOKUP($A264,Строчный!$A:$A,Строчный!L:L,"ERR",0))</f>
        <v>Унисекс</v>
      </c>
      <c r="M264" s="101" t="str">
        <f ca="1">PROPER(_xlfn.XLOOKUP($A264,Строчный!$A:$A,Строчный!M:M,"ERR",0))</f>
        <v>Китай</v>
      </c>
      <c r="N264" s="110">
        <f ca="1">VALUE(_xlfn.XLOOKUP($A264,Строчный!$A:$A,Строчный!N:N,"ERR",0))</f>
        <v>2380.9500000000003</v>
      </c>
      <c r="O264" s="109" t="str">
        <f ca="1">_xlfn.XLOOKUP($G264,Фабрика!A:A,Фабрика!B:B,"ERR",0)</f>
        <v>Bollman Headwear Europe Ltd; 2 Merchants drive, Caelisle, Cumbria CA3 0JW, United Kingdom</v>
      </c>
      <c r="P264" s="100">
        <f ca="1">_xlfn.XLOOKUP($A264,Строчный!$A:$A,Строчный!P:P,"ERR",0)</f>
        <v>63</v>
      </c>
      <c r="Q264" s="100">
        <f ca="1">VALUE(_xlfn.XLOOKUP($A264,Строчный!$A:$A,Строчный!Q:Q,"ERR",0))</f>
        <v>2</v>
      </c>
      <c r="R264" s="14" t="s">
        <v>283</v>
      </c>
      <c r="S264" s="122" t="str">
        <f t="shared" ca="1" si="28"/>
        <v>Шляпа BAILEY арт. 81810 WAITS (светло-серый)</v>
      </c>
      <c r="T264" s="121" t="str">
        <f t="shared" ca="1" si="29"/>
        <v>Шляпа BAILEY арт. 81810 WAITS (светло-серый) {smoke}</v>
      </c>
      <c r="U264" s="18" t="str">
        <f t="shared" ca="1" si="30"/>
        <v>серый</v>
      </c>
      <c r="V264" s="18" t="str">
        <f t="shared" ca="1" si="31"/>
        <v>серый</v>
      </c>
      <c r="W264" s="119" t="str">
        <f ca="1">_xlfn.XLOOKUP(A264,'Цвета артикулов'!A:A,'Цвета артикулов'!B:B,IFERROR(MID(I264,FIND("-",I264)+1,LEN(I264)),IFERROR(MID(I264,1,FIND("/",I264)-2),I264)),0)</f>
        <v>серый</v>
      </c>
      <c r="X264" s="93" t="str">
        <f t="shared" ca="1" si="32"/>
        <v>21-155-36</v>
      </c>
      <c r="Y264" s="95" t="str">
        <f ca="1">VLOOKUP(C264,Группа!A:B,2,FALSE)</f>
        <v>Шляпа</v>
      </c>
      <c r="Z264" s="117" t="str">
        <f ca="1">IFERROR(VLOOKUP(P264,Размеры!A:C,3,FALSE),"")</f>
        <v>63 XXL</v>
      </c>
      <c r="AA264" s="117" t="str">
        <f ca="1">VLOOKUP(I264,ЦветПолный!A:B,2,FALSE)</f>
        <v>01</v>
      </c>
      <c r="AB264" s="117">
        <f ca="1">IFERROR(VLOOKUP(P264,Размеры!A:D,4,FALSE),"")</f>
        <v>63</v>
      </c>
      <c r="AC264" s="117">
        <f ca="1">IF(LEFT(IFERROR(VLOOKUP(LOOKUP(2,1/SEARCH(B264,Товары!A:A),Товары!A:A),Товары!A:B,2,0),""),6)=MID(X264,1,6),1,0)</f>
        <v>1</v>
      </c>
      <c r="AE264" s="117">
        <f ca="1">SUMIF(Группа!A:A,C264,Группа!C:C)</f>
        <v>1</v>
      </c>
      <c r="AF264" s="117">
        <f ca="1">SUMIF(Группа!B:B,Y264,Группа!C:C)</f>
        <v>1</v>
      </c>
      <c r="AG264" s="117">
        <f ca="1">SUMIF(Формы!A:A,D264,Формы!B:B)</f>
        <v>1</v>
      </c>
      <c r="AH264" s="117">
        <f ca="1">SUMIF(Материал!A:A,K264,Материал!B:B)</f>
        <v>1</v>
      </c>
      <c r="AI264" s="117">
        <f ca="1">SUMIF(Размеры!A:A,P264,Размеры!E:E)</f>
        <v>1</v>
      </c>
      <c r="AJ264" s="117">
        <f ca="1">SUMIF(Сезон!A:A,F264,Сезон!B:B)</f>
        <v>1</v>
      </c>
      <c r="AK264" s="117">
        <f ca="1">SUMIF(Состав!A:A,J264,Состав!B:B)</f>
        <v>1</v>
      </c>
      <c r="AL264" s="117">
        <f ca="1">SUMIF(ЦветПолный!A:A,I264,ЦветПолный!C:C)</f>
        <v>6</v>
      </c>
      <c r="AM264" s="117">
        <f ca="1">SUMIF(Цвет!A:A,W264,Цвет!B:B)</f>
        <v>1</v>
      </c>
      <c r="AN264" s="117">
        <f ca="1">SUMIF(Пол!B:B,L264,Пол!C:C)</f>
        <v>1</v>
      </c>
      <c r="AO264" s="117">
        <f ca="1">SUMIF(Марка!A:A,G264,Марка!B:B)</f>
        <v>1</v>
      </c>
      <c r="AP264" s="117">
        <f ca="1">SUMIF(Страна!A:A,M264,Страна!B:B)</f>
        <v>1</v>
      </c>
      <c r="AQ264" s="83" t="str">
        <f ca="1">IF(VLOOKUP(T264,Товары!A:B,2,FALSE)=X264,"Есть в 1С","ERR")</f>
        <v>Есть в 1С</v>
      </c>
      <c r="AR264" s="84" t="str">
        <f ca="1">IF(VLOOKUP(X264,Товары!B:B,1,FALSE)=X264,"Есть в 1С","ERR")</f>
        <v>Есть в 1С</v>
      </c>
      <c r="AS264" s="116" t="str">
        <f ca="1">VLOOKUP(T264,Товары!A:B,2,FALSE)</f>
        <v>21-155-36</v>
      </c>
      <c r="AT264" s="114" t="str">
        <f ca="1">VLOOKUP(T264,Товары!A:B,1,FALSE)</f>
        <v>Шляпа BAILEY арт. 81810 WAITS (светло-серый) {smoke}</v>
      </c>
    </row>
    <row r="265" spans="1:46" x14ac:dyDescent="0.25">
      <c r="A265" s="133" t="str">
        <f ca="1"/>
        <v>21-155-36-61</v>
      </c>
      <c r="B265" s="128" t="str">
        <f ca="1">UPPER(_xlfn.XLOOKUP($A265,Строчный!$A:$A,Строчный!B:B,"ERR",0))</f>
        <v>81810 WAITS</v>
      </c>
      <c r="C265" s="101" t="str">
        <f ca="1">PROPER(_xlfn.XLOOKUP($A265,Строчный!$A:$A,Строчный!C:C,"ERR",0))</f>
        <v>Шляпы</v>
      </c>
      <c r="D265" s="101" t="str">
        <f ca="1">_xlfn.LET(_xlpm.DATA,(_xlfn.XLOOKUP($A265,Строчный!$A:$A,Строчный!D:D,"ERR",0)),UPPER(MID(_xlpm.DATA,1,1))&amp;LOWER(MID(_xlpm.DATA,2,LEN(_xlpm.DATA)-1)))</f>
        <v>Шляпа поркпай</v>
      </c>
      <c r="E265" s="101" t="str">
        <f ca="1">PROPER(_xlfn.XLOOKUP($A265,Строчный!$A:$A,Строчный!E:E,"ERR",0))</f>
        <v>The Hollywood</v>
      </c>
      <c r="F265" s="101" t="str">
        <f ca="1">LOWER(_xlfn.XLOOKUP($A265,Строчный!$A:$A,Строчный!F:F,"ERR",0))</f>
        <v>летний</v>
      </c>
      <c r="G265" s="101" t="str">
        <f ca="1">UPPER(_xlfn.XLOOKUP($A265,Строчный!$A:$A,Строчный!G:G,"ERR",0))</f>
        <v>BAILEY</v>
      </c>
      <c r="H265" s="101" t="str">
        <f ca="1">LOWER(_xlfn.XLOOKUP($A265,Строчный!$A:$A,Строчный!H:H,"ERR",0))</f>
        <v>smoke</v>
      </c>
      <c r="I265" s="101" t="str">
        <f ca="1">LOWER(_xlfn.XLOOKUP($A265,Строчный!$A:$A,Строчный!I:I,"ERR",0))</f>
        <v>светло-серый</v>
      </c>
      <c r="J265" s="101" t="str">
        <f ca="1">SUBSTITUTE(LOWER(_xlfn.XLOOKUP($A265,Строчный!$A:$A,Строчный!J:J,"ERR",0)),"подклад","Подклад")</f>
        <v>50% бумага - 50% полипропилен</v>
      </c>
      <c r="K265" s="101" t="str">
        <f ca="1">LOWER(_xlfn.XLOOKUP($A265,Строчный!$A:$A,Строчный!K:K,"ERR",0))</f>
        <v>бумажные</v>
      </c>
      <c r="L265" s="101" t="str">
        <f ca="1">PROPER(_xlfn.XLOOKUP($A265,Строчный!$A:$A,Строчный!L:L,"ERR",0))</f>
        <v>Унисекс</v>
      </c>
      <c r="M265" s="101" t="str">
        <f ca="1">PROPER(_xlfn.XLOOKUP($A265,Строчный!$A:$A,Строчный!M:M,"ERR",0))</f>
        <v>Китай</v>
      </c>
      <c r="N265" s="110">
        <f ca="1">VALUE(_xlfn.XLOOKUP($A265,Строчный!$A:$A,Строчный!N:N,"ERR",0))</f>
        <v>2380.9500000000003</v>
      </c>
      <c r="O265" s="109" t="str">
        <f ca="1">_xlfn.XLOOKUP($G265,Фабрика!A:A,Фабрика!B:B,"ERR",0)</f>
        <v>Bollman Headwear Europe Ltd; 2 Merchants drive, Caelisle, Cumbria CA3 0JW, United Kingdom</v>
      </c>
      <c r="P265" s="100">
        <f ca="1">_xlfn.XLOOKUP($A265,Строчный!$A:$A,Строчный!P:P,"ERR",0)</f>
        <v>61</v>
      </c>
      <c r="Q265" s="100">
        <f ca="1">VALUE(_xlfn.XLOOKUP($A265,Строчный!$A:$A,Строчный!Q:Q,"ERR",0))</f>
        <v>5</v>
      </c>
      <c r="R265" s="14" t="s">
        <v>283</v>
      </c>
      <c r="S265" s="122" t="str">
        <f t="shared" ca="1" si="28"/>
        <v>Шляпа BAILEY арт. 81810 WAITS (светло-серый)</v>
      </c>
      <c r="T265" s="121" t="str">
        <f t="shared" ca="1" si="29"/>
        <v>Шляпа BAILEY арт. 81810 WAITS (светло-серый) {smoke}</v>
      </c>
      <c r="U265" s="18" t="str">
        <f t="shared" ca="1" si="30"/>
        <v>серый</v>
      </c>
      <c r="V265" s="18" t="str">
        <f t="shared" ca="1" si="31"/>
        <v>серый</v>
      </c>
      <c r="W265" s="119" t="str">
        <f ca="1">_xlfn.XLOOKUP(A265,'Цвета артикулов'!A:A,'Цвета артикулов'!B:B,IFERROR(MID(I265,FIND("-",I265)+1,LEN(I265)),IFERROR(MID(I265,1,FIND("/",I265)-2),I265)),0)</f>
        <v>серый</v>
      </c>
      <c r="X265" s="93" t="str">
        <f t="shared" ca="1" si="32"/>
        <v>21-155-36</v>
      </c>
      <c r="Y265" s="95" t="str">
        <f ca="1">VLOOKUP(C265,Группа!A:B,2,FALSE)</f>
        <v>Шляпа</v>
      </c>
      <c r="Z265" s="117" t="str">
        <f ca="1">IFERROR(VLOOKUP(P265,Размеры!A:C,3,FALSE),"")</f>
        <v>61 XL</v>
      </c>
      <c r="AA265" s="117" t="str">
        <f ca="1">VLOOKUP(I265,ЦветПолный!A:B,2,FALSE)</f>
        <v>01</v>
      </c>
      <c r="AB265" s="117">
        <f ca="1">IFERROR(VLOOKUP(P265,Размеры!A:D,4,FALSE),"")</f>
        <v>61</v>
      </c>
      <c r="AC265" s="117">
        <f ca="1">IF(LEFT(IFERROR(VLOOKUP(LOOKUP(2,1/SEARCH(B265,Товары!A:A),Товары!A:A),Товары!A:B,2,0),""),6)=MID(X265,1,6),1,0)</f>
        <v>1</v>
      </c>
      <c r="AE265" s="117">
        <f ca="1">SUMIF(Группа!A:A,C265,Группа!C:C)</f>
        <v>1</v>
      </c>
      <c r="AF265" s="117">
        <f ca="1">SUMIF(Группа!B:B,Y265,Группа!C:C)</f>
        <v>1</v>
      </c>
      <c r="AG265" s="117">
        <f ca="1">SUMIF(Формы!A:A,D265,Формы!B:B)</f>
        <v>1</v>
      </c>
      <c r="AH265" s="117">
        <f ca="1">SUMIF(Материал!A:A,K265,Материал!B:B)</f>
        <v>1</v>
      </c>
      <c r="AI265" s="117">
        <f ca="1">SUMIF(Размеры!A:A,P265,Размеры!E:E)</f>
        <v>1</v>
      </c>
      <c r="AJ265" s="117">
        <f ca="1">SUMIF(Сезон!A:A,F265,Сезон!B:B)</f>
        <v>1</v>
      </c>
      <c r="AK265" s="117">
        <f ca="1">SUMIF(Состав!A:A,J265,Состав!B:B)</f>
        <v>1</v>
      </c>
      <c r="AL265" s="117">
        <f ca="1">SUMIF(ЦветПолный!A:A,I265,ЦветПолный!C:C)</f>
        <v>6</v>
      </c>
      <c r="AM265" s="117">
        <f ca="1">SUMIF(Цвет!A:A,W265,Цвет!B:B)</f>
        <v>1</v>
      </c>
      <c r="AN265" s="117">
        <f ca="1">SUMIF(Пол!B:B,L265,Пол!C:C)</f>
        <v>1</v>
      </c>
      <c r="AO265" s="117">
        <f ca="1">SUMIF(Марка!A:A,G265,Марка!B:B)</f>
        <v>1</v>
      </c>
      <c r="AP265" s="117">
        <f ca="1">SUMIF(Страна!A:A,M265,Страна!B:B)</f>
        <v>1</v>
      </c>
      <c r="AQ265" s="83" t="str">
        <f ca="1">IF(VLOOKUP(T265,Товары!A:B,2,FALSE)=X265,"Есть в 1С","ERR")</f>
        <v>Есть в 1С</v>
      </c>
      <c r="AR265" s="84" t="str">
        <f ca="1">IF(VLOOKUP(X265,Товары!B:B,1,FALSE)=X265,"Есть в 1С","ERR")</f>
        <v>Есть в 1С</v>
      </c>
      <c r="AS265" s="116" t="str">
        <f ca="1">VLOOKUP(T265,Товары!A:B,2,FALSE)</f>
        <v>21-155-36</v>
      </c>
      <c r="AT265" s="114" t="str">
        <f ca="1">VLOOKUP(T265,Товары!A:B,1,FALSE)</f>
        <v>Шляпа BAILEY арт. 81810 WAITS (светло-серый) {smoke}</v>
      </c>
    </row>
    <row r="266" spans="1:46" x14ac:dyDescent="0.25">
      <c r="A266" s="133" t="str">
        <f ca="1"/>
        <v>21-155-36-59</v>
      </c>
      <c r="B266" s="128" t="str">
        <f ca="1">UPPER(_xlfn.XLOOKUP($A266,Строчный!$A:$A,Строчный!B:B,"ERR",0))</f>
        <v>81810 WAITS</v>
      </c>
      <c r="C266" s="101" t="str">
        <f ca="1">PROPER(_xlfn.XLOOKUP($A266,Строчный!$A:$A,Строчный!C:C,"ERR",0))</f>
        <v>Шляпы</v>
      </c>
      <c r="D266" s="101" t="str">
        <f ca="1">_xlfn.LET(_xlpm.DATA,(_xlfn.XLOOKUP($A266,Строчный!$A:$A,Строчный!D:D,"ERR",0)),UPPER(MID(_xlpm.DATA,1,1))&amp;LOWER(MID(_xlpm.DATA,2,LEN(_xlpm.DATA)-1)))</f>
        <v>Шляпа поркпай</v>
      </c>
      <c r="E266" s="101" t="str">
        <f ca="1">PROPER(_xlfn.XLOOKUP($A266,Строчный!$A:$A,Строчный!E:E,"ERR",0))</f>
        <v>The Hollywood</v>
      </c>
      <c r="F266" s="101" t="str">
        <f ca="1">LOWER(_xlfn.XLOOKUP($A266,Строчный!$A:$A,Строчный!F:F,"ERR",0))</f>
        <v>летний</v>
      </c>
      <c r="G266" s="101" t="str">
        <f ca="1">UPPER(_xlfn.XLOOKUP($A266,Строчный!$A:$A,Строчный!G:G,"ERR",0))</f>
        <v>BAILEY</v>
      </c>
      <c r="H266" s="101" t="str">
        <f ca="1">LOWER(_xlfn.XLOOKUP($A266,Строчный!$A:$A,Строчный!H:H,"ERR",0))</f>
        <v>smoke</v>
      </c>
      <c r="I266" s="101" t="str">
        <f ca="1">LOWER(_xlfn.XLOOKUP($A266,Строчный!$A:$A,Строчный!I:I,"ERR",0))</f>
        <v>светло-серый</v>
      </c>
      <c r="J266" s="101" t="str">
        <f ca="1">SUBSTITUTE(LOWER(_xlfn.XLOOKUP($A266,Строчный!$A:$A,Строчный!J:J,"ERR",0)),"подклад","Подклад")</f>
        <v>50% бумага - 50% полипропилен</v>
      </c>
      <c r="K266" s="101" t="str">
        <f ca="1">LOWER(_xlfn.XLOOKUP($A266,Строчный!$A:$A,Строчный!K:K,"ERR",0))</f>
        <v>бумажные</v>
      </c>
      <c r="L266" s="101" t="str">
        <f ca="1">PROPER(_xlfn.XLOOKUP($A266,Строчный!$A:$A,Строчный!L:L,"ERR",0))</f>
        <v>Унисекс</v>
      </c>
      <c r="M266" s="101" t="str">
        <f ca="1">PROPER(_xlfn.XLOOKUP($A266,Строчный!$A:$A,Строчный!M:M,"ERR",0))</f>
        <v>Китай</v>
      </c>
      <c r="N266" s="110">
        <f ca="1">VALUE(_xlfn.XLOOKUP($A266,Строчный!$A:$A,Строчный!N:N,"ERR",0))</f>
        <v>2380.9500000000003</v>
      </c>
      <c r="O266" s="109" t="str">
        <f ca="1">_xlfn.XLOOKUP($G266,Фабрика!A:A,Фабрика!B:B,"ERR",0)</f>
        <v>Bollman Headwear Europe Ltd; 2 Merchants drive, Caelisle, Cumbria CA3 0JW, United Kingdom</v>
      </c>
      <c r="P266" s="100">
        <f ca="1">_xlfn.XLOOKUP($A266,Строчный!$A:$A,Строчный!P:P,"ERR",0)</f>
        <v>59</v>
      </c>
      <c r="Q266" s="100">
        <f ca="1">VALUE(_xlfn.XLOOKUP($A266,Строчный!$A:$A,Строчный!Q:Q,"ERR",0))</f>
        <v>9</v>
      </c>
      <c r="R266" s="14" t="s">
        <v>283</v>
      </c>
      <c r="S266" s="122" t="str">
        <f t="shared" ca="1" si="28"/>
        <v>Шляпа BAILEY арт. 81810 WAITS (светло-серый)</v>
      </c>
      <c r="T266" s="121" t="str">
        <f t="shared" ca="1" si="29"/>
        <v>Шляпа BAILEY арт. 81810 WAITS (светло-серый) {smoke}</v>
      </c>
      <c r="U266" s="18" t="str">
        <f t="shared" ca="1" si="30"/>
        <v>серый</v>
      </c>
      <c r="V266" s="18" t="str">
        <f t="shared" ca="1" si="31"/>
        <v>серый</v>
      </c>
      <c r="W266" s="119" t="str">
        <f ca="1">_xlfn.XLOOKUP(A266,'Цвета артикулов'!A:A,'Цвета артикулов'!B:B,IFERROR(MID(I266,FIND("-",I266)+1,LEN(I266)),IFERROR(MID(I266,1,FIND("/",I266)-2),I266)),0)</f>
        <v>серый</v>
      </c>
      <c r="X266" s="93" t="str">
        <f t="shared" ca="1" si="32"/>
        <v>21-155-36</v>
      </c>
      <c r="Y266" s="95" t="str">
        <f ca="1">VLOOKUP(C266,Группа!A:B,2,FALSE)</f>
        <v>Шляпа</v>
      </c>
      <c r="Z266" s="117" t="str">
        <f ca="1">IFERROR(VLOOKUP(P266,Размеры!A:C,3,FALSE),"")</f>
        <v>59 L</v>
      </c>
      <c r="AA266" s="117" t="str">
        <f ca="1">VLOOKUP(I266,ЦветПолный!A:B,2,FALSE)</f>
        <v>01</v>
      </c>
      <c r="AB266" s="117">
        <f ca="1">IFERROR(VLOOKUP(P266,Размеры!A:D,4,FALSE),"")</f>
        <v>59</v>
      </c>
      <c r="AC266" s="117">
        <f ca="1">IF(LEFT(IFERROR(VLOOKUP(LOOKUP(2,1/SEARCH(B266,Товары!A:A),Товары!A:A),Товары!A:B,2,0),""),6)=MID(X266,1,6),1,0)</f>
        <v>1</v>
      </c>
      <c r="AE266" s="117">
        <f ca="1">SUMIF(Группа!A:A,C266,Группа!C:C)</f>
        <v>1</v>
      </c>
      <c r="AF266" s="117">
        <f ca="1">SUMIF(Группа!B:B,Y266,Группа!C:C)</f>
        <v>1</v>
      </c>
      <c r="AG266" s="117">
        <f ca="1">SUMIF(Формы!A:A,D266,Формы!B:B)</f>
        <v>1</v>
      </c>
      <c r="AH266" s="117">
        <f ca="1">SUMIF(Материал!A:A,K266,Материал!B:B)</f>
        <v>1</v>
      </c>
      <c r="AI266" s="117">
        <f ca="1">SUMIF(Размеры!A:A,P266,Размеры!E:E)</f>
        <v>1</v>
      </c>
      <c r="AJ266" s="117">
        <f ca="1">SUMIF(Сезон!A:A,F266,Сезон!B:B)</f>
        <v>1</v>
      </c>
      <c r="AK266" s="117">
        <f ca="1">SUMIF(Состав!A:A,J266,Состав!B:B)</f>
        <v>1</v>
      </c>
      <c r="AL266" s="117">
        <f ca="1">SUMIF(ЦветПолный!A:A,I266,ЦветПолный!C:C)</f>
        <v>6</v>
      </c>
      <c r="AM266" s="117">
        <f ca="1">SUMIF(Цвет!A:A,W266,Цвет!B:B)</f>
        <v>1</v>
      </c>
      <c r="AN266" s="117">
        <f ca="1">SUMIF(Пол!B:B,L266,Пол!C:C)</f>
        <v>1</v>
      </c>
      <c r="AO266" s="117">
        <f ca="1">SUMIF(Марка!A:A,G266,Марка!B:B)</f>
        <v>1</v>
      </c>
      <c r="AP266" s="117">
        <f ca="1">SUMIF(Страна!A:A,M266,Страна!B:B)</f>
        <v>1</v>
      </c>
      <c r="AQ266" s="83" t="str">
        <f ca="1">IF(VLOOKUP(T266,Товары!A:B,2,FALSE)=X266,"Есть в 1С","ERR")</f>
        <v>Есть в 1С</v>
      </c>
      <c r="AR266" s="84" t="str">
        <f ca="1">IF(VLOOKUP(X266,Товары!B:B,1,FALSE)=X266,"Есть в 1С","ERR")</f>
        <v>Есть в 1С</v>
      </c>
      <c r="AS266" s="116" t="str">
        <f ca="1">VLOOKUP(T266,Товары!A:B,2,FALSE)</f>
        <v>21-155-36</v>
      </c>
      <c r="AT266" s="114" t="str">
        <f ca="1">VLOOKUP(T266,Товары!A:B,1,FALSE)</f>
        <v>Шляпа BAILEY арт. 81810 WAITS (светло-серый) {smoke}</v>
      </c>
    </row>
    <row r="267" spans="1:46" x14ac:dyDescent="0.25">
      <c r="A267" s="133" t="str">
        <f ca="1"/>
        <v>21-155-36-57</v>
      </c>
      <c r="B267" s="128" t="str">
        <f ca="1">UPPER(_xlfn.XLOOKUP($A267,Строчный!$A:$A,Строчный!B:B,"ERR",0))</f>
        <v>81810 WAITS</v>
      </c>
      <c r="C267" s="101" t="str">
        <f ca="1">PROPER(_xlfn.XLOOKUP($A267,Строчный!$A:$A,Строчный!C:C,"ERR",0))</f>
        <v>Шляпы</v>
      </c>
      <c r="D267" s="101" t="str">
        <f ca="1">_xlfn.LET(_xlpm.DATA,(_xlfn.XLOOKUP($A267,Строчный!$A:$A,Строчный!D:D,"ERR",0)),UPPER(MID(_xlpm.DATA,1,1))&amp;LOWER(MID(_xlpm.DATA,2,LEN(_xlpm.DATA)-1)))</f>
        <v>Шляпа поркпай</v>
      </c>
      <c r="E267" s="101" t="str">
        <f ca="1">PROPER(_xlfn.XLOOKUP($A267,Строчный!$A:$A,Строчный!E:E,"ERR",0))</f>
        <v>The Hollywood</v>
      </c>
      <c r="F267" s="101" t="str">
        <f ca="1">LOWER(_xlfn.XLOOKUP($A267,Строчный!$A:$A,Строчный!F:F,"ERR",0))</f>
        <v>летний</v>
      </c>
      <c r="G267" s="101" t="str">
        <f ca="1">UPPER(_xlfn.XLOOKUP($A267,Строчный!$A:$A,Строчный!G:G,"ERR",0))</f>
        <v>BAILEY</v>
      </c>
      <c r="H267" s="101" t="str">
        <f ca="1">LOWER(_xlfn.XLOOKUP($A267,Строчный!$A:$A,Строчный!H:H,"ERR",0))</f>
        <v>smoke</v>
      </c>
      <c r="I267" s="101" t="str">
        <f ca="1">LOWER(_xlfn.XLOOKUP($A267,Строчный!$A:$A,Строчный!I:I,"ERR",0))</f>
        <v>светло-серый</v>
      </c>
      <c r="J267" s="101" t="str">
        <f ca="1">SUBSTITUTE(LOWER(_xlfn.XLOOKUP($A267,Строчный!$A:$A,Строчный!J:J,"ERR",0)),"подклад","Подклад")</f>
        <v>50% бумага - 50% полипропилен</v>
      </c>
      <c r="K267" s="101" t="str">
        <f ca="1">LOWER(_xlfn.XLOOKUP($A267,Строчный!$A:$A,Строчный!K:K,"ERR",0))</f>
        <v>бумажные</v>
      </c>
      <c r="L267" s="101" t="str">
        <f ca="1">PROPER(_xlfn.XLOOKUP($A267,Строчный!$A:$A,Строчный!L:L,"ERR",0))</f>
        <v>Унисекс</v>
      </c>
      <c r="M267" s="101" t="str">
        <f ca="1">PROPER(_xlfn.XLOOKUP($A267,Строчный!$A:$A,Строчный!M:M,"ERR",0))</f>
        <v>Китай</v>
      </c>
      <c r="N267" s="110">
        <f ca="1">VALUE(_xlfn.XLOOKUP($A267,Строчный!$A:$A,Строчный!N:N,"ERR",0))</f>
        <v>2380.9500000000003</v>
      </c>
      <c r="O267" s="109" t="str">
        <f ca="1">_xlfn.XLOOKUP($G267,Фабрика!A:A,Фабрика!B:B,"ERR",0)</f>
        <v>Bollman Headwear Europe Ltd; 2 Merchants drive, Caelisle, Cumbria CA3 0JW, United Kingdom</v>
      </c>
      <c r="P267" s="100">
        <f ca="1">_xlfn.XLOOKUP($A267,Строчный!$A:$A,Строчный!P:P,"ERR",0)</f>
        <v>57</v>
      </c>
      <c r="Q267" s="100">
        <f ca="1">VALUE(_xlfn.XLOOKUP($A267,Строчный!$A:$A,Строчный!Q:Q,"ERR",0))</f>
        <v>8</v>
      </c>
      <c r="R267" s="14" t="s">
        <v>283</v>
      </c>
      <c r="S267" s="122" t="str">
        <f t="shared" ca="1" si="28"/>
        <v>Шляпа BAILEY арт. 81810 WAITS (светло-серый)</v>
      </c>
      <c r="T267" s="121" t="str">
        <f t="shared" ca="1" si="29"/>
        <v>Шляпа BAILEY арт. 81810 WAITS (светло-серый) {smoke}</v>
      </c>
      <c r="U267" s="18" t="str">
        <f t="shared" ca="1" si="30"/>
        <v>серый</v>
      </c>
      <c r="V267" s="18" t="str">
        <f t="shared" ca="1" si="31"/>
        <v>серый</v>
      </c>
      <c r="W267" s="119" t="str">
        <f ca="1">_xlfn.XLOOKUP(A267,'Цвета артикулов'!A:A,'Цвета артикулов'!B:B,IFERROR(MID(I267,FIND("-",I267)+1,LEN(I267)),IFERROR(MID(I267,1,FIND("/",I267)-2),I267)),0)</f>
        <v>серый</v>
      </c>
      <c r="X267" s="93" t="str">
        <f t="shared" ca="1" si="32"/>
        <v>21-155-36</v>
      </c>
      <c r="Y267" s="95" t="str">
        <f ca="1">VLOOKUP(C267,Группа!A:B,2,FALSE)</f>
        <v>Шляпа</v>
      </c>
      <c r="Z267" s="117" t="str">
        <f ca="1">IFERROR(VLOOKUP(P267,Размеры!A:C,3,FALSE),"")</f>
        <v>57 M</v>
      </c>
      <c r="AA267" s="117" t="str">
        <f ca="1">VLOOKUP(I267,ЦветПолный!A:B,2,FALSE)</f>
        <v>01</v>
      </c>
      <c r="AB267" s="117">
        <f ca="1">IFERROR(VLOOKUP(P267,Размеры!A:D,4,FALSE),"")</f>
        <v>57</v>
      </c>
      <c r="AC267" s="117">
        <f ca="1">IF(LEFT(IFERROR(VLOOKUP(LOOKUP(2,1/SEARCH(B267,Товары!A:A),Товары!A:A),Товары!A:B,2,0),""),6)=MID(X267,1,6),1,0)</f>
        <v>1</v>
      </c>
      <c r="AE267" s="117">
        <f ca="1">SUMIF(Группа!A:A,C267,Группа!C:C)</f>
        <v>1</v>
      </c>
      <c r="AF267" s="117">
        <f ca="1">SUMIF(Группа!B:B,Y267,Группа!C:C)</f>
        <v>1</v>
      </c>
      <c r="AG267" s="117">
        <f ca="1">SUMIF(Формы!A:A,D267,Формы!B:B)</f>
        <v>1</v>
      </c>
      <c r="AH267" s="117">
        <f ca="1">SUMIF(Материал!A:A,K267,Материал!B:B)</f>
        <v>1</v>
      </c>
      <c r="AI267" s="117">
        <f ca="1">SUMIF(Размеры!A:A,P267,Размеры!E:E)</f>
        <v>1</v>
      </c>
      <c r="AJ267" s="117">
        <f ca="1">SUMIF(Сезон!A:A,F267,Сезон!B:B)</f>
        <v>1</v>
      </c>
      <c r="AK267" s="117">
        <f ca="1">SUMIF(Состав!A:A,J267,Состав!B:B)</f>
        <v>1</v>
      </c>
      <c r="AL267" s="117">
        <f ca="1">SUMIF(ЦветПолный!A:A,I267,ЦветПолный!C:C)</f>
        <v>6</v>
      </c>
      <c r="AM267" s="117">
        <f ca="1">SUMIF(Цвет!A:A,W267,Цвет!B:B)</f>
        <v>1</v>
      </c>
      <c r="AN267" s="117">
        <f ca="1">SUMIF(Пол!B:B,L267,Пол!C:C)</f>
        <v>1</v>
      </c>
      <c r="AO267" s="117">
        <f ca="1">SUMIF(Марка!A:A,G267,Марка!B:B)</f>
        <v>1</v>
      </c>
      <c r="AP267" s="117">
        <f ca="1">SUMIF(Страна!A:A,M267,Страна!B:B)</f>
        <v>1</v>
      </c>
      <c r="AQ267" s="83" t="str">
        <f ca="1">IF(VLOOKUP(T267,Товары!A:B,2,FALSE)=X267,"Есть в 1С","ERR")</f>
        <v>Есть в 1С</v>
      </c>
      <c r="AR267" s="84" t="str">
        <f ca="1">IF(VLOOKUP(X267,Товары!B:B,1,FALSE)=X267,"Есть в 1С","ERR")</f>
        <v>Есть в 1С</v>
      </c>
      <c r="AS267" s="116" t="str">
        <f ca="1">VLOOKUP(T267,Товары!A:B,2,FALSE)</f>
        <v>21-155-36</v>
      </c>
      <c r="AT267" s="114" t="str">
        <f ca="1">VLOOKUP(T267,Товары!A:B,1,FALSE)</f>
        <v>Шляпа BAILEY арт. 81810 WAITS (светло-серый) {smoke}</v>
      </c>
    </row>
    <row r="268" spans="1:46" x14ac:dyDescent="0.25">
      <c r="A268" s="133" t="str">
        <f ca="1"/>
        <v>21-155-36-55</v>
      </c>
      <c r="B268" s="128" t="str">
        <f ca="1">UPPER(_xlfn.XLOOKUP($A268,Строчный!$A:$A,Строчный!B:B,"ERR",0))</f>
        <v>81810 WAITS</v>
      </c>
      <c r="C268" s="101" t="str">
        <f ca="1">PROPER(_xlfn.XLOOKUP($A268,Строчный!$A:$A,Строчный!C:C,"ERR",0))</f>
        <v>Шляпы</v>
      </c>
      <c r="D268" s="101" t="str">
        <f ca="1">_xlfn.LET(_xlpm.DATA,(_xlfn.XLOOKUP($A268,Строчный!$A:$A,Строчный!D:D,"ERR",0)),UPPER(MID(_xlpm.DATA,1,1))&amp;LOWER(MID(_xlpm.DATA,2,LEN(_xlpm.DATA)-1)))</f>
        <v>Шляпа поркпай</v>
      </c>
      <c r="E268" s="101" t="str">
        <f ca="1">PROPER(_xlfn.XLOOKUP($A268,Строчный!$A:$A,Строчный!E:E,"ERR",0))</f>
        <v>The Hollywood</v>
      </c>
      <c r="F268" s="101" t="str">
        <f ca="1">LOWER(_xlfn.XLOOKUP($A268,Строчный!$A:$A,Строчный!F:F,"ERR",0))</f>
        <v>летний</v>
      </c>
      <c r="G268" s="101" t="str">
        <f ca="1">UPPER(_xlfn.XLOOKUP($A268,Строчный!$A:$A,Строчный!G:G,"ERR",0))</f>
        <v>BAILEY</v>
      </c>
      <c r="H268" s="101" t="str">
        <f ca="1">LOWER(_xlfn.XLOOKUP($A268,Строчный!$A:$A,Строчный!H:H,"ERR",0))</f>
        <v>smoke</v>
      </c>
      <c r="I268" s="101" t="str">
        <f ca="1">LOWER(_xlfn.XLOOKUP($A268,Строчный!$A:$A,Строчный!I:I,"ERR",0))</f>
        <v>светло-серый</v>
      </c>
      <c r="J268" s="101" t="str">
        <f ca="1">SUBSTITUTE(LOWER(_xlfn.XLOOKUP($A268,Строчный!$A:$A,Строчный!J:J,"ERR",0)),"подклад","Подклад")</f>
        <v>50% бумага - 50% полипропилен</v>
      </c>
      <c r="K268" s="101" t="str">
        <f ca="1">LOWER(_xlfn.XLOOKUP($A268,Строчный!$A:$A,Строчный!K:K,"ERR",0))</f>
        <v>бумажные</v>
      </c>
      <c r="L268" s="101" t="str">
        <f ca="1">PROPER(_xlfn.XLOOKUP($A268,Строчный!$A:$A,Строчный!L:L,"ERR",0))</f>
        <v>Унисекс</v>
      </c>
      <c r="M268" s="101" t="str">
        <f ca="1">PROPER(_xlfn.XLOOKUP($A268,Строчный!$A:$A,Строчный!M:M,"ERR",0))</f>
        <v>Китай</v>
      </c>
      <c r="N268" s="110">
        <f ca="1">VALUE(_xlfn.XLOOKUP($A268,Строчный!$A:$A,Строчный!N:N,"ERR",0))</f>
        <v>2380.9500000000003</v>
      </c>
      <c r="O268" s="109" t="str">
        <f ca="1">_xlfn.XLOOKUP($G268,Фабрика!A:A,Фабрика!B:B,"ERR",0)</f>
        <v>Bollman Headwear Europe Ltd; 2 Merchants drive, Caelisle, Cumbria CA3 0JW, United Kingdom</v>
      </c>
      <c r="P268" s="100">
        <f ca="1">_xlfn.XLOOKUP($A268,Строчный!$A:$A,Строчный!P:P,"ERR",0)</f>
        <v>55</v>
      </c>
      <c r="Q268" s="100">
        <f ca="1">VALUE(_xlfn.XLOOKUP($A268,Строчный!$A:$A,Строчный!Q:Q,"ERR",0))</f>
        <v>2</v>
      </c>
      <c r="R268" s="14" t="s">
        <v>283</v>
      </c>
      <c r="S268" s="122" t="str">
        <f t="shared" ca="1" si="28"/>
        <v>Шляпа BAILEY арт. 81810 WAITS (светло-серый)</v>
      </c>
      <c r="T268" s="121" t="str">
        <f t="shared" ca="1" si="29"/>
        <v>Шляпа BAILEY арт. 81810 WAITS (светло-серый) {smoke}</v>
      </c>
      <c r="U268" s="18" t="str">
        <f t="shared" ca="1" si="30"/>
        <v>серый</v>
      </c>
      <c r="V268" s="18" t="str">
        <f t="shared" ca="1" si="31"/>
        <v>серый</v>
      </c>
      <c r="W268" s="119" t="str">
        <f ca="1">_xlfn.XLOOKUP(A268,'Цвета артикулов'!A:A,'Цвета артикулов'!B:B,IFERROR(MID(I268,FIND("-",I268)+1,LEN(I268)),IFERROR(MID(I268,1,FIND("/",I268)-2),I268)),0)</f>
        <v>серый</v>
      </c>
      <c r="X268" s="93" t="str">
        <f t="shared" ca="1" si="32"/>
        <v>21-155-36</v>
      </c>
      <c r="Y268" s="95" t="str">
        <f ca="1">VLOOKUP(C268,Группа!A:B,2,FALSE)</f>
        <v>Шляпа</v>
      </c>
      <c r="Z268" s="117" t="str">
        <f ca="1">IFERROR(VLOOKUP(P268,Размеры!A:C,3,FALSE),"")</f>
        <v>55 S</v>
      </c>
      <c r="AA268" s="117" t="str">
        <f ca="1">VLOOKUP(I268,ЦветПолный!A:B,2,FALSE)</f>
        <v>01</v>
      </c>
      <c r="AB268" s="117">
        <f ca="1">IFERROR(VLOOKUP(P268,Размеры!A:D,4,FALSE),"")</f>
        <v>55</v>
      </c>
      <c r="AC268" s="117">
        <f ca="1">IF(LEFT(IFERROR(VLOOKUP(LOOKUP(2,1/SEARCH(B268,Товары!A:A),Товары!A:A),Товары!A:B,2,0),""),6)=MID(X268,1,6),1,0)</f>
        <v>1</v>
      </c>
      <c r="AE268" s="117">
        <f ca="1">SUMIF(Группа!A:A,C268,Группа!C:C)</f>
        <v>1</v>
      </c>
      <c r="AF268" s="117">
        <f ca="1">SUMIF(Группа!B:B,Y268,Группа!C:C)</f>
        <v>1</v>
      </c>
      <c r="AG268" s="117">
        <f ca="1">SUMIF(Формы!A:A,D268,Формы!B:B)</f>
        <v>1</v>
      </c>
      <c r="AH268" s="117">
        <f ca="1">SUMIF(Материал!A:A,K268,Материал!B:B)</f>
        <v>1</v>
      </c>
      <c r="AI268" s="117">
        <f ca="1">SUMIF(Размеры!A:A,P268,Размеры!E:E)</f>
        <v>1</v>
      </c>
      <c r="AJ268" s="117">
        <f ca="1">SUMIF(Сезон!A:A,F268,Сезон!B:B)</f>
        <v>1</v>
      </c>
      <c r="AK268" s="117">
        <f ca="1">SUMIF(Состав!A:A,J268,Состав!B:B)</f>
        <v>1</v>
      </c>
      <c r="AL268" s="117">
        <f ca="1">SUMIF(ЦветПолный!A:A,I268,ЦветПолный!C:C)</f>
        <v>6</v>
      </c>
      <c r="AM268" s="117">
        <f ca="1">SUMIF(Цвет!A:A,W268,Цвет!B:B)</f>
        <v>1</v>
      </c>
      <c r="AN268" s="117">
        <f ca="1">SUMIF(Пол!B:B,L268,Пол!C:C)</f>
        <v>1</v>
      </c>
      <c r="AO268" s="117">
        <f ca="1">SUMIF(Марка!A:A,G268,Марка!B:B)</f>
        <v>1</v>
      </c>
      <c r="AP268" s="117">
        <f ca="1">SUMIF(Страна!A:A,M268,Страна!B:B)</f>
        <v>1</v>
      </c>
      <c r="AQ268" s="83" t="str">
        <f ca="1">IF(VLOOKUP(T268,Товары!A:B,2,FALSE)=X268,"Есть в 1С","ERR")</f>
        <v>Есть в 1С</v>
      </c>
      <c r="AR268" s="84" t="str">
        <f ca="1">IF(VLOOKUP(X268,Товары!B:B,1,FALSE)=X268,"Есть в 1С","ERR")</f>
        <v>Есть в 1С</v>
      </c>
      <c r="AS268" s="116" t="str">
        <f ca="1">VLOOKUP(T268,Товары!A:B,2,FALSE)</f>
        <v>21-155-36</v>
      </c>
      <c r="AT268" s="114" t="str">
        <f ca="1">VLOOKUP(T268,Товары!A:B,1,FALSE)</f>
        <v>Шляпа BAILEY арт. 81810 WAITS (светло-серый) {smoke}</v>
      </c>
    </row>
    <row r="269" spans="1:46" x14ac:dyDescent="0.25">
      <c r="A269" s="133" t="str">
        <f ca="1"/>
        <v>21-155-18-63</v>
      </c>
      <c r="B269" s="128" t="str">
        <f ca="1">UPPER(_xlfn.XLOOKUP($A269,Строчный!$A:$A,Строчный!B:B,"ERR",0))</f>
        <v>81810 WAITS</v>
      </c>
      <c r="C269" s="101" t="str">
        <f ca="1">PROPER(_xlfn.XLOOKUP($A269,Строчный!$A:$A,Строчный!C:C,"ERR",0))</f>
        <v>Шляпы</v>
      </c>
      <c r="D269" s="101" t="str">
        <f ca="1">_xlfn.LET(_xlpm.DATA,(_xlfn.XLOOKUP($A269,Строчный!$A:$A,Строчный!D:D,"ERR",0)),UPPER(MID(_xlpm.DATA,1,1))&amp;LOWER(MID(_xlpm.DATA,2,LEN(_xlpm.DATA)-1)))</f>
        <v>Шляпа поркпай</v>
      </c>
      <c r="E269" s="101" t="str">
        <f ca="1">PROPER(_xlfn.XLOOKUP($A269,Строчный!$A:$A,Строчный!E:E,"ERR",0))</f>
        <v>The Hollywood</v>
      </c>
      <c r="F269" s="101" t="str">
        <f ca="1">LOWER(_xlfn.XLOOKUP($A269,Строчный!$A:$A,Строчный!F:F,"ERR",0))</f>
        <v>летний</v>
      </c>
      <c r="G269" s="101" t="str">
        <f ca="1">UPPER(_xlfn.XLOOKUP($A269,Строчный!$A:$A,Строчный!G:G,"ERR",0))</f>
        <v>BAILEY</v>
      </c>
      <c r="H269" s="101" t="str">
        <f ca="1">LOWER(_xlfn.XLOOKUP($A269,Строчный!$A:$A,Строчный!H:H,"ERR",0))</f>
        <v>chili pepper</v>
      </c>
      <c r="I269" s="101" t="str">
        <f ca="1">LOWER(_xlfn.XLOOKUP($A269,Строчный!$A:$A,Строчный!I:I,"ERR",0))</f>
        <v>красный</v>
      </c>
      <c r="J269" s="101" t="str">
        <f ca="1">SUBSTITUTE(LOWER(_xlfn.XLOOKUP($A269,Строчный!$A:$A,Строчный!J:J,"ERR",0)),"подклад","Подклад")</f>
        <v>50% бумага - 50% полипропилен</v>
      </c>
      <c r="K269" s="101" t="str">
        <f ca="1">LOWER(_xlfn.XLOOKUP($A269,Строчный!$A:$A,Строчный!K:K,"ERR",0))</f>
        <v>бумажные</v>
      </c>
      <c r="L269" s="101" t="str">
        <f ca="1">PROPER(_xlfn.XLOOKUP($A269,Строчный!$A:$A,Строчный!L:L,"ERR",0))</f>
        <v>Унисекс</v>
      </c>
      <c r="M269" s="101" t="str">
        <f ca="1">PROPER(_xlfn.XLOOKUP($A269,Строчный!$A:$A,Строчный!M:M,"ERR",0))</f>
        <v>Китай</v>
      </c>
      <c r="N269" s="110">
        <f ca="1">VALUE(_xlfn.XLOOKUP($A269,Строчный!$A:$A,Строчный!N:N,"ERR",0))</f>
        <v>2380.9500000000003</v>
      </c>
      <c r="O269" s="109" t="str">
        <f ca="1">_xlfn.XLOOKUP($G269,Фабрика!A:A,Фабрика!B:B,"ERR",0)</f>
        <v>Bollman Headwear Europe Ltd; 2 Merchants drive, Caelisle, Cumbria CA3 0JW, United Kingdom</v>
      </c>
      <c r="P269" s="100">
        <f ca="1">_xlfn.XLOOKUP($A269,Строчный!$A:$A,Строчный!P:P,"ERR",0)</f>
        <v>63</v>
      </c>
      <c r="Q269" s="100">
        <f ca="1">VALUE(_xlfn.XLOOKUP($A269,Строчный!$A:$A,Строчный!Q:Q,"ERR",0))</f>
        <v>1</v>
      </c>
      <c r="R269" s="14" t="s">
        <v>283</v>
      </c>
      <c r="S269" s="122" t="str">
        <f t="shared" ca="1" si="28"/>
        <v>Шляпа BAILEY арт. 81810 WAITS (красный)</v>
      </c>
      <c r="T269" s="121" t="str">
        <f t="shared" ca="1" si="29"/>
        <v>Шляпа BAILEY арт. 81810 WAITS (красный) {chili pepper}</v>
      </c>
      <c r="U269" s="18" t="str">
        <f t="shared" ca="1" si="30"/>
        <v>красный</v>
      </c>
      <c r="V269" s="18" t="str">
        <f t="shared" ca="1" si="31"/>
        <v>красный</v>
      </c>
      <c r="W269" s="119" t="str">
        <f ca="1">_xlfn.XLOOKUP(A269,'Цвета артикулов'!A:A,'Цвета артикулов'!B:B,IFERROR(MID(I269,FIND("-",I269)+1,LEN(I269)),IFERROR(MID(I269,1,FIND("/",I269)-2),I269)),0)</f>
        <v>красный</v>
      </c>
      <c r="X269" s="93" t="str">
        <f t="shared" ca="1" si="32"/>
        <v>21-155-18</v>
      </c>
      <c r="Y269" s="95" t="str">
        <f ca="1">VLOOKUP(C269,Группа!A:B,2,FALSE)</f>
        <v>Шляпа</v>
      </c>
      <c r="Z269" s="117" t="str">
        <f ca="1">IFERROR(VLOOKUP(P269,Размеры!A:C,3,FALSE),"")</f>
        <v>63 XXL</v>
      </c>
      <c r="AA269" s="117" t="str">
        <f ca="1">VLOOKUP(I269,ЦветПолный!A:B,2,FALSE)</f>
        <v>18</v>
      </c>
      <c r="AB269" s="117">
        <f ca="1">IFERROR(VLOOKUP(P269,Размеры!A:D,4,FALSE),"")</f>
        <v>63</v>
      </c>
      <c r="AC269" s="117">
        <f ca="1">IF(LEFT(IFERROR(VLOOKUP(LOOKUP(2,1/SEARCH(B269,Товары!A:A),Товары!A:A),Товары!A:B,2,0),""),6)=MID(X269,1,6),1,0)</f>
        <v>1</v>
      </c>
      <c r="AE269" s="117">
        <f ca="1">SUMIF(Группа!A:A,C269,Группа!C:C)</f>
        <v>1</v>
      </c>
      <c r="AF269" s="117">
        <f ca="1">SUMIF(Группа!B:B,Y269,Группа!C:C)</f>
        <v>1</v>
      </c>
      <c r="AG269" s="117">
        <f ca="1">SUMIF(Формы!A:A,D269,Формы!B:B)</f>
        <v>1</v>
      </c>
      <c r="AH269" s="117">
        <f ca="1">SUMIF(Материал!A:A,K269,Материал!B:B)</f>
        <v>1</v>
      </c>
      <c r="AI269" s="117">
        <f ca="1">SUMIF(Размеры!A:A,P269,Размеры!E:E)</f>
        <v>1</v>
      </c>
      <c r="AJ269" s="117">
        <f ca="1">SUMIF(Сезон!A:A,F269,Сезон!B:B)</f>
        <v>1</v>
      </c>
      <c r="AK269" s="117">
        <f ca="1">SUMIF(Состав!A:A,J269,Состав!B:B)</f>
        <v>1</v>
      </c>
      <c r="AL269" s="117">
        <f ca="1">SUMIF(ЦветПолный!A:A,I269,ЦветПолный!C:C)</f>
        <v>2</v>
      </c>
      <c r="AM269" s="117">
        <f ca="1">SUMIF(Цвет!A:A,W269,Цвет!B:B)</f>
        <v>1</v>
      </c>
      <c r="AN269" s="117">
        <f ca="1">SUMIF(Пол!B:B,L269,Пол!C:C)</f>
        <v>1</v>
      </c>
      <c r="AO269" s="117">
        <f ca="1">SUMIF(Марка!A:A,G269,Марка!B:B)</f>
        <v>1</v>
      </c>
      <c r="AP269" s="117">
        <f ca="1">SUMIF(Страна!A:A,M269,Страна!B:B)</f>
        <v>1</v>
      </c>
      <c r="AQ269" s="83" t="str">
        <f ca="1">IF(VLOOKUP(T269,Товары!A:B,2,FALSE)=X269,"Есть в 1С","ERR")</f>
        <v>Есть в 1С</v>
      </c>
      <c r="AR269" s="84" t="str">
        <f ca="1">IF(VLOOKUP(X269,Товары!B:B,1,FALSE)=X269,"Есть в 1С","ERR")</f>
        <v>Есть в 1С</v>
      </c>
      <c r="AS269" s="116" t="str">
        <f ca="1">VLOOKUP(T269,Товары!A:B,2,FALSE)</f>
        <v>21-155-18</v>
      </c>
      <c r="AT269" s="114" t="str">
        <f ca="1">VLOOKUP(T269,Товары!A:B,1,FALSE)</f>
        <v>Шляпа BAILEY арт. 81810 WAITS (красный) {chili pepper}</v>
      </c>
    </row>
    <row r="270" spans="1:46" x14ac:dyDescent="0.25">
      <c r="A270" s="133" t="str">
        <f ca="1"/>
        <v>21-155-18-61</v>
      </c>
      <c r="B270" s="128" t="str">
        <f ca="1">UPPER(_xlfn.XLOOKUP($A270,Строчный!$A:$A,Строчный!B:B,"ERR",0))</f>
        <v>81810 WAITS</v>
      </c>
      <c r="C270" s="101" t="str">
        <f ca="1">PROPER(_xlfn.XLOOKUP($A270,Строчный!$A:$A,Строчный!C:C,"ERR",0))</f>
        <v>Шляпы</v>
      </c>
      <c r="D270" s="101" t="str">
        <f ca="1">_xlfn.LET(_xlpm.DATA,(_xlfn.XLOOKUP($A270,Строчный!$A:$A,Строчный!D:D,"ERR",0)),UPPER(MID(_xlpm.DATA,1,1))&amp;LOWER(MID(_xlpm.DATA,2,LEN(_xlpm.DATA)-1)))</f>
        <v>Шляпа поркпай</v>
      </c>
      <c r="E270" s="101" t="str">
        <f ca="1">PROPER(_xlfn.XLOOKUP($A270,Строчный!$A:$A,Строчный!E:E,"ERR",0))</f>
        <v>The Hollywood</v>
      </c>
      <c r="F270" s="101" t="str">
        <f ca="1">LOWER(_xlfn.XLOOKUP($A270,Строчный!$A:$A,Строчный!F:F,"ERR",0))</f>
        <v>летний</v>
      </c>
      <c r="G270" s="101" t="str">
        <f ca="1">UPPER(_xlfn.XLOOKUP($A270,Строчный!$A:$A,Строчный!G:G,"ERR",0))</f>
        <v>BAILEY</v>
      </c>
      <c r="H270" s="101" t="str">
        <f ca="1">LOWER(_xlfn.XLOOKUP($A270,Строчный!$A:$A,Строчный!H:H,"ERR",0))</f>
        <v>chili pepper</v>
      </c>
      <c r="I270" s="101" t="str">
        <f ca="1">LOWER(_xlfn.XLOOKUP($A270,Строчный!$A:$A,Строчный!I:I,"ERR",0))</f>
        <v>красный</v>
      </c>
      <c r="J270" s="101" t="str">
        <f ca="1">SUBSTITUTE(LOWER(_xlfn.XLOOKUP($A270,Строчный!$A:$A,Строчный!J:J,"ERR",0)),"подклад","Подклад")</f>
        <v>50% бумага - 50% полипропилен</v>
      </c>
      <c r="K270" s="101" t="str">
        <f ca="1">LOWER(_xlfn.XLOOKUP($A270,Строчный!$A:$A,Строчный!K:K,"ERR",0))</f>
        <v>бумажные</v>
      </c>
      <c r="L270" s="101" t="str">
        <f ca="1">PROPER(_xlfn.XLOOKUP($A270,Строчный!$A:$A,Строчный!L:L,"ERR",0))</f>
        <v>Унисекс</v>
      </c>
      <c r="M270" s="101" t="str">
        <f ca="1">PROPER(_xlfn.XLOOKUP($A270,Строчный!$A:$A,Строчный!M:M,"ERR",0))</f>
        <v>Китай</v>
      </c>
      <c r="N270" s="110">
        <f ca="1">VALUE(_xlfn.XLOOKUP($A270,Строчный!$A:$A,Строчный!N:N,"ERR",0))</f>
        <v>2380.9500000000003</v>
      </c>
      <c r="O270" s="109" t="str">
        <f ca="1">_xlfn.XLOOKUP($G270,Фабрика!A:A,Фабрика!B:B,"ERR",0)</f>
        <v>Bollman Headwear Europe Ltd; 2 Merchants drive, Caelisle, Cumbria CA3 0JW, United Kingdom</v>
      </c>
      <c r="P270" s="100">
        <f ca="1">_xlfn.XLOOKUP($A270,Строчный!$A:$A,Строчный!P:P,"ERR",0)</f>
        <v>61</v>
      </c>
      <c r="Q270" s="100">
        <f ca="1">VALUE(_xlfn.XLOOKUP($A270,Строчный!$A:$A,Строчный!Q:Q,"ERR",0))</f>
        <v>3</v>
      </c>
      <c r="R270" s="14" t="s">
        <v>283</v>
      </c>
      <c r="S270" s="122" t="str">
        <f t="shared" ca="1" si="28"/>
        <v>Шляпа BAILEY арт. 81810 WAITS (красный)</v>
      </c>
      <c r="T270" s="121" t="str">
        <f t="shared" ca="1" si="29"/>
        <v>Шляпа BAILEY арт. 81810 WAITS (красный) {chili pepper}</v>
      </c>
      <c r="U270" s="18" t="str">
        <f t="shared" ca="1" si="30"/>
        <v>красный</v>
      </c>
      <c r="V270" s="18" t="str">
        <f t="shared" ca="1" si="31"/>
        <v>красный</v>
      </c>
      <c r="W270" s="119" t="str">
        <f ca="1">_xlfn.XLOOKUP(A270,'Цвета артикулов'!A:A,'Цвета артикулов'!B:B,IFERROR(MID(I270,FIND("-",I270)+1,LEN(I270)),IFERROR(MID(I270,1,FIND("/",I270)-2),I270)),0)</f>
        <v>красный</v>
      </c>
      <c r="X270" s="93" t="str">
        <f t="shared" ca="1" si="32"/>
        <v>21-155-18</v>
      </c>
      <c r="Y270" s="95" t="str">
        <f ca="1">VLOOKUP(C270,Группа!A:B,2,FALSE)</f>
        <v>Шляпа</v>
      </c>
      <c r="Z270" s="117" t="str">
        <f ca="1">IFERROR(VLOOKUP(P270,Размеры!A:C,3,FALSE),"")</f>
        <v>61 XL</v>
      </c>
      <c r="AA270" s="117" t="str">
        <f ca="1">VLOOKUP(I270,ЦветПолный!A:B,2,FALSE)</f>
        <v>18</v>
      </c>
      <c r="AB270" s="117">
        <f ca="1">IFERROR(VLOOKUP(P270,Размеры!A:D,4,FALSE),"")</f>
        <v>61</v>
      </c>
      <c r="AC270" s="117">
        <f ca="1">IF(LEFT(IFERROR(VLOOKUP(LOOKUP(2,1/SEARCH(B270,Товары!A:A),Товары!A:A),Товары!A:B,2,0),""),6)=MID(X270,1,6),1,0)</f>
        <v>1</v>
      </c>
      <c r="AE270" s="117">
        <f ca="1">SUMIF(Группа!A:A,C270,Группа!C:C)</f>
        <v>1</v>
      </c>
      <c r="AF270" s="117">
        <f ca="1">SUMIF(Группа!B:B,Y270,Группа!C:C)</f>
        <v>1</v>
      </c>
      <c r="AG270" s="117">
        <f ca="1">SUMIF(Формы!A:A,D270,Формы!B:B)</f>
        <v>1</v>
      </c>
      <c r="AH270" s="117">
        <f ca="1">SUMIF(Материал!A:A,K270,Материал!B:B)</f>
        <v>1</v>
      </c>
      <c r="AI270" s="117">
        <f ca="1">SUMIF(Размеры!A:A,P270,Размеры!E:E)</f>
        <v>1</v>
      </c>
      <c r="AJ270" s="117">
        <f ca="1">SUMIF(Сезон!A:A,F270,Сезон!B:B)</f>
        <v>1</v>
      </c>
      <c r="AK270" s="117">
        <f ca="1">SUMIF(Состав!A:A,J270,Состав!B:B)</f>
        <v>1</v>
      </c>
      <c r="AL270" s="117">
        <f ca="1">SUMIF(ЦветПолный!A:A,I270,ЦветПолный!C:C)</f>
        <v>2</v>
      </c>
      <c r="AM270" s="117">
        <f ca="1">SUMIF(Цвет!A:A,W270,Цвет!B:B)</f>
        <v>1</v>
      </c>
      <c r="AN270" s="117">
        <f ca="1">SUMIF(Пол!B:B,L270,Пол!C:C)</f>
        <v>1</v>
      </c>
      <c r="AO270" s="117">
        <f ca="1">SUMIF(Марка!A:A,G270,Марка!B:B)</f>
        <v>1</v>
      </c>
      <c r="AP270" s="117">
        <f ca="1">SUMIF(Страна!A:A,M270,Страна!B:B)</f>
        <v>1</v>
      </c>
      <c r="AQ270" s="83" t="str">
        <f ca="1">IF(VLOOKUP(T270,Товары!A:B,2,FALSE)=X270,"Есть в 1С","ERR")</f>
        <v>Есть в 1С</v>
      </c>
      <c r="AR270" s="84" t="str">
        <f ca="1">IF(VLOOKUP(X270,Товары!B:B,1,FALSE)=X270,"Есть в 1С","ERR")</f>
        <v>Есть в 1С</v>
      </c>
      <c r="AS270" s="116" t="str">
        <f ca="1">VLOOKUP(T270,Товары!A:B,2,FALSE)</f>
        <v>21-155-18</v>
      </c>
      <c r="AT270" s="114" t="str">
        <f ca="1">VLOOKUP(T270,Товары!A:B,1,FALSE)</f>
        <v>Шляпа BAILEY арт. 81810 WAITS (красный) {chili pepper}</v>
      </c>
    </row>
    <row r="271" spans="1:46" x14ac:dyDescent="0.25">
      <c r="A271" s="133" t="str">
        <f ca="1"/>
        <v>21-155-18-59</v>
      </c>
      <c r="B271" s="128" t="str">
        <f ca="1">UPPER(_xlfn.XLOOKUP($A271,Строчный!$A:$A,Строчный!B:B,"ERR",0))</f>
        <v>81810 WAITS</v>
      </c>
      <c r="C271" s="101" t="str">
        <f ca="1">PROPER(_xlfn.XLOOKUP($A271,Строчный!$A:$A,Строчный!C:C,"ERR",0))</f>
        <v>Шляпы</v>
      </c>
      <c r="D271" s="101" t="str">
        <f ca="1">_xlfn.LET(_xlpm.DATA,(_xlfn.XLOOKUP($A271,Строчный!$A:$A,Строчный!D:D,"ERR",0)),UPPER(MID(_xlpm.DATA,1,1))&amp;LOWER(MID(_xlpm.DATA,2,LEN(_xlpm.DATA)-1)))</f>
        <v>Шляпа поркпай</v>
      </c>
      <c r="E271" s="101" t="str">
        <f ca="1">PROPER(_xlfn.XLOOKUP($A271,Строчный!$A:$A,Строчный!E:E,"ERR",0))</f>
        <v>The Hollywood</v>
      </c>
      <c r="F271" s="101" t="str">
        <f ca="1">LOWER(_xlfn.XLOOKUP($A271,Строчный!$A:$A,Строчный!F:F,"ERR",0))</f>
        <v>летний</v>
      </c>
      <c r="G271" s="101" t="str">
        <f ca="1">UPPER(_xlfn.XLOOKUP($A271,Строчный!$A:$A,Строчный!G:G,"ERR",0))</f>
        <v>BAILEY</v>
      </c>
      <c r="H271" s="101" t="str">
        <f ca="1">LOWER(_xlfn.XLOOKUP($A271,Строчный!$A:$A,Строчный!H:H,"ERR",0))</f>
        <v>chili pepper</v>
      </c>
      <c r="I271" s="101" t="str">
        <f ca="1">LOWER(_xlfn.XLOOKUP($A271,Строчный!$A:$A,Строчный!I:I,"ERR",0))</f>
        <v>красный</v>
      </c>
      <c r="J271" s="101" t="str">
        <f ca="1">SUBSTITUTE(LOWER(_xlfn.XLOOKUP($A271,Строчный!$A:$A,Строчный!J:J,"ERR",0)),"подклад","Подклад")</f>
        <v>50% бумага - 50% полипропилен</v>
      </c>
      <c r="K271" s="101" t="str">
        <f ca="1">LOWER(_xlfn.XLOOKUP($A271,Строчный!$A:$A,Строчный!K:K,"ERR",0))</f>
        <v>бумажные</v>
      </c>
      <c r="L271" s="101" t="str">
        <f ca="1">PROPER(_xlfn.XLOOKUP($A271,Строчный!$A:$A,Строчный!L:L,"ERR",0))</f>
        <v>Унисекс</v>
      </c>
      <c r="M271" s="101" t="str">
        <f ca="1">PROPER(_xlfn.XLOOKUP($A271,Строчный!$A:$A,Строчный!M:M,"ERR",0))</f>
        <v>Китай</v>
      </c>
      <c r="N271" s="110">
        <f ca="1">VALUE(_xlfn.XLOOKUP($A271,Строчный!$A:$A,Строчный!N:N,"ERR",0))</f>
        <v>2380.9500000000003</v>
      </c>
      <c r="O271" s="109" t="str">
        <f ca="1">_xlfn.XLOOKUP($G271,Фабрика!A:A,Фабрика!B:B,"ERR",0)</f>
        <v>Bollman Headwear Europe Ltd; 2 Merchants drive, Caelisle, Cumbria CA3 0JW, United Kingdom</v>
      </c>
      <c r="P271" s="100">
        <f ca="1">_xlfn.XLOOKUP($A271,Строчный!$A:$A,Строчный!P:P,"ERR",0)</f>
        <v>59</v>
      </c>
      <c r="Q271" s="100">
        <f ca="1">VALUE(_xlfn.XLOOKUP($A271,Строчный!$A:$A,Строчный!Q:Q,"ERR",0))</f>
        <v>7</v>
      </c>
      <c r="R271" s="14" t="s">
        <v>283</v>
      </c>
      <c r="S271" s="122" t="str">
        <f t="shared" ca="1" si="28"/>
        <v>Шляпа BAILEY арт. 81810 WAITS (красный)</v>
      </c>
      <c r="T271" s="121" t="str">
        <f t="shared" ca="1" si="29"/>
        <v>Шляпа BAILEY арт. 81810 WAITS (красный) {chili pepper}</v>
      </c>
      <c r="U271" s="18" t="str">
        <f t="shared" ca="1" si="30"/>
        <v>красный</v>
      </c>
      <c r="V271" s="18" t="str">
        <f t="shared" ca="1" si="31"/>
        <v>красный</v>
      </c>
      <c r="W271" s="119" t="str">
        <f ca="1">_xlfn.XLOOKUP(A271,'Цвета артикулов'!A:A,'Цвета артикулов'!B:B,IFERROR(MID(I271,FIND("-",I271)+1,LEN(I271)),IFERROR(MID(I271,1,FIND("/",I271)-2),I271)),0)</f>
        <v>красный</v>
      </c>
      <c r="X271" s="93" t="str">
        <f t="shared" ca="1" si="32"/>
        <v>21-155-18</v>
      </c>
      <c r="Y271" s="95" t="str">
        <f ca="1">VLOOKUP(C271,Группа!A:B,2,FALSE)</f>
        <v>Шляпа</v>
      </c>
      <c r="Z271" s="117" t="str">
        <f ca="1">IFERROR(VLOOKUP(P271,Размеры!A:C,3,FALSE),"")</f>
        <v>59 L</v>
      </c>
      <c r="AA271" s="117" t="str">
        <f ca="1">VLOOKUP(I271,ЦветПолный!A:B,2,FALSE)</f>
        <v>18</v>
      </c>
      <c r="AB271" s="117">
        <f ca="1">IFERROR(VLOOKUP(P271,Размеры!A:D,4,FALSE),"")</f>
        <v>59</v>
      </c>
      <c r="AC271" s="117">
        <f ca="1">IF(LEFT(IFERROR(VLOOKUP(LOOKUP(2,1/SEARCH(B271,Товары!A:A),Товары!A:A),Товары!A:B,2,0),""),6)=MID(X271,1,6),1,0)</f>
        <v>1</v>
      </c>
      <c r="AE271" s="117">
        <f ca="1">SUMIF(Группа!A:A,C271,Группа!C:C)</f>
        <v>1</v>
      </c>
      <c r="AF271" s="117">
        <f ca="1">SUMIF(Группа!B:B,Y271,Группа!C:C)</f>
        <v>1</v>
      </c>
      <c r="AG271" s="117">
        <f ca="1">SUMIF(Формы!A:A,D271,Формы!B:B)</f>
        <v>1</v>
      </c>
      <c r="AH271" s="117">
        <f ca="1">SUMIF(Материал!A:A,K271,Материал!B:B)</f>
        <v>1</v>
      </c>
      <c r="AI271" s="117">
        <f ca="1">SUMIF(Размеры!A:A,P271,Размеры!E:E)</f>
        <v>1</v>
      </c>
      <c r="AJ271" s="117">
        <f ca="1">SUMIF(Сезон!A:A,F271,Сезон!B:B)</f>
        <v>1</v>
      </c>
      <c r="AK271" s="117">
        <f ca="1">SUMIF(Состав!A:A,J271,Состав!B:B)</f>
        <v>1</v>
      </c>
      <c r="AL271" s="117">
        <f ca="1">SUMIF(ЦветПолный!A:A,I271,ЦветПолный!C:C)</f>
        <v>2</v>
      </c>
      <c r="AM271" s="117">
        <f ca="1">SUMIF(Цвет!A:A,W271,Цвет!B:B)</f>
        <v>1</v>
      </c>
      <c r="AN271" s="117">
        <f ca="1">SUMIF(Пол!B:B,L271,Пол!C:C)</f>
        <v>1</v>
      </c>
      <c r="AO271" s="117">
        <f ca="1">SUMIF(Марка!A:A,G271,Марка!B:B)</f>
        <v>1</v>
      </c>
      <c r="AP271" s="117">
        <f ca="1">SUMIF(Страна!A:A,M271,Страна!B:B)</f>
        <v>1</v>
      </c>
      <c r="AQ271" s="83" t="str">
        <f ca="1">IF(VLOOKUP(T271,Товары!A:B,2,FALSE)=X271,"Есть в 1С","ERR")</f>
        <v>Есть в 1С</v>
      </c>
      <c r="AR271" s="84" t="str">
        <f ca="1">IF(VLOOKUP(X271,Товары!B:B,1,FALSE)=X271,"Есть в 1С","ERR")</f>
        <v>Есть в 1С</v>
      </c>
      <c r="AS271" s="116" t="str">
        <f ca="1">VLOOKUP(T271,Товары!A:B,2,FALSE)</f>
        <v>21-155-18</v>
      </c>
      <c r="AT271" s="114" t="str">
        <f ca="1">VLOOKUP(T271,Товары!A:B,1,FALSE)</f>
        <v>Шляпа BAILEY арт. 81810 WAITS (красный) {chili pepper}</v>
      </c>
    </row>
    <row r="272" spans="1:46" x14ac:dyDescent="0.25">
      <c r="A272" s="133" t="str">
        <f ca="1"/>
        <v>21-155-18-57</v>
      </c>
      <c r="B272" s="128" t="str">
        <f ca="1">UPPER(_xlfn.XLOOKUP($A272,Строчный!$A:$A,Строчный!B:B,"ERR",0))</f>
        <v>81810 WAITS</v>
      </c>
      <c r="C272" s="101" t="str">
        <f ca="1">PROPER(_xlfn.XLOOKUP($A272,Строчный!$A:$A,Строчный!C:C,"ERR",0))</f>
        <v>Шляпы</v>
      </c>
      <c r="D272" s="101" t="str">
        <f ca="1">_xlfn.LET(_xlpm.DATA,(_xlfn.XLOOKUP($A272,Строчный!$A:$A,Строчный!D:D,"ERR",0)),UPPER(MID(_xlpm.DATA,1,1))&amp;LOWER(MID(_xlpm.DATA,2,LEN(_xlpm.DATA)-1)))</f>
        <v>Шляпа поркпай</v>
      </c>
      <c r="E272" s="101" t="str">
        <f ca="1">PROPER(_xlfn.XLOOKUP($A272,Строчный!$A:$A,Строчный!E:E,"ERR",0))</f>
        <v>The Hollywood</v>
      </c>
      <c r="F272" s="101" t="str">
        <f ca="1">LOWER(_xlfn.XLOOKUP($A272,Строчный!$A:$A,Строчный!F:F,"ERR",0))</f>
        <v>летний</v>
      </c>
      <c r="G272" s="101" t="str">
        <f ca="1">UPPER(_xlfn.XLOOKUP($A272,Строчный!$A:$A,Строчный!G:G,"ERR",0))</f>
        <v>BAILEY</v>
      </c>
      <c r="H272" s="101" t="str">
        <f ca="1">LOWER(_xlfn.XLOOKUP($A272,Строчный!$A:$A,Строчный!H:H,"ERR",0))</f>
        <v>chili pepper</v>
      </c>
      <c r="I272" s="101" t="str">
        <f ca="1">LOWER(_xlfn.XLOOKUP($A272,Строчный!$A:$A,Строчный!I:I,"ERR",0))</f>
        <v>красный</v>
      </c>
      <c r="J272" s="101" t="str">
        <f ca="1">SUBSTITUTE(LOWER(_xlfn.XLOOKUP($A272,Строчный!$A:$A,Строчный!J:J,"ERR",0)),"подклад","Подклад")</f>
        <v>50% бумага - 50% полипропилен</v>
      </c>
      <c r="K272" s="101" t="str">
        <f ca="1">LOWER(_xlfn.XLOOKUP($A272,Строчный!$A:$A,Строчный!K:K,"ERR",0))</f>
        <v>бумажные</v>
      </c>
      <c r="L272" s="101" t="str">
        <f ca="1">PROPER(_xlfn.XLOOKUP($A272,Строчный!$A:$A,Строчный!L:L,"ERR",0))</f>
        <v>Унисекс</v>
      </c>
      <c r="M272" s="101" t="str">
        <f ca="1">PROPER(_xlfn.XLOOKUP($A272,Строчный!$A:$A,Строчный!M:M,"ERR",0))</f>
        <v>Китай</v>
      </c>
      <c r="N272" s="110">
        <f ca="1">VALUE(_xlfn.XLOOKUP($A272,Строчный!$A:$A,Строчный!N:N,"ERR",0))</f>
        <v>2380.9500000000003</v>
      </c>
      <c r="O272" s="109" t="str">
        <f ca="1">_xlfn.XLOOKUP($G272,Фабрика!A:A,Фабрика!B:B,"ERR",0)</f>
        <v>Bollman Headwear Europe Ltd; 2 Merchants drive, Caelisle, Cumbria CA3 0JW, United Kingdom</v>
      </c>
      <c r="P272" s="100">
        <f ca="1">_xlfn.XLOOKUP($A272,Строчный!$A:$A,Строчный!P:P,"ERR",0)</f>
        <v>57</v>
      </c>
      <c r="Q272" s="100">
        <f ca="1">VALUE(_xlfn.XLOOKUP($A272,Строчный!$A:$A,Строчный!Q:Q,"ERR",0))</f>
        <v>2</v>
      </c>
      <c r="R272" s="14" t="s">
        <v>283</v>
      </c>
      <c r="S272" s="122" t="str">
        <f t="shared" ca="1" si="28"/>
        <v>Шляпа BAILEY арт. 81810 WAITS (красный)</v>
      </c>
      <c r="T272" s="121" t="str">
        <f t="shared" ca="1" si="29"/>
        <v>Шляпа BAILEY арт. 81810 WAITS (красный) {chili pepper}</v>
      </c>
      <c r="U272" s="18" t="str">
        <f t="shared" ca="1" si="30"/>
        <v>красный</v>
      </c>
      <c r="V272" s="18" t="str">
        <f t="shared" ca="1" si="31"/>
        <v>красный</v>
      </c>
      <c r="W272" s="119" t="str">
        <f ca="1">_xlfn.XLOOKUP(A272,'Цвета артикулов'!A:A,'Цвета артикулов'!B:B,IFERROR(MID(I272,FIND("-",I272)+1,LEN(I272)),IFERROR(MID(I272,1,FIND("/",I272)-2),I272)),0)</f>
        <v>красный</v>
      </c>
      <c r="X272" s="93" t="str">
        <f t="shared" ca="1" si="32"/>
        <v>21-155-18</v>
      </c>
      <c r="Y272" s="95" t="str">
        <f ca="1">VLOOKUP(C272,Группа!A:B,2,FALSE)</f>
        <v>Шляпа</v>
      </c>
      <c r="Z272" s="117" t="str">
        <f ca="1">IFERROR(VLOOKUP(P272,Размеры!A:C,3,FALSE),"")</f>
        <v>57 M</v>
      </c>
      <c r="AA272" s="117" t="str">
        <f ca="1">VLOOKUP(I272,ЦветПолный!A:B,2,FALSE)</f>
        <v>18</v>
      </c>
      <c r="AB272" s="117">
        <f ca="1">IFERROR(VLOOKUP(P272,Размеры!A:D,4,FALSE),"")</f>
        <v>57</v>
      </c>
      <c r="AC272" s="117">
        <f ca="1">IF(LEFT(IFERROR(VLOOKUP(LOOKUP(2,1/SEARCH(B272,Товары!A:A),Товары!A:A),Товары!A:B,2,0),""),6)=MID(X272,1,6),1,0)</f>
        <v>1</v>
      </c>
      <c r="AE272" s="117">
        <f ca="1">SUMIF(Группа!A:A,C272,Группа!C:C)</f>
        <v>1</v>
      </c>
      <c r="AF272" s="117">
        <f ca="1">SUMIF(Группа!B:B,Y272,Группа!C:C)</f>
        <v>1</v>
      </c>
      <c r="AG272" s="117">
        <f ca="1">SUMIF(Формы!A:A,D272,Формы!B:B)</f>
        <v>1</v>
      </c>
      <c r="AH272" s="117">
        <f ca="1">SUMIF(Материал!A:A,K272,Материал!B:B)</f>
        <v>1</v>
      </c>
      <c r="AI272" s="117">
        <f ca="1">SUMIF(Размеры!A:A,P272,Размеры!E:E)</f>
        <v>1</v>
      </c>
      <c r="AJ272" s="117">
        <f ca="1">SUMIF(Сезон!A:A,F272,Сезон!B:B)</f>
        <v>1</v>
      </c>
      <c r="AK272" s="117">
        <f ca="1">SUMIF(Состав!A:A,J272,Состав!B:B)</f>
        <v>1</v>
      </c>
      <c r="AL272" s="117">
        <f ca="1">SUMIF(ЦветПолный!A:A,I272,ЦветПолный!C:C)</f>
        <v>2</v>
      </c>
      <c r="AM272" s="117">
        <f ca="1">SUMIF(Цвет!A:A,W272,Цвет!B:B)</f>
        <v>1</v>
      </c>
      <c r="AN272" s="117">
        <f ca="1">SUMIF(Пол!B:B,L272,Пол!C:C)</f>
        <v>1</v>
      </c>
      <c r="AO272" s="117">
        <f ca="1">SUMIF(Марка!A:A,G272,Марка!B:B)</f>
        <v>1</v>
      </c>
      <c r="AP272" s="117">
        <f ca="1">SUMIF(Страна!A:A,M272,Страна!B:B)</f>
        <v>1</v>
      </c>
      <c r="AQ272" s="83" t="str">
        <f ca="1">IF(VLOOKUP(T272,Товары!A:B,2,FALSE)=X272,"Есть в 1С","ERR")</f>
        <v>Есть в 1С</v>
      </c>
      <c r="AR272" s="84" t="str">
        <f ca="1">IF(VLOOKUP(X272,Товары!B:B,1,FALSE)=X272,"Есть в 1С","ERR")</f>
        <v>Есть в 1С</v>
      </c>
      <c r="AS272" s="116" t="str">
        <f ca="1">VLOOKUP(T272,Товары!A:B,2,FALSE)</f>
        <v>21-155-18</v>
      </c>
      <c r="AT272" s="114" t="str">
        <f ca="1">VLOOKUP(T272,Товары!A:B,1,FALSE)</f>
        <v>Шляпа BAILEY арт. 81810 WAITS (красный) {chili pepper}</v>
      </c>
    </row>
    <row r="273" spans="1:46" x14ac:dyDescent="0.25">
      <c r="A273" s="133" t="str">
        <f ca="1"/>
        <v>21-155-15-63</v>
      </c>
      <c r="B273" s="128" t="str">
        <f ca="1">UPPER(_xlfn.XLOOKUP($A273,Строчный!$A:$A,Строчный!B:B,"ERR",0))</f>
        <v>81810 WAITS</v>
      </c>
      <c r="C273" s="101" t="str">
        <f ca="1">PROPER(_xlfn.XLOOKUP($A273,Строчный!$A:$A,Строчный!C:C,"ERR",0))</f>
        <v>Шляпы</v>
      </c>
      <c r="D273" s="101" t="str">
        <f ca="1">_xlfn.LET(_xlpm.DATA,(_xlfn.XLOOKUP($A273,Строчный!$A:$A,Строчный!D:D,"ERR",0)),UPPER(MID(_xlpm.DATA,1,1))&amp;LOWER(MID(_xlpm.DATA,2,LEN(_xlpm.DATA)-1)))</f>
        <v>Шляпа поркпай</v>
      </c>
      <c r="E273" s="101" t="str">
        <f ca="1">PROPER(_xlfn.XLOOKUP($A273,Строчный!$A:$A,Строчный!E:E,"ERR",0))</f>
        <v>The Hollywood</v>
      </c>
      <c r="F273" s="101" t="str">
        <f ca="1">LOWER(_xlfn.XLOOKUP($A273,Строчный!$A:$A,Строчный!F:F,"ERR",0))</f>
        <v>летний</v>
      </c>
      <c r="G273" s="101" t="str">
        <f ca="1">UPPER(_xlfn.XLOOKUP($A273,Строчный!$A:$A,Строчный!G:G,"ERR",0))</f>
        <v>BAILEY</v>
      </c>
      <c r="H273" s="101" t="str">
        <f ca="1">LOWER(_xlfn.XLOOKUP($A273,Строчный!$A:$A,Строчный!H:H,"ERR",0))</f>
        <v>copper</v>
      </c>
      <c r="I273" s="101" t="str">
        <f ca="1">LOWER(_xlfn.XLOOKUP($A273,Строчный!$A:$A,Строчный!I:I,"ERR",0))</f>
        <v>коньячный</v>
      </c>
      <c r="J273" s="101" t="str">
        <f ca="1">SUBSTITUTE(LOWER(_xlfn.XLOOKUP($A273,Строчный!$A:$A,Строчный!J:J,"ERR",0)),"подклад","Подклад")</f>
        <v>50% бумага - 50% полипропилен</v>
      </c>
      <c r="K273" s="101" t="str">
        <f ca="1">LOWER(_xlfn.XLOOKUP($A273,Строчный!$A:$A,Строчный!K:K,"ERR",0))</f>
        <v>бумажные</v>
      </c>
      <c r="L273" s="101" t="str">
        <f ca="1">PROPER(_xlfn.XLOOKUP($A273,Строчный!$A:$A,Строчный!L:L,"ERR",0))</f>
        <v>Унисекс</v>
      </c>
      <c r="M273" s="101" t="str">
        <f ca="1">PROPER(_xlfn.XLOOKUP($A273,Строчный!$A:$A,Строчный!M:M,"ERR",0))</f>
        <v>Китай</v>
      </c>
      <c r="N273" s="110">
        <f ca="1">VALUE(_xlfn.XLOOKUP($A273,Строчный!$A:$A,Строчный!N:N,"ERR",0))</f>
        <v>2380.9500000000003</v>
      </c>
      <c r="O273" s="109" t="str">
        <f ca="1">_xlfn.XLOOKUP($G273,Фабрика!A:A,Фабрика!B:B,"ERR",0)</f>
        <v>Bollman Headwear Europe Ltd; 2 Merchants drive, Caelisle, Cumbria CA3 0JW, United Kingdom</v>
      </c>
      <c r="P273" s="100">
        <f ca="1">_xlfn.XLOOKUP($A273,Строчный!$A:$A,Строчный!P:P,"ERR",0)</f>
        <v>63</v>
      </c>
      <c r="Q273" s="100">
        <f ca="1">VALUE(_xlfn.XLOOKUP($A273,Строчный!$A:$A,Строчный!Q:Q,"ERR",0))</f>
        <v>2</v>
      </c>
      <c r="R273" s="14" t="s">
        <v>283</v>
      </c>
      <c r="S273" s="122" t="str">
        <f t="shared" ca="1" si="28"/>
        <v>Шляпа BAILEY арт. 81810 WAITS (коньячный)</v>
      </c>
      <c r="T273" s="121" t="str">
        <f t="shared" ca="1" si="29"/>
        <v>Шляпа BAILEY арт. 81810 WAITS (коньячный) {copper}</v>
      </c>
      <c r="U273" s="18" t="str">
        <f t="shared" ca="1" si="30"/>
        <v>коньячный</v>
      </c>
      <c r="V273" s="18" t="str">
        <f t="shared" ca="1" si="31"/>
        <v>коньячный</v>
      </c>
      <c r="W273" s="119" t="s">
        <v>22</v>
      </c>
      <c r="X273" s="93" t="str">
        <f t="shared" ca="1" si="32"/>
        <v>21-155-15</v>
      </c>
      <c r="Y273" s="95" t="str">
        <f ca="1">VLOOKUP(C273,Группа!A:B,2,FALSE)</f>
        <v>Шляпа</v>
      </c>
      <c r="Z273" s="117" t="str">
        <f ca="1">IFERROR(VLOOKUP(P273,Размеры!A:C,3,FALSE),"")</f>
        <v>63 XXL</v>
      </c>
      <c r="AA273" s="117" t="str">
        <f ca="1">VLOOKUP(I273,ЦветПолный!A:B,2,FALSE)</f>
        <v>90</v>
      </c>
      <c r="AB273" s="117">
        <f ca="1">IFERROR(VLOOKUP(P273,Размеры!A:D,4,FALSE),"")</f>
        <v>63</v>
      </c>
      <c r="AC273" s="117">
        <f ca="1">IF(LEFT(IFERROR(VLOOKUP(LOOKUP(2,1/SEARCH(B273,Товары!A:A),Товары!A:A),Товары!A:B,2,0),""),6)=MID(X273,1,6),1,0)</f>
        <v>1</v>
      </c>
      <c r="AE273" s="117">
        <f ca="1">SUMIF(Группа!A:A,C273,Группа!C:C)</f>
        <v>1</v>
      </c>
      <c r="AF273" s="117">
        <f ca="1">SUMIF(Группа!B:B,Y273,Группа!C:C)</f>
        <v>1</v>
      </c>
      <c r="AG273" s="117">
        <f ca="1">SUMIF(Формы!A:A,D273,Формы!B:B)</f>
        <v>1</v>
      </c>
      <c r="AH273" s="117">
        <f ca="1">SUMIF(Материал!A:A,K273,Материал!B:B)</f>
        <v>1</v>
      </c>
      <c r="AI273" s="117">
        <f ca="1">SUMIF(Размеры!A:A,P273,Размеры!E:E)</f>
        <v>1</v>
      </c>
      <c r="AJ273" s="117">
        <f ca="1">SUMIF(Сезон!A:A,F273,Сезон!B:B)</f>
        <v>1</v>
      </c>
      <c r="AK273" s="117">
        <f ca="1">SUMIF(Состав!A:A,J273,Состав!B:B)</f>
        <v>1</v>
      </c>
      <c r="AL273" s="117">
        <f ca="1">SUMIF(ЦветПолный!A:A,I273,ЦветПолный!C:C)</f>
        <v>6</v>
      </c>
      <c r="AM273" s="117">
        <f>SUMIF(Цвет!A:A,W273,Цвет!B:B)</f>
        <v>1</v>
      </c>
      <c r="AN273" s="117">
        <f ca="1">SUMIF(Пол!B:B,L273,Пол!C:C)</f>
        <v>1</v>
      </c>
      <c r="AO273" s="117">
        <f ca="1">SUMIF(Марка!A:A,G273,Марка!B:B)</f>
        <v>1</v>
      </c>
      <c r="AP273" s="117">
        <f ca="1">SUMIF(Страна!A:A,M273,Страна!B:B)</f>
        <v>1</v>
      </c>
      <c r="AQ273" s="83" t="str">
        <f ca="1">IF(VLOOKUP(T273,Товары!A:B,2,FALSE)=X273,"Есть в 1С","ERR")</f>
        <v>Есть в 1С</v>
      </c>
      <c r="AR273" s="84" t="str">
        <f ca="1">IF(VLOOKUP(X273,Товары!B:B,1,FALSE)=X273,"Есть в 1С","ERR")</f>
        <v>Есть в 1С</v>
      </c>
      <c r="AS273" s="116" t="str">
        <f ca="1">VLOOKUP(T273,Товары!A:B,2,FALSE)</f>
        <v>21-155-15</v>
      </c>
      <c r="AT273" s="114" t="str">
        <f ca="1">VLOOKUP(T273,Товары!A:B,1,FALSE)</f>
        <v>Шляпа BAILEY арт. 81810 WAITS (коньячный) {copper}</v>
      </c>
    </row>
    <row r="274" spans="1:46" x14ac:dyDescent="0.25">
      <c r="A274" s="133" t="str">
        <f ca="1"/>
        <v>21-155-15-61</v>
      </c>
      <c r="B274" s="128" t="str">
        <f ca="1">UPPER(_xlfn.XLOOKUP($A274,Строчный!$A:$A,Строчный!B:B,"ERR",0))</f>
        <v>81810 WAITS</v>
      </c>
      <c r="C274" s="101" t="str">
        <f ca="1">PROPER(_xlfn.XLOOKUP($A274,Строчный!$A:$A,Строчный!C:C,"ERR",0))</f>
        <v>Шляпы</v>
      </c>
      <c r="D274" s="101" t="str">
        <f ca="1">_xlfn.LET(_xlpm.DATA,(_xlfn.XLOOKUP($A274,Строчный!$A:$A,Строчный!D:D,"ERR",0)),UPPER(MID(_xlpm.DATA,1,1))&amp;LOWER(MID(_xlpm.DATA,2,LEN(_xlpm.DATA)-1)))</f>
        <v>Шляпа поркпай</v>
      </c>
      <c r="E274" s="101" t="str">
        <f ca="1">PROPER(_xlfn.XLOOKUP($A274,Строчный!$A:$A,Строчный!E:E,"ERR",0))</f>
        <v>The Hollywood</v>
      </c>
      <c r="F274" s="101" t="str">
        <f ca="1">LOWER(_xlfn.XLOOKUP($A274,Строчный!$A:$A,Строчный!F:F,"ERR",0))</f>
        <v>летний</v>
      </c>
      <c r="G274" s="101" t="str">
        <f ca="1">UPPER(_xlfn.XLOOKUP($A274,Строчный!$A:$A,Строчный!G:G,"ERR",0))</f>
        <v>BAILEY</v>
      </c>
      <c r="H274" s="101" t="str">
        <f ca="1">LOWER(_xlfn.XLOOKUP($A274,Строчный!$A:$A,Строчный!H:H,"ERR",0))</f>
        <v>copper</v>
      </c>
      <c r="I274" s="101" t="str">
        <f ca="1">LOWER(_xlfn.XLOOKUP($A274,Строчный!$A:$A,Строчный!I:I,"ERR",0))</f>
        <v>коньячный</v>
      </c>
      <c r="J274" s="101" t="str">
        <f ca="1">SUBSTITUTE(LOWER(_xlfn.XLOOKUP($A274,Строчный!$A:$A,Строчный!J:J,"ERR",0)),"подклад","Подклад")</f>
        <v>50% бумага - 50% полипропилен</v>
      </c>
      <c r="K274" s="101" t="str">
        <f ca="1">LOWER(_xlfn.XLOOKUP($A274,Строчный!$A:$A,Строчный!K:K,"ERR",0))</f>
        <v>бумажные</v>
      </c>
      <c r="L274" s="101" t="str">
        <f ca="1">PROPER(_xlfn.XLOOKUP($A274,Строчный!$A:$A,Строчный!L:L,"ERR",0))</f>
        <v>Унисекс</v>
      </c>
      <c r="M274" s="101" t="str">
        <f ca="1">PROPER(_xlfn.XLOOKUP($A274,Строчный!$A:$A,Строчный!M:M,"ERR",0))</f>
        <v>Китай</v>
      </c>
      <c r="N274" s="110">
        <f ca="1">VALUE(_xlfn.XLOOKUP($A274,Строчный!$A:$A,Строчный!N:N,"ERR",0))</f>
        <v>2380.9500000000003</v>
      </c>
      <c r="O274" s="109" t="str">
        <f ca="1">_xlfn.XLOOKUP($G274,Фабрика!A:A,Фабрика!B:B,"ERR",0)</f>
        <v>Bollman Headwear Europe Ltd; 2 Merchants drive, Caelisle, Cumbria CA3 0JW, United Kingdom</v>
      </c>
      <c r="P274" s="100">
        <f ca="1">_xlfn.XLOOKUP($A274,Строчный!$A:$A,Строчный!P:P,"ERR",0)</f>
        <v>61</v>
      </c>
      <c r="Q274" s="100">
        <f ca="1">VALUE(_xlfn.XLOOKUP($A274,Строчный!$A:$A,Строчный!Q:Q,"ERR",0))</f>
        <v>6</v>
      </c>
      <c r="R274" s="14" t="s">
        <v>283</v>
      </c>
      <c r="S274" s="122" t="str">
        <f t="shared" ca="1" si="28"/>
        <v>Шляпа BAILEY арт. 81810 WAITS (коньячный)</v>
      </c>
      <c r="T274" s="121" t="str">
        <f t="shared" ca="1" si="29"/>
        <v>Шляпа BAILEY арт. 81810 WAITS (коньячный) {copper}</v>
      </c>
      <c r="U274" s="18" t="str">
        <f t="shared" ca="1" si="30"/>
        <v>коньячный</v>
      </c>
      <c r="V274" s="18" t="str">
        <f t="shared" ca="1" si="31"/>
        <v>коньячный</v>
      </c>
      <c r="W274" s="119" t="s">
        <v>22</v>
      </c>
      <c r="X274" s="93" t="str">
        <f t="shared" ca="1" si="32"/>
        <v>21-155-15</v>
      </c>
      <c r="Y274" s="95" t="str">
        <f ca="1">VLOOKUP(C274,Группа!A:B,2,FALSE)</f>
        <v>Шляпа</v>
      </c>
      <c r="Z274" s="117" t="str">
        <f ca="1">IFERROR(VLOOKUP(P274,Размеры!A:C,3,FALSE),"")</f>
        <v>61 XL</v>
      </c>
      <c r="AA274" s="117" t="str">
        <f ca="1">VLOOKUP(I274,ЦветПолный!A:B,2,FALSE)</f>
        <v>90</v>
      </c>
      <c r="AB274" s="117">
        <f ca="1">IFERROR(VLOOKUP(P274,Размеры!A:D,4,FALSE),"")</f>
        <v>61</v>
      </c>
      <c r="AC274" s="117">
        <f ca="1">IF(LEFT(IFERROR(VLOOKUP(LOOKUP(2,1/SEARCH(B274,Товары!A:A),Товары!A:A),Товары!A:B,2,0),""),6)=MID(X274,1,6),1,0)</f>
        <v>1</v>
      </c>
      <c r="AE274" s="117">
        <f ca="1">SUMIF(Группа!A:A,C274,Группа!C:C)</f>
        <v>1</v>
      </c>
      <c r="AF274" s="117">
        <f ca="1">SUMIF(Группа!B:B,Y274,Группа!C:C)</f>
        <v>1</v>
      </c>
      <c r="AG274" s="117">
        <f ca="1">SUMIF(Формы!A:A,D274,Формы!B:B)</f>
        <v>1</v>
      </c>
      <c r="AH274" s="117">
        <f ca="1">SUMIF(Материал!A:A,K274,Материал!B:B)</f>
        <v>1</v>
      </c>
      <c r="AI274" s="117">
        <f ca="1">SUMIF(Размеры!A:A,P274,Размеры!E:E)</f>
        <v>1</v>
      </c>
      <c r="AJ274" s="117">
        <f ca="1">SUMIF(Сезон!A:A,F274,Сезон!B:B)</f>
        <v>1</v>
      </c>
      <c r="AK274" s="117">
        <f ca="1">SUMIF(Состав!A:A,J274,Состав!B:B)</f>
        <v>1</v>
      </c>
      <c r="AL274" s="117">
        <f ca="1">SUMIF(ЦветПолный!A:A,I274,ЦветПолный!C:C)</f>
        <v>6</v>
      </c>
      <c r="AM274" s="117">
        <f>SUMIF(Цвет!A:A,W274,Цвет!B:B)</f>
        <v>1</v>
      </c>
      <c r="AN274" s="117">
        <f ca="1">SUMIF(Пол!B:B,L274,Пол!C:C)</f>
        <v>1</v>
      </c>
      <c r="AO274" s="117">
        <f ca="1">SUMIF(Марка!A:A,G274,Марка!B:B)</f>
        <v>1</v>
      </c>
      <c r="AP274" s="117">
        <f ca="1">SUMIF(Страна!A:A,M274,Страна!B:B)</f>
        <v>1</v>
      </c>
      <c r="AQ274" s="83" t="str">
        <f ca="1">IF(VLOOKUP(T274,Товары!A:B,2,FALSE)=X274,"Есть в 1С","ERR")</f>
        <v>Есть в 1С</v>
      </c>
      <c r="AR274" s="84" t="str">
        <f ca="1">IF(VLOOKUP(X274,Товары!B:B,1,FALSE)=X274,"Есть в 1С","ERR")</f>
        <v>Есть в 1С</v>
      </c>
      <c r="AS274" s="116" t="str">
        <f ca="1">VLOOKUP(T274,Товары!A:B,2,FALSE)</f>
        <v>21-155-15</v>
      </c>
      <c r="AT274" s="114" t="str">
        <f ca="1">VLOOKUP(T274,Товары!A:B,1,FALSE)</f>
        <v>Шляпа BAILEY арт. 81810 WAITS (коньячный) {copper}</v>
      </c>
    </row>
    <row r="275" spans="1:46" x14ac:dyDescent="0.25">
      <c r="A275" s="133" t="str">
        <f ca="1"/>
        <v>21-155-15-59</v>
      </c>
      <c r="B275" s="128" t="str">
        <f ca="1">UPPER(_xlfn.XLOOKUP($A275,Строчный!$A:$A,Строчный!B:B,"ERR",0))</f>
        <v>81810 WAITS</v>
      </c>
      <c r="C275" s="101" t="str">
        <f ca="1">PROPER(_xlfn.XLOOKUP($A275,Строчный!$A:$A,Строчный!C:C,"ERR",0))</f>
        <v>Шляпы</v>
      </c>
      <c r="D275" s="101" t="str">
        <f ca="1">_xlfn.LET(_xlpm.DATA,(_xlfn.XLOOKUP($A275,Строчный!$A:$A,Строчный!D:D,"ERR",0)),UPPER(MID(_xlpm.DATA,1,1))&amp;LOWER(MID(_xlpm.DATA,2,LEN(_xlpm.DATA)-1)))</f>
        <v>Шляпа поркпай</v>
      </c>
      <c r="E275" s="101" t="str">
        <f ca="1">PROPER(_xlfn.XLOOKUP($A275,Строчный!$A:$A,Строчный!E:E,"ERR",0))</f>
        <v>The Hollywood</v>
      </c>
      <c r="F275" s="101" t="str">
        <f ca="1">LOWER(_xlfn.XLOOKUP($A275,Строчный!$A:$A,Строчный!F:F,"ERR",0))</f>
        <v>летний</v>
      </c>
      <c r="G275" s="101" t="str">
        <f ca="1">UPPER(_xlfn.XLOOKUP($A275,Строчный!$A:$A,Строчный!G:G,"ERR",0))</f>
        <v>BAILEY</v>
      </c>
      <c r="H275" s="101" t="str">
        <f ca="1">LOWER(_xlfn.XLOOKUP($A275,Строчный!$A:$A,Строчный!H:H,"ERR",0))</f>
        <v>copper</v>
      </c>
      <c r="I275" s="101" t="str">
        <f ca="1">LOWER(_xlfn.XLOOKUP($A275,Строчный!$A:$A,Строчный!I:I,"ERR",0))</f>
        <v>коньячный</v>
      </c>
      <c r="J275" s="101" t="str">
        <f ca="1">SUBSTITUTE(LOWER(_xlfn.XLOOKUP($A275,Строчный!$A:$A,Строчный!J:J,"ERR",0)),"подклад","Подклад")</f>
        <v>50% бумага - 50% полипропилен</v>
      </c>
      <c r="K275" s="101" t="str">
        <f ca="1">LOWER(_xlfn.XLOOKUP($A275,Строчный!$A:$A,Строчный!K:K,"ERR",0))</f>
        <v>бумажные</v>
      </c>
      <c r="L275" s="101" t="str">
        <f ca="1">PROPER(_xlfn.XLOOKUP($A275,Строчный!$A:$A,Строчный!L:L,"ERR",0))</f>
        <v>Унисекс</v>
      </c>
      <c r="M275" s="101" t="str">
        <f ca="1">PROPER(_xlfn.XLOOKUP($A275,Строчный!$A:$A,Строчный!M:M,"ERR",0))</f>
        <v>Китай</v>
      </c>
      <c r="N275" s="110">
        <f ca="1">VALUE(_xlfn.XLOOKUP($A275,Строчный!$A:$A,Строчный!N:N,"ERR",0))</f>
        <v>2380.9500000000003</v>
      </c>
      <c r="O275" s="109" t="str">
        <f ca="1">_xlfn.XLOOKUP($G275,Фабрика!A:A,Фабрика!B:B,"ERR",0)</f>
        <v>Bollman Headwear Europe Ltd; 2 Merchants drive, Caelisle, Cumbria CA3 0JW, United Kingdom</v>
      </c>
      <c r="P275" s="100">
        <f ca="1">_xlfn.XLOOKUP($A275,Строчный!$A:$A,Строчный!P:P,"ERR",0)</f>
        <v>59</v>
      </c>
      <c r="Q275" s="100">
        <f ca="1">VALUE(_xlfn.XLOOKUP($A275,Строчный!$A:$A,Строчный!Q:Q,"ERR",0))</f>
        <v>10</v>
      </c>
      <c r="R275" s="14" t="s">
        <v>283</v>
      </c>
      <c r="S275" s="122" t="str">
        <f t="shared" ca="1" si="28"/>
        <v>Шляпа BAILEY арт. 81810 WAITS (коньячный)</v>
      </c>
      <c r="T275" s="121" t="str">
        <f t="shared" ca="1" si="29"/>
        <v>Шляпа BAILEY арт. 81810 WAITS (коньячный) {copper}</v>
      </c>
      <c r="U275" s="18" t="str">
        <f t="shared" ca="1" si="30"/>
        <v>коньячный</v>
      </c>
      <c r="V275" s="18" t="str">
        <f t="shared" ca="1" si="31"/>
        <v>коньячный</v>
      </c>
      <c r="W275" s="119" t="s">
        <v>22</v>
      </c>
      <c r="X275" s="93" t="str">
        <f t="shared" ca="1" si="32"/>
        <v>21-155-15</v>
      </c>
      <c r="Y275" s="95" t="str">
        <f ca="1">VLOOKUP(C275,Группа!A:B,2,FALSE)</f>
        <v>Шляпа</v>
      </c>
      <c r="Z275" s="117" t="str">
        <f ca="1">IFERROR(VLOOKUP(P275,Размеры!A:C,3,FALSE),"")</f>
        <v>59 L</v>
      </c>
      <c r="AA275" s="117" t="str">
        <f ca="1">VLOOKUP(I275,ЦветПолный!A:B,2,FALSE)</f>
        <v>90</v>
      </c>
      <c r="AB275" s="117">
        <f ca="1">IFERROR(VLOOKUP(P275,Размеры!A:D,4,FALSE),"")</f>
        <v>59</v>
      </c>
      <c r="AC275" s="117">
        <f ca="1">IF(LEFT(IFERROR(VLOOKUP(LOOKUP(2,1/SEARCH(B275,Товары!A:A),Товары!A:A),Товары!A:B,2,0),""),6)=MID(X275,1,6),1,0)</f>
        <v>1</v>
      </c>
      <c r="AE275" s="117">
        <f ca="1">SUMIF(Группа!A:A,C275,Группа!C:C)</f>
        <v>1</v>
      </c>
      <c r="AF275" s="117">
        <f ca="1">SUMIF(Группа!B:B,Y275,Группа!C:C)</f>
        <v>1</v>
      </c>
      <c r="AG275" s="117">
        <f ca="1">SUMIF(Формы!A:A,D275,Формы!B:B)</f>
        <v>1</v>
      </c>
      <c r="AH275" s="117">
        <f ca="1">SUMIF(Материал!A:A,K275,Материал!B:B)</f>
        <v>1</v>
      </c>
      <c r="AI275" s="117">
        <f ca="1">SUMIF(Размеры!A:A,P275,Размеры!E:E)</f>
        <v>1</v>
      </c>
      <c r="AJ275" s="117">
        <f ca="1">SUMIF(Сезон!A:A,F275,Сезон!B:B)</f>
        <v>1</v>
      </c>
      <c r="AK275" s="117">
        <f ca="1">SUMIF(Состав!A:A,J275,Состав!B:B)</f>
        <v>1</v>
      </c>
      <c r="AL275" s="117">
        <f ca="1">SUMIF(ЦветПолный!A:A,I275,ЦветПолный!C:C)</f>
        <v>6</v>
      </c>
      <c r="AM275" s="117">
        <f>SUMIF(Цвет!A:A,W275,Цвет!B:B)</f>
        <v>1</v>
      </c>
      <c r="AN275" s="117">
        <f ca="1">SUMIF(Пол!B:B,L275,Пол!C:C)</f>
        <v>1</v>
      </c>
      <c r="AO275" s="117">
        <f ca="1">SUMIF(Марка!A:A,G275,Марка!B:B)</f>
        <v>1</v>
      </c>
      <c r="AP275" s="117">
        <f ca="1">SUMIF(Страна!A:A,M275,Страна!B:B)</f>
        <v>1</v>
      </c>
      <c r="AQ275" s="83" t="str">
        <f ca="1">IF(VLOOKUP(T275,Товары!A:B,2,FALSE)=X275,"Есть в 1С","ERR")</f>
        <v>Есть в 1С</v>
      </c>
      <c r="AR275" s="84" t="str">
        <f ca="1">IF(VLOOKUP(X275,Товары!B:B,1,FALSE)=X275,"Есть в 1С","ERR")</f>
        <v>Есть в 1С</v>
      </c>
      <c r="AS275" s="116" t="str">
        <f ca="1">VLOOKUP(T275,Товары!A:B,2,FALSE)</f>
        <v>21-155-15</v>
      </c>
      <c r="AT275" s="114" t="str">
        <f ca="1">VLOOKUP(T275,Товары!A:B,1,FALSE)</f>
        <v>Шляпа BAILEY арт. 81810 WAITS (коньячный) {copper}</v>
      </c>
    </row>
    <row r="276" spans="1:46" x14ac:dyDescent="0.25">
      <c r="A276" s="133" t="str">
        <f ca="1"/>
        <v>21-155-15-57</v>
      </c>
      <c r="B276" s="128" t="str">
        <f ca="1">UPPER(_xlfn.XLOOKUP($A276,Строчный!$A:$A,Строчный!B:B,"ERR",0))</f>
        <v>81810 WAITS</v>
      </c>
      <c r="C276" s="101" t="str">
        <f ca="1">PROPER(_xlfn.XLOOKUP($A276,Строчный!$A:$A,Строчный!C:C,"ERR",0))</f>
        <v>Шляпы</v>
      </c>
      <c r="D276" s="101" t="str">
        <f ca="1">_xlfn.LET(_xlpm.DATA,(_xlfn.XLOOKUP($A276,Строчный!$A:$A,Строчный!D:D,"ERR",0)),UPPER(MID(_xlpm.DATA,1,1))&amp;LOWER(MID(_xlpm.DATA,2,LEN(_xlpm.DATA)-1)))</f>
        <v>Шляпа поркпай</v>
      </c>
      <c r="E276" s="101" t="str">
        <f ca="1">PROPER(_xlfn.XLOOKUP($A276,Строчный!$A:$A,Строчный!E:E,"ERR",0))</f>
        <v>The Hollywood</v>
      </c>
      <c r="F276" s="101" t="str">
        <f ca="1">LOWER(_xlfn.XLOOKUP($A276,Строчный!$A:$A,Строчный!F:F,"ERR",0))</f>
        <v>летний</v>
      </c>
      <c r="G276" s="101" t="str">
        <f ca="1">UPPER(_xlfn.XLOOKUP($A276,Строчный!$A:$A,Строчный!G:G,"ERR",0))</f>
        <v>BAILEY</v>
      </c>
      <c r="H276" s="101" t="str">
        <f ca="1">LOWER(_xlfn.XLOOKUP($A276,Строчный!$A:$A,Строчный!H:H,"ERR",0))</f>
        <v>copper</v>
      </c>
      <c r="I276" s="101" t="str">
        <f ca="1">LOWER(_xlfn.XLOOKUP($A276,Строчный!$A:$A,Строчный!I:I,"ERR",0))</f>
        <v>коньячный</v>
      </c>
      <c r="J276" s="101" t="str">
        <f ca="1">SUBSTITUTE(LOWER(_xlfn.XLOOKUP($A276,Строчный!$A:$A,Строчный!J:J,"ERR",0)),"подклад","Подклад")</f>
        <v>50% бумага - 50% полипропилен</v>
      </c>
      <c r="K276" s="101" t="str">
        <f ca="1">LOWER(_xlfn.XLOOKUP($A276,Строчный!$A:$A,Строчный!K:K,"ERR",0))</f>
        <v>бумажные</v>
      </c>
      <c r="L276" s="101" t="str">
        <f ca="1">PROPER(_xlfn.XLOOKUP($A276,Строчный!$A:$A,Строчный!L:L,"ERR",0))</f>
        <v>Унисекс</v>
      </c>
      <c r="M276" s="101" t="str">
        <f ca="1">PROPER(_xlfn.XLOOKUP($A276,Строчный!$A:$A,Строчный!M:M,"ERR",0))</f>
        <v>Китай</v>
      </c>
      <c r="N276" s="110">
        <f ca="1">VALUE(_xlfn.XLOOKUP($A276,Строчный!$A:$A,Строчный!N:N,"ERR",0))</f>
        <v>2380.9500000000003</v>
      </c>
      <c r="O276" s="109" t="str">
        <f ca="1">_xlfn.XLOOKUP($G276,Фабрика!A:A,Фабрика!B:B,"ERR",0)</f>
        <v>Bollman Headwear Europe Ltd; 2 Merchants drive, Caelisle, Cumbria CA3 0JW, United Kingdom</v>
      </c>
      <c r="P276" s="100">
        <f ca="1">_xlfn.XLOOKUP($A276,Строчный!$A:$A,Строчный!P:P,"ERR",0)</f>
        <v>57</v>
      </c>
      <c r="Q276" s="100">
        <f ca="1">VALUE(_xlfn.XLOOKUP($A276,Строчный!$A:$A,Строчный!Q:Q,"ERR",0))</f>
        <v>9</v>
      </c>
      <c r="R276" s="14" t="s">
        <v>283</v>
      </c>
      <c r="S276" s="122" t="str">
        <f t="shared" ca="1" si="28"/>
        <v>Шляпа BAILEY арт. 81810 WAITS (коньячный)</v>
      </c>
      <c r="T276" s="121" t="str">
        <f t="shared" ca="1" si="29"/>
        <v>Шляпа BAILEY арт. 81810 WAITS (коньячный) {copper}</v>
      </c>
      <c r="U276" s="18" t="str">
        <f t="shared" ca="1" si="30"/>
        <v>коньячный</v>
      </c>
      <c r="V276" s="18" t="str">
        <f t="shared" ca="1" si="31"/>
        <v>коньячный</v>
      </c>
      <c r="W276" s="119" t="s">
        <v>22</v>
      </c>
      <c r="X276" s="93" t="str">
        <f t="shared" ca="1" si="32"/>
        <v>21-155-15</v>
      </c>
      <c r="Y276" s="95" t="str">
        <f ca="1">VLOOKUP(C276,Группа!A:B,2,FALSE)</f>
        <v>Шляпа</v>
      </c>
      <c r="Z276" s="117" t="str">
        <f ca="1">IFERROR(VLOOKUP(P276,Размеры!A:C,3,FALSE),"")</f>
        <v>57 M</v>
      </c>
      <c r="AA276" s="117" t="str">
        <f ca="1">VLOOKUP(I276,ЦветПолный!A:B,2,FALSE)</f>
        <v>90</v>
      </c>
      <c r="AB276" s="117">
        <f ca="1">IFERROR(VLOOKUP(P276,Размеры!A:D,4,FALSE),"")</f>
        <v>57</v>
      </c>
      <c r="AC276" s="117">
        <f ca="1">IF(LEFT(IFERROR(VLOOKUP(LOOKUP(2,1/SEARCH(B276,Товары!A:A),Товары!A:A),Товары!A:B,2,0),""),6)=MID(X276,1,6),1,0)</f>
        <v>1</v>
      </c>
      <c r="AE276" s="117">
        <f ca="1">SUMIF(Группа!A:A,C276,Группа!C:C)</f>
        <v>1</v>
      </c>
      <c r="AF276" s="117">
        <f ca="1">SUMIF(Группа!B:B,Y276,Группа!C:C)</f>
        <v>1</v>
      </c>
      <c r="AG276" s="117">
        <f ca="1">SUMIF(Формы!A:A,D276,Формы!B:B)</f>
        <v>1</v>
      </c>
      <c r="AH276" s="117">
        <f ca="1">SUMIF(Материал!A:A,K276,Материал!B:B)</f>
        <v>1</v>
      </c>
      <c r="AI276" s="117">
        <f ca="1">SUMIF(Размеры!A:A,P276,Размеры!E:E)</f>
        <v>1</v>
      </c>
      <c r="AJ276" s="117">
        <f ca="1">SUMIF(Сезон!A:A,F276,Сезон!B:B)</f>
        <v>1</v>
      </c>
      <c r="AK276" s="117">
        <f ca="1">SUMIF(Состав!A:A,J276,Состав!B:B)</f>
        <v>1</v>
      </c>
      <c r="AL276" s="117">
        <f ca="1">SUMIF(ЦветПолный!A:A,I276,ЦветПолный!C:C)</f>
        <v>6</v>
      </c>
      <c r="AM276" s="117">
        <f>SUMIF(Цвет!A:A,W276,Цвет!B:B)</f>
        <v>1</v>
      </c>
      <c r="AN276" s="117">
        <f ca="1">SUMIF(Пол!B:B,L276,Пол!C:C)</f>
        <v>1</v>
      </c>
      <c r="AO276" s="117">
        <f ca="1">SUMIF(Марка!A:A,G276,Марка!B:B)</f>
        <v>1</v>
      </c>
      <c r="AP276" s="117">
        <f ca="1">SUMIF(Страна!A:A,M276,Страна!B:B)</f>
        <v>1</v>
      </c>
      <c r="AQ276" s="83" t="str">
        <f ca="1">IF(VLOOKUP(T276,Товары!A:B,2,FALSE)=X276,"Есть в 1С","ERR")</f>
        <v>Есть в 1С</v>
      </c>
      <c r="AR276" s="84" t="str">
        <f ca="1">IF(VLOOKUP(X276,Товары!B:B,1,FALSE)=X276,"Есть в 1С","ERR")</f>
        <v>Есть в 1С</v>
      </c>
      <c r="AS276" s="116" t="str">
        <f ca="1">VLOOKUP(T276,Товары!A:B,2,FALSE)</f>
        <v>21-155-15</v>
      </c>
      <c r="AT276" s="114" t="str">
        <f ca="1">VLOOKUP(T276,Товары!A:B,1,FALSE)</f>
        <v>Шляпа BAILEY арт. 81810 WAITS (коньячный) {copper}</v>
      </c>
    </row>
    <row r="277" spans="1:46" x14ac:dyDescent="0.25">
      <c r="A277" s="133" t="str">
        <f ca="1"/>
        <v>21-155-15-55</v>
      </c>
      <c r="B277" s="128" t="str">
        <f ca="1">UPPER(_xlfn.XLOOKUP($A277,Строчный!$A:$A,Строчный!B:B,"ERR",0))</f>
        <v>81810 WAITS</v>
      </c>
      <c r="C277" s="101" t="str">
        <f ca="1">PROPER(_xlfn.XLOOKUP($A277,Строчный!$A:$A,Строчный!C:C,"ERR",0))</f>
        <v>Шляпы</v>
      </c>
      <c r="D277" s="101" t="str">
        <f ca="1">_xlfn.LET(_xlpm.DATA,(_xlfn.XLOOKUP($A277,Строчный!$A:$A,Строчный!D:D,"ERR",0)),UPPER(MID(_xlpm.DATA,1,1))&amp;LOWER(MID(_xlpm.DATA,2,LEN(_xlpm.DATA)-1)))</f>
        <v>Шляпа поркпай</v>
      </c>
      <c r="E277" s="101" t="str">
        <f ca="1">PROPER(_xlfn.XLOOKUP($A277,Строчный!$A:$A,Строчный!E:E,"ERR",0))</f>
        <v>The Hollywood</v>
      </c>
      <c r="F277" s="101" t="str">
        <f ca="1">LOWER(_xlfn.XLOOKUP($A277,Строчный!$A:$A,Строчный!F:F,"ERR",0))</f>
        <v>летний</v>
      </c>
      <c r="G277" s="101" t="str">
        <f ca="1">UPPER(_xlfn.XLOOKUP($A277,Строчный!$A:$A,Строчный!G:G,"ERR",0))</f>
        <v>BAILEY</v>
      </c>
      <c r="H277" s="101" t="str">
        <f ca="1">LOWER(_xlfn.XLOOKUP($A277,Строчный!$A:$A,Строчный!H:H,"ERR",0))</f>
        <v>copper</v>
      </c>
      <c r="I277" s="101" t="str">
        <f ca="1">LOWER(_xlfn.XLOOKUP($A277,Строчный!$A:$A,Строчный!I:I,"ERR",0))</f>
        <v>коньячный</v>
      </c>
      <c r="J277" s="101" t="str">
        <f ca="1">SUBSTITUTE(LOWER(_xlfn.XLOOKUP($A277,Строчный!$A:$A,Строчный!J:J,"ERR",0)),"подклад","Подклад")</f>
        <v>50% бумага - 50% полипропилен</v>
      </c>
      <c r="K277" s="101" t="str">
        <f ca="1">LOWER(_xlfn.XLOOKUP($A277,Строчный!$A:$A,Строчный!K:K,"ERR",0))</f>
        <v>бумажные</v>
      </c>
      <c r="L277" s="101" t="str">
        <f ca="1">PROPER(_xlfn.XLOOKUP($A277,Строчный!$A:$A,Строчный!L:L,"ERR",0))</f>
        <v>Унисекс</v>
      </c>
      <c r="M277" s="101" t="str">
        <f ca="1">PROPER(_xlfn.XLOOKUP($A277,Строчный!$A:$A,Строчный!M:M,"ERR",0))</f>
        <v>Китай</v>
      </c>
      <c r="N277" s="110">
        <f ca="1">VALUE(_xlfn.XLOOKUP($A277,Строчный!$A:$A,Строчный!N:N,"ERR",0))</f>
        <v>2380.9500000000003</v>
      </c>
      <c r="O277" s="109" t="str">
        <f ca="1">_xlfn.XLOOKUP($G277,Фабрика!A:A,Фабрика!B:B,"ERR",0)</f>
        <v>Bollman Headwear Europe Ltd; 2 Merchants drive, Caelisle, Cumbria CA3 0JW, United Kingdom</v>
      </c>
      <c r="P277" s="100">
        <f ca="1">_xlfn.XLOOKUP($A277,Строчный!$A:$A,Строчный!P:P,"ERR",0)</f>
        <v>55</v>
      </c>
      <c r="Q277" s="100">
        <f ca="1">VALUE(_xlfn.XLOOKUP($A277,Строчный!$A:$A,Строчный!Q:Q,"ERR",0))</f>
        <v>2</v>
      </c>
      <c r="R277" s="14" t="s">
        <v>283</v>
      </c>
      <c r="S277" s="122" t="str">
        <f t="shared" ca="1" si="28"/>
        <v>Шляпа BAILEY арт. 81810 WAITS (коньячный)</v>
      </c>
      <c r="T277" s="121" t="str">
        <f t="shared" ca="1" si="29"/>
        <v>Шляпа BAILEY арт. 81810 WAITS (коньячный) {copper}</v>
      </c>
      <c r="U277" s="18" t="str">
        <f t="shared" ca="1" si="30"/>
        <v>коньячный</v>
      </c>
      <c r="V277" s="18" t="str">
        <f t="shared" ca="1" si="31"/>
        <v>коньячный</v>
      </c>
      <c r="W277" s="119" t="s">
        <v>22</v>
      </c>
      <c r="X277" s="93" t="str">
        <f t="shared" ca="1" si="32"/>
        <v>21-155-15</v>
      </c>
      <c r="Y277" s="95" t="str">
        <f ca="1">VLOOKUP(C277,Группа!A:B,2,FALSE)</f>
        <v>Шляпа</v>
      </c>
      <c r="Z277" s="117" t="str">
        <f ca="1">IFERROR(VLOOKUP(P277,Размеры!A:C,3,FALSE),"")</f>
        <v>55 S</v>
      </c>
      <c r="AA277" s="117" t="str">
        <f ca="1">VLOOKUP(I277,ЦветПолный!A:B,2,FALSE)</f>
        <v>90</v>
      </c>
      <c r="AB277" s="117">
        <f ca="1">IFERROR(VLOOKUP(P277,Размеры!A:D,4,FALSE),"")</f>
        <v>55</v>
      </c>
      <c r="AC277" s="117">
        <f ca="1">IF(LEFT(IFERROR(VLOOKUP(LOOKUP(2,1/SEARCH(B277,Товары!A:A),Товары!A:A),Товары!A:B,2,0),""),6)=MID(X277,1,6),1,0)</f>
        <v>1</v>
      </c>
      <c r="AE277" s="117">
        <f ca="1">SUMIF(Группа!A:A,C277,Группа!C:C)</f>
        <v>1</v>
      </c>
      <c r="AF277" s="117">
        <f ca="1">SUMIF(Группа!B:B,Y277,Группа!C:C)</f>
        <v>1</v>
      </c>
      <c r="AG277" s="117">
        <f ca="1">SUMIF(Формы!A:A,D277,Формы!B:B)</f>
        <v>1</v>
      </c>
      <c r="AH277" s="117">
        <f ca="1">SUMIF(Материал!A:A,K277,Материал!B:B)</f>
        <v>1</v>
      </c>
      <c r="AI277" s="117">
        <f ca="1">SUMIF(Размеры!A:A,P277,Размеры!E:E)</f>
        <v>1</v>
      </c>
      <c r="AJ277" s="117">
        <f ca="1">SUMIF(Сезон!A:A,F277,Сезон!B:B)</f>
        <v>1</v>
      </c>
      <c r="AK277" s="117">
        <f ca="1">SUMIF(Состав!A:A,J277,Состав!B:B)</f>
        <v>1</v>
      </c>
      <c r="AL277" s="117">
        <f ca="1">SUMIF(ЦветПолный!A:A,I277,ЦветПолный!C:C)</f>
        <v>6</v>
      </c>
      <c r="AM277" s="117">
        <f>SUMIF(Цвет!A:A,W277,Цвет!B:B)</f>
        <v>1</v>
      </c>
      <c r="AN277" s="117">
        <f ca="1">SUMIF(Пол!B:B,L277,Пол!C:C)</f>
        <v>1</v>
      </c>
      <c r="AO277" s="117">
        <f ca="1">SUMIF(Марка!A:A,G277,Марка!B:B)</f>
        <v>1</v>
      </c>
      <c r="AP277" s="117">
        <f ca="1">SUMIF(Страна!A:A,M277,Страна!B:B)</f>
        <v>1</v>
      </c>
      <c r="AQ277" s="83" t="str">
        <f ca="1">IF(VLOOKUP(T277,Товары!A:B,2,FALSE)=X277,"Есть в 1С","ERR")</f>
        <v>Есть в 1С</v>
      </c>
      <c r="AR277" s="84" t="str">
        <f ca="1">IF(VLOOKUP(X277,Товары!B:B,1,FALSE)=X277,"Есть в 1С","ERR")</f>
        <v>Есть в 1С</v>
      </c>
      <c r="AS277" s="116" t="str">
        <f ca="1">VLOOKUP(T277,Товары!A:B,2,FALSE)</f>
        <v>21-155-15</v>
      </c>
      <c r="AT277" s="114" t="str">
        <f ca="1">VLOOKUP(T277,Товары!A:B,1,FALSE)</f>
        <v>Шляпа BAILEY арт. 81810 WAITS (коньячный) {copper}</v>
      </c>
    </row>
    <row r="278" spans="1:46" x14ac:dyDescent="0.25">
      <c r="A278" s="133" t="str">
        <f ca="1"/>
        <v>21-155-09-63</v>
      </c>
      <c r="B278" s="128" t="str">
        <f ca="1">UPPER(_xlfn.XLOOKUP($A278,Строчный!$A:$A,Строчный!B:B,"ERR",0))</f>
        <v>81810 WAITS</v>
      </c>
      <c r="C278" s="101" t="str">
        <f ca="1">PROPER(_xlfn.XLOOKUP($A278,Строчный!$A:$A,Строчный!C:C,"ERR",0))</f>
        <v>Шляпы</v>
      </c>
      <c r="D278" s="101" t="str">
        <f ca="1">_xlfn.LET(_xlpm.DATA,(_xlfn.XLOOKUP($A278,Строчный!$A:$A,Строчный!D:D,"ERR",0)),UPPER(MID(_xlpm.DATA,1,1))&amp;LOWER(MID(_xlpm.DATA,2,LEN(_xlpm.DATA)-1)))</f>
        <v>Шляпа поркпай</v>
      </c>
      <c r="E278" s="101" t="str">
        <f ca="1">PROPER(_xlfn.XLOOKUP($A278,Строчный!$A:$A,Строчный!E:E,"ERR",0))</f>
        <v>The Hollywood</v>
      </c>
      <c r="F278" s="101" t="str">
        <f ca="1">LOWER(_xlfn.XLOOKUP($A278,Строчный!$A:$A,Строчный!F:F,"ERR",0))</f>
        <v>летний</v>
      </c>
      <c r="G278" s="101" t="str">
        <f ca="1">UPPER(_xlfn.XLOOKUP($A278,Строчный!$A:$A,Строчный!G:G,"ERR",0))</f>
        <v>BAILEY</v>
      </c>
      <c r="H278" s="101" t="str">
        <f ca="1">LOWER(_xlfn.XLOOKUP($A278,Строчный!$A:$A,Строчный!H:H,"ERR",0))</f>
        <v>black</v>
      </c>
      <c r="I278" s="101" t="str">
        <f ca="1">LOWER(_xlfn.XLOOKUP($A278,Строчный!$A:$A,Строчный!I:I,"ERR",0))</f>
        <v>черный</v>
      </c>
      <c r="J278" s="101" t="str">
        <f ca="1">SUBSTITUTE(LOWER(_xlfn.XLOOKUP($A278,Строчный!$A:$A,Строчный!J:J,"ERR",0)),"подклад","Подклад")</f>
        <v>50% бумага - 50% полипропилен</v>
      </c>
      <c r="K278" s="101" t="str">
        <f ca="1">LOWER(_xlfn.XLOOKUP($A278,Строчный!$A:$A,Строчный!K:K,"ERR",0))</f>
        <v>бумажные</v>
      </c>
      <c r="L278" s="101" t="str">
        <f ca="1">PROPER(_xlfn.XLOOKUP($A278,Строчный!$A:$A,Строчный!L:L,"ERR",0))</f>
        <v>Унисекс</v>
      </c>
      <c r="M278" s="101" t="str">
        <f ca="1">PROPER(_xlfn.XLOOKUP($A278,Строчный!$A:$A,Строчный!M:M,"ERR",0))</f>
        <v>Китай</v>
      </c>
      <c r="N278" s="110">
        <f ca="1">VALUE(_xlfn.XLOOKUP($A278,Строчный!$A:$A,Строчный!N:N,"ERR",0))</f>
        <v>2380.9500000000003</v>
      </c>
      <c r="O278" s="109" t="str">
        <f ca="1">_xlfn.XLOOKUP($G278,Фабрика!A:A,Фабрика!B:B,"ERR",0)</f>
        <v>Bollman Headwear Europe Ltd; 2 Merchants drive, Caelisle, Cumbria CA3 0JW, United Kingdom</v>
      </c>
      <c r="P278" s="100">
        <f ca="1">_xlfn.XLOOKUP($A278,Строчный!$A:$A,Строчный!P:P,"ERR",0)</f>
        <v>63</v>
      </c>
      <c r="Q278" s="100">
        <f ca="1">VALUE(_xlfn.XLOOKUP($A278,Строчный!$A:$A,Строчный!Q:Q,"ERR",0))</f>
        <v>3</v>
      </c>
      <c r="R278" s="14" t="s">
        <v>283</v>
      </c>
      <c r="S278" s="122" t="str">
        <f t="shared" ca="1" si="28"/>
        <v>Шляпа BAILEY арт. 81810 WAITS (черный)</v>
      </c>
      <c r="T278" s="121" t="str">
        <f t="shared" ca="1" si="29"/>
        <v>Шляпа BAILEY арт. 81810 WAITS (черный) {black}</v>
      </c>
      <c r="U278" s="18" t="str">
        <f t="shared" ca="1" si="30"/>
        <v>черный</v>
      </c>
      <c r="V278" s="18" t="str">
        <f t="shared" ca="1" si="31"/>
        <v>черный</v>
      </c>
      <c r="W278" s="119" t="str">
        <f ca="1">_xlfn.XLOOKUP(A278,'Цвета артикулов'!A:A,'Цвета артикулов'!B:B,IFERROR(MID(I278,FIND("-",I278)+1,LEN(I278)),IFERROR(MID(I278,1,FIND("/",I278)-2),I278)),0)</f>
        <v>черный</v>
      </c>
      <c r="X278" s="93" t="str">
        <f t="shared" ca="1" si="32"/>
        <v>21-155-09</v>
      </c>
      <c r="Y278" s="95" t="str">
        <f ca="1">VLOOKUP(C278,Группа!A:B,2,FALSE)</f>
        <v>Шляпа</v>
      </c>
      <c r="Z278" s="117" t="str">
        <f ca="1">IFERROR(VLOOKUP(P278,Размеры!A:C,3,FALSE),"")</f>
        <v>63 XXL</v>
      </c>
      <c r="AA278" s="117" t="str">
        <f ca="1">VLOOKUP(I278,ЦветПолный!A:B,2,FALSE)</f>
        <v>09</v>
      </c>
      <c r="AB278" s="117">
        <f ca="1">IFERROR(VLOOKUP(P278,Размеры!A:D,4,FALSE),"")</f>
        <v>63</v>
      </c>
      <c r="AC278" s="117">
        <f ca="1">IF(LEFT(IFERROR(VLOOKUP(LOOKUP(2,1/SEARCH(B278,Товары!A:A),Товары!A:A),Товары!A:B,2,0),""),6)=MID(X278,1,6),1,0)</f>
        <v>1</v>
      </c>
      <c r="AE278" s="117">
        <f ca="1">SUMIF(Группа!A:A,C278,Группа!C:C)</f>
        <v>1</v>
      </c>
      <c r="AF278" s="117">
        <f ca="1">SUMIF(Группа!B:B,Y278,Группа!C:C)</f>
        <v>1</v>
      </c>
      <c r="AG278" s="117">
        <f ca="1">SUMIF(Формы!A:A,D278,Формы!B:B)</f>
        <v>1</v>
      </c>
      <c r="AH278" s="117">
        <f ca="1">SUMIF(Материал!A:A,K278,Материал!B:B)</f>
        <v>1</v>
      </c>
      <c r="AI278" s="117">
        <f ca="1">SUMIF(Размеры!A:A,P278,Размеры!E:E)</f>
        <v>1</v>
      </c>
      <c r="AJ278" s="117">
        <f ca="1">SUMIF(Сезон!A:A,F278,Сезон!B:B)</f>
        <v>1</v>
      </c>
      <c r="AK278" s="117">
        <f ca="1">SUMIF(Состав!A:A,J278,Состав!B:B)</f>
        <v>1</v>
      </c>
      <c r="AL278" s="117">
        <f ca="1">SUMIF(ЦветПолный!A:A,I278,ЦветПолный!C:C)</f>
        <v>11</v>
      </c>
      <c r="AM278" s="117">
        <f ca="1">SUMIF(Цвет!A:A,W278,Цвет!B:B)</f>
        <v>1</v>
      </c>
      <c r="AN278" s="117">
        <f ca="1">SUMIF(Пол!B:B,L278,Пол!C:C)</f>
        <v>1</v>
      </c>
      <c r="AO278" s="117">
        <f ca="1">SUMIF(Марка!A:A,G278,Марка!B:B)</f>
        <v>1</v>
      </c>
      <c r="AP278" s="117">
        <f ca="1">SUMIF(Страна!A:A,M278,Страна!B:B)</f>
        <v>1</v>
      </c>
      <c r="AQ278" s="83" t="str">
        <f ca="1">IF(VLOOKUP(T278,Товары!A:B,2,FALSE)=X278,"Есть в 1С","ERR")</f>
        <v>Есть в 1С</v>
      </c>
      <c r="AR278" s="84" t="str">
        <f ca="1">IF(VLOOKUP(X278,Товары!B:B,1,FALSE)=X278,"Есть в 1С","ERR")</f>
        <v>Есть в 1С</v>
      </c>
      <c r="AS278" s="116" t="str">
        <f ca="1">VLOOKUP(T278,Товары!A:B,2,FALSE)</f>
        <v>21-155-09</v>
      </c>
      <c r="AT278" s="114" t="str">
        <f ca="1">VLOOKUP(T278,Товары!A:B,1,FALSE)</f>
        <v>Шляпа BAILEY арт. 81810 WAITS (черный) {black}</v>
      </c>
    </row>
    <row r="279" spans="1:46" x14ac:dyDescent="0.25">
      <c r="A279" s="133" t="str">
        <f ca="1"/>
        <v>21-155-09-61</v>
      </c>
      <c r="B279" s="128" t="str">
        <f ca="1">UPPER(_xlfn.XLOOKUP($A279,Строчный!$A:$A,Строчный!B:B,"ERR",0))</f>
        <v>81810 WAITS</v>
      </c>
      <c r="C279" s="101" t="str">
        <f ca="1">PROPER(_xlfn.XLOOKUP($A279,Строчный!$A:$A,Строчный!C:C,"ERR",0))</f>
        <v>Шляпы</v>
      </c>
      <c r="D279" s="101" t="str">
        <f ca="1">_xlfn.LET(_xlpm.DATA,(_xlfn.XLOOKUP($A279,Строчный!$A:$A,Строчный!D:D,"ERR",0)),UPPER(MID(_xlpm.DATA,1,1))&amp;LOWER(MID(_xlpm.DATA,2,LEN(_xlpm.DATA)-1)))</f>
        <v>Шляпа поркпай</v>
      </c>
      <c r="E279" s="101" t="str">
        <f ca="1">PROPER(_xlfn.XLOOKUP($A279,Строчный!$A:$A,Строчный!E:E,"ERR",0))</f>
        <v>The Hollywood</v>
      </c>
      <c r="F279" s="101" t="str">
        <f ca="1">LOWER(_xlfn.XLOOKUP($A279,Строчный!$A:$A,Строчный!F:F,"ERR",0))</f>
        <v>летний</v>
      </c>
      <c r="G279" s="101" t="str">
        <f ca="1">UPPER(_xlfn.XLOOKUP($A279,Строчный!$A:$A,Строчный!G:G,"ERR",0))</f>
        <v>BAILEY</v>
      </c>
      <c r="H279" s="101" t="str">
        <f ca="1">LOWER(_xlfn.XLOOKUP($A279,Строчный!$A:$A,Строчный!H:H,"ERR",0))</f>
        <v>black</v>
      </c>
      <c r="I279" s="101" t="str">
        <f ca="1">LOWER(_xlfn.XLOOKUP($A279,Строчный!$A:$A,Строчный!I:I,"ERR",0))</f>
        <v>черный</v>
      </c>
      <c r="J279" s="101" t="str">
        <f ca="1">SUBSTITUTE(LOWER(_xlfn.XLOOKUP($A279,Строчный!$A:$A,Строчный!J:J,"ERR",0)),"подклад","Подклад")</f>
        <v>50% бумага - 50% полипропилен</v>
      </c>
      <c r="K279" s="101" t="str">
        <f ca="1">LOWER(_xlfn.XLOOKUP($A279,Строчный!$A:$A,Строчный!K:K,"ERR",0))</f>
        <v>бумажные</v>
      </c>
      <c r="L279" s="101" t="str">
        <f ca="1">PROPER(_xlfn.XLOOKUP($A279,Строчный!$A:$A,Строчный!L:L,"ERR",0))</f>
        <v>Унисекс</v>
      </c>
      <c r="M279" s="101" t="str">
        <f ca="1">PROPER(_xlfn.XLOOKUP($A279,Строчный!$A:$A,Строчный!M:M,"ERR",0))</f>
        <v>Китай</v>
      </c>
      <c r="N279" s="110">
        <f ca="1">VALUE(_xlfn.XLOOKUP($A279,Строчный!$A:$A,Строчный!N:N,"ERR",0))</f>
        <v>2380.9500000000003</v>
      </c>
      <c r="O279" s="109" t="str">
        <f ca="1">_xlfn.XLOOKUP($G279,Фабрика!A:A,Фабрика!B:B,"ERR",0)</f>
        <v>Bollman Headwear Europe Ltd; 2 Merchants drive, Caelisle, Cumbria CA3 0JW, United Kingdom</v>
      </c>
      <c r="P279" s="100">
        <f ca="1">_xlfn.XLOOKUP($A279,Строчный!$A:$A,Строчный!P:P,"ERR",0)</f>
        <v>61</v>
      </c>
      <c r="Q279" s="100">
        <f ca="1">VALUE(_xlfn.XLOOKUP($A279,Строчный!$A:$A,Строчный!Q:Q,"ERR",0))</f>
        <v>7</v>
      </c>
      <c r="R279" s="14" t="s">
        <v>283</v>
      </c>
      <c r="S279" s="122" t="str">
        <f t="shared" ca="1" si="28"/>
        <v>Шляпа BAILEY арт. 81810 WAITS (черный)</v>
      </c>
      <c r="T279" s="121" t="str">
        <f t="shared" ca="1" si="29"/>
        <v>Шляпа BAILEY арт. 81810 WAITS (черный) {black}</v>
      </c>
      <c r="U279" s="18" t="str">
        <f t="shared" ca="1" si="30"/>
        <v>черный</v>
      </c>
      <c r="V279" s="18" t="str">
        <f t="shared" ca="1" si="31"/>
        <v>черный</v>
      </c>
      <c r="W279" s="119" t="str">
        <f ca="1">_xlfn.XLOOKUP(A279,'Цвета артикулов'!A:A,'Цвета артикулов'!B:B,IFERROR(MID(I279,FIND("-",I279)+1,LEN(I279)),IFERROR(MID(I279,1,FIND("/",I279)-2),I279)),0)</f>
        <v>черный</v>
      </c>
      <c r="X279" s="93" t="str">
        <f t="shared" ca="1" si="32"/>
        <v>21-155-09</v>
      </c>
      <c r="Y279" s="95" t="str">
        <f ca="1">VLOOKUP(C279,Группа!A:B,2,FALSE)</f>
        <v>Шляпа</v>
      </c>
      <c r="Z279" s="117" t="str">
        <f ca="1">IFERROR(VLOOKUP(P279,Размеры!A:C,3,FALSE),"")</f>
        <v>61 XL</v>
      </c>
      <c r="AA279" s="117" t="str">
        <f ca="1">VLOOKUP(I279,ЦветПолный!A:B,2,FALSE)</f>
        <v>09</v>
      </c>
      <c r="AB279" s="117">
        <f ca="1">IFERROR(VLOOKUP(P279,Размеры!A:D,4,FALSE),"")</f>
        <v>61</v>
      </c>
      <c r="AC279" s="117">
        <f ca="1">IF(LEFT(IFERROR(VLOOKUP(LOOKUP(2,1/SEARCH(B279,Товары!A:A),Товары!A:A),Товары!A:B,2,0),""),6)=MID(X279,1,6),1,0)</f>
        <v>1</v>
      </c>
      <c r="AE279" s="117">
        <f ca="1">SUMIF(Группа!A:A,C279,Группа!C:C)</f>
        <v>1</v>
      </c>
      <c r="AF279" s="117">
        <f ca="1">SUMIF(Группа!B:B,Y279,Группа!C:C)</f>
        <v>1</v>
      </c>
      <c r="AG279" s="117">
        <f ca="1">SUMIF(Формы!A:A,D279,Формы!B:B)</f>
        <v>1</v>
      </c>
      <c r="AH279" s="117">
        <f ca="1">SUMIF(Материал!A:A,K279,Материал!B:B)</f>
        <v>1</v>
      </c>
      <c r="AI279" s="117">
        <f ca="1">SUMIF(Размеры!A:A,P279,Размеры!E:E)</f>
        <v>1</v>
      </c>
      <c r="AJ279" s="117">
        <f ca="1">SUMIF(Сезон!A:A,F279,Сезон!B:B)</f>
        <v>1</v>
      </c>
      <c r="AK279" s="117">
        <f ca="1">SUMIF(Состав!A:A,J279,Состав!B:B)</f>
        <v>1</v>
      </c>
      <c r="AL279" s="117">
        <f ca="1">SUMIF(ЦветПолный!A:A,I279,ЦветПолный!C:C)</f>
        <v>11</v>
      </c>
      <c r="AM279" s="117">
        <f ca="1">SUMIF(Цвет!A:A,W279,Цвет!B:B)</f>
        <v>1</v>
      </c>
      <c r="AN279" s="117">
        <f ca="1">SUMIF(Пол!B:B,L279,Пол!C:C)</f>
        <v>1</v>
      </c>
      <c r="AO279" s="117">
        <f ca="1">SUMIF(Марка!A:A,G279,Марка!B:B)</f>
        <v>1</v>
      </c>
      <c r="AP279" s="117">
        <f ca="1">SUMIF(Страна!A:A,M279,Страна!B:B)</f>
        <v>1</v>
      </c>
      <c r="AQ279" s="83" t="str">
        <f ca="1">IF(VLOOKUP(T279,Товары!A:B,2,FALSE)=X279,"Есть в 1С","ERR")</f>
        <v>Есть в 1С</v>
      </c>
      <c r="AR279" s="84" t="str">
        <f ca="1">IF(VLOOKUP(X279,Товары!B:B,1,FALSE)=X279,"Есть в 1С","ERR")</f>
        <v>Есть в 1С</v>
      </c>
      <c r="AS279" s="116" t="str">
        <f ca="1">VLOOKUP(T279,Товары!A:B,2,FALSE)</f>
        <v>21-155-09</v>
      </c>
      <c r="AT279" s="114" t="str">
        <f ca="1">VLOOKUP(T279,Товары!A:B,1,FALSE)</f>
        <v>Шляпа BAILEY арт. 81810 WAITS (черный) {black}</v>
      </c>
    </row>
    <row r="280" spans="1:46" x14ac:dyDescent="0.25">
      <c r="A280" s="133" t="str">
        <f ca="1"/>
        <v>21-155-09-59</v>
      </c>
      <c r="B280" s="128" t="str">
        <f ca="1">UPPER(_xlfn.XLOOKUP($A280,Строчный!$A:$A,Строчный!B:B,"ERR",0))</f>
        <v>81810 WAITS</v>
      </c>
      <c r="C280" s="101" t="str">
        <f ca="1">PROPER(_xlfn.XLOOKUP($A280,Строчный!$A:$A,Строчный!C:C,"ERR",0))</f>
        <v>Шляпы</v>
      </c>
      <c r="D280" s="101" t="str">
        <f ca="1">_xlfn.LET(_xlpm.DATA,(_xlfn.XLOOKUP($A280,Строчный!$A:$A,Строчный!D:D,"ERR",0)),UPPER(MID(_xlpm.DATA,1,1))&amp;LOWER(MID(_xlpm.DATA,2,LEN(_xlpm.DATA)-1)))</f>
        <v>Шляпа поркпай</v>
      </c>
      <c r="E280" s="101" t="str">
        <f ca="1">PROPER(_xlfn.XLOOKUP($A280,Строчный!$A:$A,Строчный!E:E,"ERR",0))</f>
        <v>The Hollywood</v>
      </c>
      <c r="F280" s="101" t="str">
        <f ca="1">LOWER(_xlfn.XLOOKUP($A280,Строчный!$A:$A,Строчный!F:F,"ERR",0))</f>
        <v>летний</v>
      </c>
      <c r="G280" s="101" t="str">
        <f ca="1">UPPER(_xlfn.XLOOKUP($A280,Строчный!$A:$A,Строчный!G:G,"ERR",0))</f>
        <v>BAILEY</v>
      </c>
      <c r="H280" s="101" t="str">
        <f ca="1">LOWER(_xlfn.XLOOKUP($A280,Строчный!$A:$A,Строчный!H:H,"ERR",0))</f>
        <v>black</v>
      </c>
      <c r="I280" s="101" t="str">
        <f ca="1">LOWER(_xlfn.XLOOKUP($A280,Строчный!$A:$A,Строчный!I:I,"ERR",0))</f>
        <v>черный</v>
      </c>
      <c r="J280" s="101" t="str">
        <f ca="1">SUBSTITUTE(LOWER(_xlfn.XLOOKUP($A280,Строчный!$A:$A,Строчный!J:J,"ERR",0)),"подклад","Подклад")</f>
        <v>50% бумага - 50% полипропилен</v>
      </c>
      <c r="K280" s="101" t="str">
        <f ca="1">LOWER(_xlfn.XLOOKUP($A280,Строчный!$A:$A,Строчный!K:K,"ERR",0))</f>
        <v>бумажные</v>
      </c>
      <c r="L280" s="101" t="str">
        <f ca="1">PROPER(_xlfn.XLOOKUP($A280,Строчный!$A:$A,Строчный!L:L,"ERR",0))</f>
        <v>Унисекс</v>
      </c>
      <c r="M280" s="101" t="str">
        <f ca="1">PROPER(_xlfn.XLOOKUP($A280,Строчный!$A:$A,Строчный!M:M,"ERR",0))</f>
        <v>Китай</v>
      </c>
      <c r="N280" s="110">
        <f ca="1">VALUE(_xlfn.XLOOKUP($A280,Строчный!$A:$A,Строчный!N:N,"ERR",0))</f>
        <v>2380.9500000000003</v>
      </c>
      <c r="O280" s="109" t="str">
        <f ca="1">_xlfn.XLOOKUP($G280,Фабрика!A:A,Фабрика!B:B,"ERR",0)</f>
        <v>Bollman Headwear Europe Ltd; 2 Merchants drive, Caelisle, Cumbria CA3 0JW, United Kingdom</v>
      </c>
      <c r="P280" s="100">
        <f ca="1">_xlfn.XLOOKUP($A280,Строчный!$A:$A,Строчный!P:P,"ERR",0)</f>
        <v>59</v>
      </c>
      <c r="Q280" s="100">
        <f ca="1">VALUE(_xlfn.XLOOKUP($A280,Строчный!$A:$A,Строчный!Q:Q,"ERR",0))</f>
        <v>12</v>
      </c>
      <c r="R280" s="14" t="s">
        <v>283</v>
      </c>
      <c r="S280" s="122" t="str">
        <f t="shared" ca="1" si="28"/>
        <v>Шляпа BAILEY арт. 81810 WAITS (черный)</v>
      </c>
      <c r="T280" s="121" t="str">
        <f t="shared" ca="1" si="29"/>
        <v>Шляпа BAILEY арт. 81810 WAITS (черный) {black}</v>
      </c>
      <c r="U280" s="18" t="str">
        <f t="shared" ca="1" si="30"/>
        <v>черный</v>
      </c>
      <c r="V280" s="18" t="str">
        <f t="shared" ca="1" si="31"/>
        <v>черный</v>
      </c>
      <c r="W280" s="119" t="str">
        <f ca="1">_xlfn.XLOOKUP(A280,'Цвета артикулов'!A:A,'Цвета артикулов'!B:B,IFERROR(MID(I280,FIND("-",I280)+1,LEN(I280)),IFERROR(MID(I280,1,FIND("/",I280)-2),I280)),0)</f>
        <v>черный</v>
      </c>
      <c r="X280" s="93" t="str">
        <f t="shared" ca="1" si="32"/>
        <v>21-155-09</v>
      </c>
      <c r="Y280" s="95" t="str">
        <f ca="1">VLOOKUP(C280,Группа!A:B,2,FALSE)</f>
        <v>Шляпа</v>
      </c>
      <c r="Z280" s="117" t="str">
        <f ca="1">IFERROR(VLOOKUP(P280,Размеры!A:C,3,FALSE),"")</f>
        <v>59 L</v>
      </c>
      <c r="AA280" s="117" t="str">
        <f ca="1">VLOOKUP(I280,ЦветПолный!A:B,2,FALSE)</f>
        <v>09</v>
      </c>
      <c r="AB280" s="117">
        <f ca="1">IFERROR(VLOOKUP(P280,Размеры!A:D,4,FALSE),"")</f>
        <v>59</v>
      </c>
      <c r="AC280" s="117">
        <f ca="1">IF(LEFT(IFERROR(VLOOKUP(LOOKUP(2,1/SEARCH(B280,Товары!A:A),Товары!A:A),Товары!A:B,2,0),""),6)=MID(X280,1,6),1,0)</f>
        <v>1</v>
      </c>
      <c r="AE280" s="117">
        <f ca="1">SUMIF(Группа!A:A,C280,Группа!C:C)</f>
        <v>1</v>
      </c>
      <c r="AF280" s="117">
        <f ca="1">SUMIF(Группа!B:B,Y280,Группа!C:C)</f>
        <v>1</v>
      </c>
      <c r="AG280" s="117">
        <f ca="1">SUMIF(Формы!A:A,D280,Формы!B:B)</f>
        <v>1</v>
      </c>
      <c r="AH280" s="117">
        <f ca="1">SUMIF(Материал!A:A,K280,Материал!B:B)</f>
        <v>1</v>
      </c>
      <c r="AI280" s="117">
        <f ca="1">SUMIF(Размеры!A:A,P280,Размеры!E:E)</f>
        <v>1</v>
      </c>
      <c r="AJ280" s="117">
        <f ca="1">SUMIF(Сезон!A:A,F280,Сезон!B:B)</f>
        <v>1</v>
      </c>
      <c r="AK280" s="117">
        <f ca="1">SUMIF(Состав!A:A,J280,Состав!B:B)</f>
        <v>1</v>
      </c>
      <c r="AL280" s="117">
        <f ca="1">SUMIF(ЦветПолный!A:A,I280,ЦветПолный!C:C)</f>
        <v>11</v>
      </c>
      <c r="AM280" s="117">
        <f ca="1">SUMIF(Цвет!A:A,W280,Цвет!B:B)</f>
        <v>1</v>
      </c>
      <c r="AN280" s="117">
        <f ca="1">SUMIF(Пол!B:B,L280,Пол!C:C)</f>
        <v>1</v>
      </c>
      <c r="AO280" s="117">
        <f ca="1">SUMIF(Марка!A:A,G280,Марка!B:B)</f>
        <v>1</v>
      </c>
      <c r="AP280" s="117">
        <f ca="1">SUMIF(Страна!A:A,M280,Страна!B:B)</f>
        <v>1</v>
      </c>
      <c r="AQ280" s="83" t="str">
        <f ca="1">IF(VLOOKUP(T280,Товары!A:B,2,FALSE)=X280,"Есть в 1С","ERR")</f>
        <v>Есть в 1С</v>
      </c>
      <c r="AR280" s="84" t="str">
        <f ca="1">IF(VLOOKUP(X280,Товары!B:B,1,FALSE)=X280,"Есть в 1С","ERR")</f>
        <v>Есть в 1С</v>
      </c>
      <c r="AS280" s="116" t="str">
        <f ca="1">VLOOKUP(T280,Товары!A:B,2,FALSE)</f>
        <v>21-155-09</v>
      </c>
      <c r="AT280" s="114" t="str">
        <f ca="1">VLOOKUP(T280,Товары!A:B,1,FALSE)</f>
        <v>Шляпа BAILEY арт. 81810 WAITS (черный) {black}</v>
      </c>
    </row>
    <row r="281" spans="1:46" x14ac:dyDescent="0.25">
      <c r="A281" s="133" t="str">
        <f ca="1"/>
        <v>21-155-09-57</v>
      </c>
      <c r="B281" s="128" t="str">
        <f ca="1">UPPER(_xlfn.XLOOKUP($A281,Строчный!$A:$A,Строчный!B:B,"ERR",0))</f>
        <v>81810 WAITS</v>
      </c>
      <c r="C281" s="101" t="str">
        <f ca="1">PROPER(_xlfn.XLOOKUP($A281,Строчный!$A:$A,Строчный!C:C,"ERR",0))</f>
        <v>Шляпы</v>
      </c>
      <c r="D281" s="101" t="str">
        <f ca="1">_xlfn.LET(_xlpm.DATA,(_xlfn.XLOOKUP($A281,Строчный!$A:$A,Строчный!D:D,"ERR",0)),UPPER(MID(_xlpm.DATA,1,1))&amp;LOWER(MID(_xlpm.DATA,2,LEN(_xlpm.DATA)-1)))</f>
        <v>Шляпа поркпай</v>
      </c>
      <c r="E281" s="101" t="str">
        <f ca="1">PROPER(_xlfn.XLOOKUP($A281,Строчный!$A:$A,Строчный!E:E,"ERR",0))</f>
        <v>The Hollywood</v>
      </c>
      <c r="F281" s="101" t="str">
        <f ca="1">LOWER(_xlfn.XLOOKUP($A281,Строчный!$A:$A,Строчный!F:F,"ERR",0))</f>
        <v>летний</v>
      </c>
      <c r="G281" s="101" t="str">
        <f ca="1">UPPER(_xlfn.XLOOKUP($A281,Строчный!$A:$A,Строчный!G:G,"ERR",0))</f>
        <v>BAILEY</v>
      </c>
      <c r="H281" s="101" t="str">
        <f ca="1">LOWER(_xlfn.XLOOKUP($A281,Строчный!$A:$A,Строчный!H:H,"ERR",0))</f>
        <v>black</v>
      </c>
      <c r="I281" s="101" t="str">
        <f ca="1">LOWER(_xlfn.XLOOKUP($A281,Строчный!$A:$A,Строчный!I:I,"ERR",0))</f>
        <v>черный</v>
      </c>
      <c r="J281" s="101" t="str">
        <f ca="1">SUBSTITUTE(LOWER(_xlfn.XLOOKUP($A281,Строчный!$A:$A,Строчный!J:J,"ERR",0)),"подклад","Подклад")</f>
        <v>50% бумага - 50% полипропилен</v>
      </c>
      <c r="K281" s="101" t="str">
        <f ca="1">LOWER(_xlfn.XLOOKUP($A281,Строчный!$A:$A,Строчный!K:K,"ERR",0))</f>
        <v>бумажные</v>
      </c>
      <c r="L281" s="101" t="str">
        <f ca="1">PROPER(_xlfn.XLOOKUP($A281,Строчный!$A:$A,Строчный!L:L,"ERR",0))</f>
        <v>Унисекс</v>
      </c>
      <c r="M281" s="101" t="str">
        <f ca="1">PROPER(_xlfn.XLOOKUP($A281,Строчный!$A:$A,Строчный!M:M,"ERR",0))</f>
        <v>Китай</v>
      </c>
      <c r="N281" s="110">
        <f ca="1">VALUE(_xlfn.XLOOKUP($A281,Строчный!$A:$A,Строчный!N:N,"ERR",0))</f>
        <v>2380.9500000000003</v>
      </c>
      <c r="O281" s="109" t="str">
        <f ca="1">_xlfn.XLOOKUP($G281,Фабрика!A:A,Фабрика!B:B,"ERR",0)</f>
        <v>Bollman Headwear Europe Ltd; 2 Merchants drive, Caelisle, Cumbria CA3 0JW, United Kingdom</v>
      </c>
      <c r="P281" s="100">
        <f ca="1">_xlfn.XLOOKUP($A281,Строчный!$A:$A,Строчный!P:P,"ERR",0)</f>
        <v>57</v>
      </c>
      <c r="Q281" s="100">
        <f ca="1">VALUE(_xlfn.XLOOKUP($A281,Строчный!$A:$A,Строчный!Q:Q,"ERR",0))</f>
        <v>9</v>
      </c>
      <c r="R281" s="14" t="s">
        <v>283</v>
      </c>
      <c r="S281" s="122" t="str">
        <f t="shared" ca="1" si="28"/>
        <v>Шляпа BAILEY арт. 81810 WAITS (черный)</v>
      </c>
      <c r="T281" s="121" t="str">
        <f t="shared" ca="1" si="29"/>
        <v>Шляпа BAILEY арт. 81810 WAITS (черный) {black}</v>
      </c>
      <c r="U281" s="18" t="str">
        <f t="shared" ca="1" si="30"/>
        <v>черный</v>
      </c>
      <c r="V281" s="18" t="str">
        <f t="shared" ca="1" si="31"/>
        <v>черный</v>
      </c>
      <c r="W281" s="119" t="str">
        <f ca="1">_xlfn.XLOOKUP(A281,'Цвета артикулов'!A:A,'Цвета артикулов'!B:B,IFERROR(MID(I281,FIND("-",I281)+1,LEN(I281)),IFERROR(MID(I281,1,FIND("/",I281)-2),I281)),0)</f>
        <v>черный</v>
      </c>
      <c r="X281" s="93" t="str">
        <f t="shared" ca="1" si="32"/>
        <v>21-155-09</v>
      </c>
      <c r="Y281" s="95" t="str">
        <f ca="1">VLOOKUP(C281,Группа!A:B,2,FALSE)</f>
        <v>Шляпа</v>
      </c>
      <c r="Z281" s="117" t="str">
        <f ca="1">IFERROR(VLOOKUP(P281,Размеры!A:C,3,FALSE),"")</f>
        <v>57 M</v>
      </c>
      <c r="AA281" s="117" t="str">
        <f ca="1">VLOOKUP(I281,ЦветПолный!A:B,2,FALSE)</f>
        <v>09</v>
      </c>
      <c r="AB281" s="117">
        <f ca="1">IFERROR(VLOOKUP(P281,Размеры!A:D,4,FALSE),"")</f>
        <v>57</v>
      </c>
      <c r="AC281" s="117">
        <f ca="1">IF(LEFT(IFERROR(VLOOKUP(LOOKUP(2,1/SEARCH(B281,Товары!A:A),Товары!A:A),Товары!A:B,2,0),""),6)=MID(X281,1,6),1,0)</f>
        <v>1</v>
      </c>
      <c r="AE281" s="117">
        <f ca="1">SUMIF(Группа!A:A,C281,Группа!C:C)</f>
        <v>1</v>
      </c>
      <c r="AF281" s="117">
        <f ca="1">SUMIF(Группа!B:B,Y281,Группа!C:C)</f>
        <v>1</v>
      </c>
      <c r="AG281" s="117">
        <f ca="1">SUMIF(Формы!A:A,D281,Формы!B:B)</f>
        <v>1</v>
      </c>
      <c r="AH281" s="117">
        <f ca="1">SUMIF(Материал!A:A,K281,Материал!B:B)</f>
        <v>1</v>
      </c>
      <c r="AI281" s="117">
        <f ca="1">SUMIF(Размеры!A:A,P281,Размеры!E:E)</f>
        <v>1</v>
      </c>
      <c r="AJ281" s="117">
        <f ca="1">SUMIF(Сезон!A:A,F281,Сезон!B:B)</f>
        <v>1</v>
      </c>
      <c r="AK281" s="117">
        <f ca="1">SUMIF(Состав!A:A,J281,Состав!B:B)</f>
        <v>1</v>
      </c>
      <c r="AL281" s="117">
        <f ca="1">SUMIF(ЦветПолный!A:A,I281,ЦветПолный!C:C)</f>
        <v>11</v>
      </c>
      <c r="AM281" s="117">
        <f ca="1">SUMIF(Цвет!A:A,W281,Цвет!B:B)</f>
        <v>1</v>
      </c>
      <c r="AN281" s="117">
        <f ca="1">SUMIF(Пол!B:B,L281,Пол!C:C)</f>
        <v>1</v>
      </c>
      <c r="AO281" s="117">
        <f ca="1">SUMIF(Марка!A:A,G281,Марка!B:B)</f>
        <v>1</v>
      </c>
      <c r="AP281" s="117">
        <f ca="1">SUMIF(Страна!A:A,M281,Страна!B:B)</f>
        <v>1</v>
      </c>
      <c r="AQ281" s="83" t="str">
        <f ca="1">IF(VLOOKUP(T281,Товары!A:B,2,FALSE)=X281,"Есть в 1С","ERR")</f>
        <v>Есть в 1С</v>
      </c>
      <c r="AR281" s="84" t="str">
        <f ca="1">IF(VLOOKUP(X281,Товары!B:B,1,FALSE)=X281,"Есть в 1С","ERR")</f>
        <v>Есть в 1С</v>
      </c>
      <c r="AS281" s="116" t="str">
        <f ca="1">VLOOKUP(T281,Товары!A:B,2,FALSE)</f>
        <v>21-155-09</v>
      </c>
      <c r="AT281" s="114" t="str">
        <f ca="1">VLOOKUP(T281,Товары!A:B,1,FALSE)</f>
        <v>Шляпа BAILEY арт. 81810 WAITS (черный) {black}</v>
      </c>
    </row>
    <row r="282" spans="1:46" x14ac:dyDescent="0.25">
      <c r="A282" s="133" t="str">
        <f ca="1"/>
        <v>21-155-09-55</v>
      </c>
      <c r="B282" s="128" t="str">
        <f ca="1">UPPER(_xlfn.XLOOKUP($A282,Строчный!$A:$A,Строчный!B:B,"ERR",0))</f>
        <v>81810 WAITS</v>
      </c>
      <c r="C282" s="101" t="str">
        <f ca="1">PROPER(_xlfn.XLOOKUP($A282,Строчный!$A:$A,Строчный!C:C,"ERR",0))</f>
        <v>Шляпы</v>
      </c>
      <c r="D282" s="101" t="str">
        <f ca="1">_xlfn.LET(_xlpm.DATA,(_xlfn.XLOOKUP($A282,Строчный!$A:$A,Строчный!D:D,"ERR",0)),UPPER(MID(_xlpm.DATA,1,1))&amp;LOWER(MID(_xlpm.DATA,2,LEN(_xlpm.DATA)-1)))</f>
        <v>Шляпа поркпай</v>
      </c>
      <c r="E282" s="101" t="str">
        <f ca="1">PROPER(_xlfn.XLOOKUP($A282,Строчный!$A:$A,Строчный!E:E,"ERR",0))</f>
        <v>The Hollywood</v>
      </c>
      <c r="F282" s="101" t="str">
        <f ca="1">LOWER(_xlfn.XLOOKUP($A282,Строчный!$A:$A,Строчный!F:F,"ERR",0))</f>
        <v>летний</v>
      </c>
      <c r="G282" s="101" t="str">
        <f ca="1">UPPER(_xlfn.XLOOKUP($A282,Строчный!$A:$A,Строчный!G:G,"ERR",0))</f>
        <v>BAILEY</v>
      </c>
      <c r="H282" s="101" t="str">
        <f ca="1">LOWER(_xlfn.XLOOKUP($A282,Строчный!$A:$A,Строчный!H:H,"ERR",0))</f>
        <v>black</v>
      </c>
      <c r="I282" s="101" t="str">
        <f ca="1">LOWER(_xlfn.XLOOKUP($A282,Строчный!$A:$A,Строчный!I:I,"ERR",0))</f>
        <v>черный</v>
      </c>
      <c r="J282" s="101" t="str">
        <f ca="1">SUBSTITUTE(LOWER(_xlfn.XLOOKUP($A282,Строчный!$A:$A,Строчный!J:J,"ERR",0)),"подклад","Подклад")</f>
        <v>50% бумага - 50% полипропилен</v>
      </c>
      <c r="K282" s="101" t="str">
        <f ca="1">LOWER(_xlfn.XLOOKUP($A282,Строчный!$A:$A,Строчный!K:K,"ERR",0))</f>
        <v>бумажные</v>
      </c>
      <c r="L282" s="101" t="str">
        <f ca="1">PROPER(_xlfn.XLOOKUP($A282,Строчный!$A:$A,Строчный!L:L,"ERR",0))</f>
        <v>Унисекс</v>
      </c>
      <c r="M282" s="101" t="str">
        <f ca="1">PROPER(_xlfn.XLOOKUP($A282,Строчный!$A:$A,Строчный!M:M,"ERR",0))</f>
        <v>Китай</v>
      </c>
      <c r="N282" s="110">
        <f ca="1">VALUE(_xlfn.XLOOKUP($A282,Строчный!$A:$A,Строчный!N:N,"ERR",0))</f>
        <v>2380.9500000000003</v>
      </c>
      <c r="O282" s="109" t="str">
        <f ca="1">_xlfn.XLOOKUP($G282,Фабрика!A:A,Фабрика!B:B,"ERR",0)</f>
        <v>Bollman Headwear Europe Ltd; 2 Merchants drive, Caelisle, Cumbria CA3 0JW, United Kingdom</v>
      </c>
      <c r="P282" s="100">
        <f ca="1">_xlfn.XLOOKUP($A282,Строчный!$A:$A,Строчный!P:P,"ERR",0)</f>
        <v>55</v>
      </c>
      <c r="Q282" s="100">
        <f ca="1">VALUE(_xlfn.XLOOKUP($A282,Строчный!$A:$A,Строчный!Q:Q,"ERR",0))</f>
        <v>3</v>
      </c>
      <c r="R282" s="14" t="s">
        <v>283</v>
      </c>
      <c r="S282" s="122" t="str">
        <f t="shared" ca="1" si="28"/>
        <v>Шляпа BAILEY арт. 81810 WAITS (черный)</v>
      </c>
      <c r="T282" s="121" t="str">
        <f t="shared" ca="1" si="29"/>
        <v>Шляпа BAILEY арт. 81810 WAITS (черный) {black}</v>
      </c>
      <c r="U282" s="18" t="str">
        <f t="shared" ca="1" si="30"/>
        <v>черный</v>
      </c>
      <c r="V282" s="18" t="str">
        <f t="shared" ca="1" si="31"/>
        <v>черный</v>
      </c>
      <c r="W282" s="119" t="str">
        <f ca="1">_xlfn.XLOOKUP(A282,'Цвета артикулов'!A:A,'Цвета артикулов'!B:B,IFERROR(MID(I282,FIND("-",I282)+1,LEN(I282)),IFERROR(MID(I282,1,FIND("/",I282)-2),I282)),0)</f>
        <v>черный</v>
      </c>
      <c r="X282" s="93" t="str">
        <f t="shared" ca="1" si="32"/>
        <v>21-155-09</v>
      </c>
      <c r="Y282" s="95" t="str">
        <f ca="1">VLOOKUP(C282,Группа!A:B,2,FALSE)</f>
        <v>Шляпа</v>
      </c>
      <c r="Z282" s="117" t="str">
        <f ca="1">IFERROR(VLOOKUP(P282,Размеры!A:C,3,FALSE),"")</f>
        <v>55 S</v>
      </c>
      <c r="AA282" s="117" t="str">
        <f ca="1">VLOOKUP(I282,ЦветПолный!A:B,2,FALSE)</f>
        <v>09</v>
      </c>
      <c r="AB282" s="117">
        <f ca="1">IFERROR(VLOOKUP(P282,Размеры!A:D,4,FALSE),"")</f>
        <v>55</v>
      </c>
      <c r="AC282" s="117">
        <f ca="1">IF(LEFT(IFERROR(VLOOKUP(LOOKUP(2,1/SEARCH(B282,Товары!A:A),Товары!A:A),Товары!A:B,2,0),""),6)=MID(X282,1,6),1,0)</f>
        <v>1</v>
      </c>
      <c r="AE282" s="117">
        <f ca="1">SUMIF(Группа!A:A,C282,Группа!C:C)</f>
        <v>1</v>
      </c>
      <c r="AF282" s="117">
        <f ca="1">SUMIF(Группа!B:B,Y282,Группа!C:C)</f>
        <v>1</v>
      </c>
      <c r="AG282" s="117">
        <f ca="1">SUMIF(Формы!A:A,D282,Формы!B:B)</f>
        <v>1</v>
      </c>
      <c r="AH282" s="117">
        <f ca="1">SUMIF(Материал!A:A,K282,Материал!B:B)</f>
        <v>1</v>
      </c>
      <c r="AI282" s="117">
        <f ca="1">SUMIF(Размеры!A:A,P282,Размеры!E:E)</f>
        <v>1</v>
      </c>
      <c r="AJ282" s="117">
        <f ca="1">SUMIF(Сезон!A:A,F282,Сезон!B:B)</f>
        <v>1</v>
      </c>
      <c r="AK282" s="117">
        <f ca="1">SUMIF(Состав!A:A,J282,Состав!B:B)</f>
        <v>1</v>
      </c>
      <c r="AL282" s="117">
        <f ca="1">SUMIF(ЦветПолный!A:A,I282,ЦветПолный!C:C)</f>
        <v>11</v>
      </c>
      <c r="AM282" s="117">
        <f ca="1">SUMIF(Цвет!A:A,W282,Цвет!B:B)</f>
        <v>1</v>
      </c>
      <c r="AN282" s="117">
        <f ca="1">SUMIF(Пол!B:B,L282,Пол!C:C)</f>
        <v>1</v>
      </c>
      <c r="AO282" s="117">
        <f ca="1">SUMIF(Марка!A:A,G282,Марка!B:B)</f>
        <v>1</v>
      </c>
      <c r="AP282" s="117">
        <f ca="1">SUMIF(Страна!A:A,M282,Страна!B:B)</f>
        <v>1</v>
      </c>
      <c r="AQ282" s="83" t="str">
        <f ca="1">IF(VLOOKUP(T282,Товары!A:B,2,FALSE)=X282,"Есть в 1С","ERR")</f>
        <v>Есть в 1С</v>
      </c>
      <c r="AR282" s="84" t="str">
        <f ca="1">IF(VLOOKUP(X282,Товары!B:B,1,FALSE)=X282,"Есть в 1С","ERR")</f>
        <v>Есть в 1С</v>
      </c>
      <c r="AS282" s="116" t="str">
        <f ca="1">VLOOKUP(T282,Товары!A:B,2,FALSE)</f>
        <v>21-155-09</v>
      </c>
      <c r="AT282" s="114" t="str">
        <f ca="1">VLOOKUP(T282,Товары!A:B,1,FALSE)</f>
        <v>Шляпа BAILEY арт. 81810 WAITS (черный) {black}</v>
      </c>
    </row>
    <row r="283" spans="1:46" x14ac:dyDescent="0.25">
      <c r="A283" s="133" t="str">
        <f ca="1"/>
        <v>21-155-02-63</v>
      </c>
      <c r="B283" s="128" t="str">
        <f ca="1">UPPER(_xlfn.XLOOKUP($A283,Строчный!$A:$A,Строчный!B:B,"ERR",0))</f>
        <v>81810 WAITS</v>
      </c>
      <c r="C283" s="101" t="str">
        <f ca="1">PROPER(_xlfn.XLOOKUP($A283,Строчный!$A:$A,Строчный!C:C,"ERR",0))</f>
        <v>Шляпы</v>
      </c>
      <c r="D283" s="101" t="str">
        <f ca="1">_xlfn.LET(_xlpm.DATA,(_xlfn.XLOOKUP($A283,Строчный!$A:$A,Строчный!D:D,"ERR",0)),UPPER(MID(_xlpm.DATA,1,1))&amp;LOWER(MID(_xlpm.DATA,2,LEN(_xlpm.DATA)-1)))</f>
        <v>Шляпа поркпай</v>
      </c>
      <c r="E283" s="101" t="str">
        <f ca="1">PROPER(_xlfn.XLOOKUP($A283,Строчный!$A:$A,Строчный!E:E,"ERR",0))</f>
        <v>The Hollywood</v>
      </c>
      <c r="F283" s="101" t="str">
        <f ca="1">LOWER(_xlfn.XLOOKUP($A283,Строчный!$A:$A,Строчный!F:F,"ERR",0))</f>
        <v>летний</v>
      </c>
      <c r="G283" s="101" t="str">
        <f ca="1">UPPER(_xlfn.XLOOKUP($A283,Строчный!$A:$A,Строчный!G:G,"ERR",0))</f>
        <v>BAILEY</v>
      </c>
      <c r="H283" s="101" t="str">
        <f ca="1">LOWER(_xlfn.XLOOKUP($A283,Строчный!$A:$A,Строчный!H:H,"ERR",0))</f>
        <v>sand</v>
      </c>
      <c r="I283" s="101" t="str">
        <f ca="1">LOWER(_xlfn.XLOOKUP($A283,Строчный!$A:$A,Строчный!I:I,"ERR",0))</f>
        <v>бежевый</v>
      </c>
      <c r="J283" s="101" t="str">
        <f ca="1">SUBSTITUTE(LOWER(_xlfn.XLOOKUP($A283,Строчный!$A:$A,Строчный!J:J,"ERR",0)),"подклад","Подклад")</f>
        <v>50% бумага - 50% полипропилен</v>
      </c>
      <c r="K283" s="101" t="str">
        <f ca="1">LOWER(_xlfn.XLOOKUP($A283,Строчный!$A:$A,Строчный!K:K,"ERR",0))</f>
        <v>бумажные</v>
      </c>
      <c r="L283" s="101" t="str">
        <f ca="1">PROPER(_xlfn.XLOOKUP($A283,Строчный!$A:$A,Строчный!L:L,"ERR",0))</f>
        <v>Унисекс</v>
      </c>
      <c r="M283" s="101" t="str">
        <f ca="1">PROPER(_xlfn.XLOOKUP($A283,Строчный!$A:$A,Строчный!M:M,"ERR",0))</f>
        <v>Китай</v>
      </c>
      <c r="N283" s="110">
        <f ca="1">VALUE(_xlfn.XLOOKUP($A283,Строчный!$A:$A,Строчный!N:N,"ERR",0))</f>
        <v>2380.9500000000003</v>
      </c>
      <c r="O283" s="109" t="str">
        <f ca="1">_xlfn.XLOOKUP($G283,Фабрика!A:A,Фабрика!B:B,"ERR",0)</f>
        <v>Bollman Headwear Europe Ltd; 2 Merchants drive, Caelisle, Cumbria CA3 0JW, United Kingdom</v>
      </c>
      <c r="P283" s="100">
        <f ca="1">_xlfn.XLOOKUP($A283,Строчный!$A:$A,Строчный!P:P,"ERR",0)</f>
        <v>63</v>
      </c>
      <c r="Q283" s="100">
        <f ca="1">VALUE(_xlfn.XLOOKUP($A283,Строчный!$A:$A,Строчный!Q:Q,"ERR",0))</f>
        <v>4</v>
      </c>
      <c r="R283" s="14" t="s">
        <v>283</v>
      </c>
      <c r="S283" s="122" t="str">
        <f t="shared" ca="1" si="28"/>
        <v>Шляпа BAILEY арт. 81810 WAITS (бежевый)</v>
      </c>
      <c r="T283" s="121" t="str">
        <f t="shared" ca="1" si="29"/>
        <v>Шляпа BAILEY арт. 81810 WAITS (бежевый) {sand}</v>
      </c>
      <c r="U283" s="18" t="str">
        <f t="shared" ca="1" si="30"/>
        <v>бежевый</v>
      </c>
      <c r="V283" s="18" t="str">
        <f t="shared" ca="1" si="31"/>
        <v>бежевый</v>
      </c>
      <c r="W283" s="119" t="str">
        <f ca="1">_xlfn.XLOOKUP(A283,'Цвета артикулов'!A:A,'Цвета артикулов'!B:B,IFERROR(MID(I283,FIND("-",I283)+1,LEN(I283)),IFERROR(MID(I283,1,FIND("/",I283)-2),I283)),0)</f>
        <v>бежевый</v>
      </c>
      <c r="X283" s="93" t="str">
        <f t="shared" ca="1" si="32"/>
        <v>21-155-02</v>
      </c>
      <c r="Y283" s="95" t="str">
        <f ca="1">VLOOKUP(C283,Группа!A:B,2,FALSE)</f>
        <v>Шляпа</v>
      </c>
      <c r="Z283" s="117" t="str">
        <f ca="1">IFERROR(VLOOKUP(P283,Размеры!A:C,3,FALSE),"")</f>
        <v>63 XXL</v>
      </c>
      <c r="AA283" s="117" t="str">
        <f ca="1">VLOOKUP(I283,ЦветПолный!A:B,2,FALSE)</f>
        <v>02</v>
      </c>
      <c r="AB283" s="117">
        <f ca="1">IFERROR(VLOOKUP(P283,Размеры!A:D,4,FALSE),"")</f>
        <v>63</v>
      </c>
      <c r="AC283" s="117">
        <f ca="1">IF(LEFT(IFERROR(VLOOKUP(LOOKUP(2,1/SEARCH(B283,Товары!A:A),Товары!A:A),Товары!A:B,2,0),""),6)=MID(X283,1,6),1,0)</f>
        <v>1</v>
      </c>
      <c r="AE283" s="117">
        <f ca="1">SUMIF(Группа!A:A,C283,Группа!C:C)</f>
        <v>1</v>
      </c>
      <c r="AF283" s="117">
        <f ca="1">SUMIF(Группа!B:B,Y283,Группа!C:C)</f>
        <v>1</v>
      </c>
      <c r="AG283" s="117">
        <f ca="1">SUMIF(Формы!A:A,D283,Формы!B:B)</f>
        <v>1</v>
      </c>
      <c r="AH283" s="117">
        <f ca="1">SUMIF(Материал!A:A,K283,Материал!B:B)</f>
        <v>1</v>
      </c>
      <c r="AI283" s="117">
        <f ca="1">SUMIF(Размеры!A:A,P283,Размеры!E:E)</f>
        <v>1</v>
      </c>
      <c r="AJ283" s="117">
        <f ca="1">SUMIF(Сезон!A:A,F283,Сезон!B:B)</f>
        <v>1</v>
      </c>
      <c r="AK283" s="117">
        <f ca="1">SUMIF(Состав!A:A,J283,Состав!B:B)</f>
        <v>1</v>
      </c>
      <c r="AL283" s="117">
        <f ca="1">SUMIF(ЦветПолный!A:A,I283,ЦветПолный!C:C)</f>
        <v>12</v>
      </c>
      <c r="AM283" s="117">
        <f ca="1">SUMIF(Цвет!A:A,W283,Цвет!B:B)</f>
        <v>1</v>
      </c>
      <c r="AN283" s="117">
        <f ca="1">SUMIF(Пол!B:B,L283,Пол!C:C)</f>
        <v>1</v>
      </c>
      <c r="AO283" s="117">
        <f ca="1">SUMIF(Марка!A:A,G283,Марка!B:B)</f>
        <v>1</v>
      </c>
      <c r="AP283" s="117">
        <f ca="1">SUMIF(Страна!A:A,M283,Страна!B:B)</f>
        <v>1</v>
      </c>
      <c r="AQ283" s="83" t="str">
        <f ca="1">IF(VLOOKUP(T283,Товары!A:B,2,FALSE)=X283,"Есть в 1С","ERR")</f>
        <v>Есть в 1С</v>
      </c>
      <c r="AR283" s="84" t="str">
        <f ca="1">IF(VLOOKUP(X283,Товары!B:B,1,FALSE)=X283,"Есть в 1С","ERR")</f>
        <v>Есть в 1С</v>
      </c>
      <c r="AS283" s="116" t="str">
        <f ca="1">VLOOKUP(T283,Товары!A:B,2,FALSE)</f>
        <v>21-155-02</v>
      </c>
      <c r="AT283" s="114" t="str">
        <f ca="1">VLOOKUP(T283,Товары!A:B,1,FALSE)</f>
        <v>Шляпа BAILEY арт. 81810 WAITS (бежевый) {sand}</v>
      </c>
    </row>
    <row r="284" spans="1:46" x14ac:dyDescent="0.25">
      <c r="A284" s="133" t="str">
        <f ca="1"/>
        <v>21-155-02-61</v>
      </c>
      <c r="B284" s="128" t="str">
        <f ca="1">UPPER(_xlfn.XLOOKUP($A284,Строчный!$A:$A,Строчный!B:B,"ERR",0))</f>
        <v>81810 WAITS</v>
      </c>
      <c r="C284" s="101" t="str">
        <f ca="1">PROPER(_xlfn.XLOOKUP($A284,Строчный!$A:$A,Строчный!C:C,"ERR",0))</f>
        <v>Шляпы</v>
      </c>
      <c r="D284" s="101" t="str">
        <f ca="1">_xlfn.LET(_xlpm.DATA,(_xlfn.XLOOKUP($A284,Строчный!$A:$A,Строчный!D:D,"ERR",0)),UPPER(MID(_xlpm.DATA,1,1))&amp;LOWER(MID(_xlpm.DATA,2,LEN(_xlpm.DATA)-1)))</f>
        <v>Шляпа поркпай</v>
      </c>
      <c r="E284" s="101" t="str">
        <f ca="1">PROPER(_xlfn.XLOOKUP($A284,Строчный!$A:$A,Строчный!E:E,"ERR",0))</f>
        <v>The Hollywood</v>
      </c>
      <c r="F284" s="101" t="str">
        <f ca="1">LOWER(_xlfn.XLOOKUP($A284,Строчный!$A:$A,Строчный!F:F,"ERR",0))</f>
        <v>летний</v>
      </c>
      <c r="G284" s="101" t="str">
        <f ca="1">UPPER(_xlfn.XLOOKUP($A284,Строчный!$A:$A,Строчный!G:G,"ERR",0))</f>
        <v>BAILEY</v>
      </c>
      <c r="H284" s="101" t="str">
        <f ca="1">LOWER(_xlfn.XLOOKUP($A284,Строчный!$A:$A,Строчный!H:H,"ERR",0))</f>
        <v>sand</v>
      </c>
      <c r="I284" s="101" t="str">
        <f ca="1">LOWER(_xlfn.XLOOKUP($A284,Строчный!$A:$A,Строчный!I:I,"ERR",0))</f>
        <v>бежевый</v>
      </c>
      <c r="J284" s="101" t="str">
        <f ca="1">SUBSTITUTE(LOWER(_xlfn.XLOOKUP($A284,Строчный!$A:$A,Строчный!J:J,"ERR",0)),"подклад","Подклад")</f>
        <v>50% бумага - 50% полипропилен</v>
      </c>
      <c r="K284" s="101" t="str">
        <f ca="1">LOWER(_xlfn.XLOOKUP($A284,Строчный!$A:$A,Строчный!K:K,"ERR",0))</f>
        <v>бумажные</v>
      </c>
      <c r="L284" s="101" t="str">
        <f ca="1">PROPER(_xlfn.XLOOKUP($A284,Строчный!$A:$A,Строчный!L:L,"ERR",0))</f>
        <v>Унисекс</v>
      </c>
      <c r="M284" s="101" t="str">
        <f ca="1">PROPER(_xlfn.XLOOKUP($A284,Строчный!$A:$A,Строчный!M:M,"ERR",0))</f>
        <v>Китай</v>
      </c>
      <c r="N284" s="110">
        <f ca="1">VALUE(_xlfn.XLOOKUP($A284,Строчный!$A:$A,Строчный!N:N,"ERR",0))</f>
        <v>2380.9500000000003</v>
      </c>
      <c r="O284" s="109" t="str">
        <f ca="1">_xlfn.XLOOKUP($G284,Фабрика!A:A,Фабрика!B:B,"ERR",0)</f>
        <v>Bollman Headwear Europe Ltd; 2 Merchants drive, Caelisle, Cumbria CA3 0JW, United Kingdom</v>
      </c>
      <c r="P284" s="100">
        <f ca="1">_xlfn.XLOOKUP($A284,Строчный!$A:$A,Строчный!P:P,"ERR",0)</f>
        <v>61</v>
      </c>
      <c r="Q284" s="100">
        <f ca="1">VALUE(_xlfn.XLOOKUP($A284,Строчный!$A:$A,Строчный!Q:Q,"ERR",0))</f>
        <v>10</v>
      </c>
      <c r="R284" s="14" t="s">
        <v>283</v>
      </c>
      <c r="S284" s="122" t="str">
        <f t="shared" ca="1" si="28"/>
        <v>Шляпа BAILEY арт. 81810 WAITS (бежевый)</v>
      </c>
      <c r="T284" s="121" t="str">
        <f t="shared" ca="1" si="29"/>
        <v>Шляпа BAILEY арт. 81810 WAITS (бежевый) {sand}</v>
      </c>
      <c r="U284" s="18" t="str">
        <f t="shared" ca="1" si="30"/>
        <v>бежевый</v>
      </c>
      <c r="V284" s="18" t="str">
        <f t="shared" ca="1" si="31"/>
        <v>бежевый</v>
      </c>
      <c r="W284" s="119" t="str">
        <f ca="1">_xlfn.XLOOKUP(A284,'Цвета артикулов'!A:A,'Цвета артикулов'!B:B,IFERROR(MID(I284,FIND("-",I284)+1,LEN(I284)),IFERROR(MID(I284,1,FIND("/",I284)-2),I284)),0)</f>
        <v>бежевый</v>
      </c>
      <c r="X284" s="93" t="str">
        <f t="shared" ca="1" si="32"/>
        <v>21-155-02</v>
      </c>
      <c r="Y284" s="95" t="str">
        <f ca="1">VLOOKUP(C284,Группа!A:B,2,FALSE)</f>
        <v>Шляпа</v>
      </c>
      <c r="Z284" s="117" t="str">
        <f ca="1">IFERROR(VLOOKUP(P284,Размеры!A:C,3,FALSE),"")</f>
        <v>61 XL</v>
      </c>
      <c r="AA284" s="117" t="str">
        <f ca="1">VLOOKUP(I284,ЦветПолный!A:B,2,FALSE)</f>
        <v>02</v>
      </c>
      <c r="AB284" s="117">
        <f ca="1">IFERROR(VLOOKUP(P284,Размеры!A:D,4,FALSE),"")</f>
        <v>61</v>
      </c>
      <c r="AC284" s="117">
        <f ca="1">IF(LEFT(IFERROR(VLOOKUP(LOOKUP(2,1/SEARCH(B284,Товары!A:A),Товары!A:A),Товары!A:B,2,0),""),6)=MID(X284,1,6),1,0)</f>
        <v>1</v>
      </c>
      <c r="AE284" s="117">
        <f ca="1">SUMIF(Группа!A:A,C284,Группа!C:C)</f>
        <v>1</v>
      </c>
      <c r="AF284" s="117">
        <f ca="1">SUMIF(Группа!B:B,Y284,Группа!C:C)</f>
        <v>1</v>
      </c>
      <c r="AG284" s="117">
        <f ca="1">SUMIF(Формы!A:A,D284,Формы!B:B)</f>
        <v>1</v>
      </c>
      <c r="AH284" s="117">
        <f ca="1">SUMIF(Материал!A:A,K284,Материал!B:B)</f>
        <v>1</v>
      </c>
      <c r="AI284" s="117">
        <f ca="1">SUMIF(Размеры!A:A,P284,Размеры!E:E)</f>
        <v>1</v>
      </c>
      <c r="AJ284" s="117">
        <f ca="1">SUMIF(Сезон!A:A,F284,Сезон!B:B)</f>
        <v>1</v>
      </c>
      <c r="AK284" s="117">
        <f ca="1">SUMIF(Состав!A:A,J284,Состав!B:B)</f>
        <v>1</v>
      </c>
      <c r="AL284" s="117">
        <f ca="1">SUMIF(ЦветПолный!A:A,I284,ЦветПолный!C:C)</f>
        <v>12</v>
      </c>
      <c r="AM284" s="117">
        <f ca="1">SUMIF(Цвет!A:A,W284,Цвет!B:B)</f>
        <v>1</v>
      </c>
      <c r="AN284" s="117">
        <f ca="1">SUMIF(Пол!B:B,L284,Пол!C:C)</f>
        <v>1</v>
      </c>
      <c r="AO284" s="117">
        <f ca="1">SUMIF(Марка!A:A,G284,Марка!B:B)</f>
        <v>1</v>
      </c>
      <c r="AP284" s="117">
        <f ca="1">SUMIF(Страна!A:A,M284,Страна!B:B)</f>
        <v>1</v>
      </c>
      <c r="AQ284" s="83" t="str">
        <f ca="1">IF(VLOOKUP(T284,Товары!A:B,2,FALSE)=X284,"Есть в 1С","ERR")</f>
        <v>Есть в 1С</v>
      </c>
      <c r="AR284" s="84" t="str">
        <f ca="1">IF(VLOOKUP(X284,Товары!B:B,1,FALSE)=X284,"Есть в 1С","ERR")</f>
        <v>Есть в 1С</v>
      </c>
      <c r="AS284" s="116" t="str">
        <f ca="1">VLOOKUP(T284,Товары!A:B,2,FALSE)</f>
        <v>21-155-02</v>
      </c>
      <c r="AT284" s="114" t="str">
        <f ca="1">VLOOKUP(T284,Товары!A:B,1,FALSE)</f>
        <v>Шляпа BAILEY арт. 81810 WAITS (бежевый) {sand}</v>
      </c>
    </row>
    <row r="285" spans="1:46" x14ac:dyDescent="0.25">
      <c r="A285" s="133" t="str">
        <f ca="1"/>
        <v>21-155-02-59</v>
      </c>
      <c r="B285" s="128" t="str">
        <f ca="1">UPPER(_xlfn.XLOOKUP($A285,Строчный!$A:$A,Строчный!B:B,"ERR",0))</f>
        <v>81810 WAITS</v>
      </c>
      <c r="C285" s="101" t="str">
        <f ca="1">PROPER(_xlfn.XLOOKUP($A285,Строчный!$A:$A,Строчный!C:C,"ERR",0))</f>
        <v>Шляпы</v>
      </c>
      <c r="D285" s="101" t="str">
        <f ca="1">_xlfn.LET(_xlpm.DATA,(_xlfn.XLOOKUP($A285,Строчный!$A:$A,Строчный!D:D,"ERR",0)),UPPER(MID(_xlpm.DATA,1,1))&amp;LOWER(MID(_xlpm.DATA,2,LEN(_xlpm.DATA)-1)))</f>
        <v>Шляпа поркпай</v>
      </c>
      <c r="E285" s="101" t="str">
        <f ca="1">PROPER(_xlfn.XLOOKUP($A285,Строчный!$A:$A,Строчный!E:E,"ERR",0))</f>
        <v>The Hollywood</v>
      </c>
      <c r="F285" s="101" t="str">
        <f ca="1">LOWER(_xlfn.XLOOKUP($A285,Строчный!$A:$A,Строчный!F:F,"ERR",0))</f>
        <v>летний</v>
      </c>
      <c r="G285" s="101" t="str">
        <f ca="1">UPPER(_xlfn.XLOOKUP($A285,Строчный!$A:$A,Строчный!G:G,"ERR",0))</f>
        <v>BAILEY</v>
      </c>
      <c r="H285" s="101" t="str">
        <f ca="1">LOWER(_xlfn.XLOOKUP($A285,Строчный!$A:$A,Строчный!H:H,"ERR",0))</f>
        <v>sand</v>
      </c>
      <c r="I285" s="101" t="str">
        <f ca="1">LOWER(_xlfn.XLOOKUP($A285,Строчный!$A:$A,Строчный!I:I,"ERR",0))</f>
        <v>бежевый</v>
      </c>
      <c r="J285" s="101" t="str">
        <f ca="1">SUBSTITUTE(LOWER(_xlfn.XLOOKUP($A285,Строчный!$A:$A,Строчный!J:J,"ERR",0)),"подклад","Подклад")</f>
        <v>50% бумага - 50% полипропилен</v>
      </c>
      <c r="K285" s="101" t="str">
        <f ca="1">LOWER(_xlfn.XLOOKUP($A285,Строчный!$A:$A,Строчный!K:K,"ERR",0))</f>
        <v>бумажные</v>
      </c>
      <c r="L285" s="101" t="str">
        <f ca="1">PROPER(_xlfn.XLOOKUP($A285,Строчный!$A:$A,Строчный!L:L,"ERR",0))</f>
        <v>Унисекс</v>
      </c>
      <c r="M285" s="101" t="str">
        <f ca="1">PROPER(_xlfn.XLOOKUP($A285,Строчный!$A:$A,Строчный!M:M,"ERR",0))</f>
        <v>Китай</v>
      </c>
      <c r="N285" s="110">
        <f ca="1">VALUE(_xlfn.XLOOKUP($A285,Строчный!$A:$A,Строчный!N:N,"ERR",0))</f>
        <v>2380.9500000000003</v>
      </c>
      <c r="O285" s="109" t="str">
        <f ca="1">_xlfn.XLOOKUP($G285,Фабрика!A:A,Фабрика!B:B,"ERR",0)</f>
        <v>Bollman Headwear Europe Ltd; 2 Merchants drive, Caelisle, Cumbria CA3 0JW, United Kingdom</v>
      </c>
      <c r="P285" s="100">
        <f ca="1">_xlfn.XLOOKUP($A285,Строчный!$A:$A,Строчный!P:P,"ERR",0)</f>
        <v>59</v>
      </c>
      <c r="Q285" s="100">
        <f ca="1">VALUE(_xlfn.XLOOKUP($A285,Строчный!$A:$A,Строчный!Q:Q,"ERR",0))</f>
        <v>16</v>
      </c>
      <c r="R285" s="14" t="s">
        <v>283</v>
      </c>
      <c r="S285" s="122" t="str">
        <f t="shared" ca="1" si="28"/>
        <v>Шляпа BAILEY арт. 81810 WAITS (бежевый)</v>
      </c>
      <c r="T285" s="121" t="str">
        <f t="shared" ca="1" si="29"/>
        <v>Шляпа BAILEY арт. 81810 WAITS (бежевый) {sand}</v>
      </c>
      <c r="U285" s="18" t="str">
        <f t="shared" ca="1" si="30"/>
        <v>бежевый</v>
      </c>
      <c r="V285" s="18" t="str">
        <f t="shared" ca="1" si="31"/>
        <v>бежевый</v>
      </c>
      <c r="W285" s="119" t="str">
        <f ca="1">_xlfn.XLOOKUP(A285,'Цвета артикулов'!A:A,'Цвета артикулов'!B:B,IFERROR(MID(I285,FIND("-",I285)+1,LEN(I285)),IFERROR(MID(I285,1,FIND("/",I285)-2),I285)),0)</f>
        <v>бежевый</v>
      </c>
      <c r="X285" s="93" t="str">
        <f t="shared" ca="1" si="32"/>
        <v>21-155-02</v>
      </c>
      <c r="Y285" s="95" t="str">
        <f ca="1">VLOOKUP(C285,Группа!A:B,2,FALSE)</f>
        <v>Шляпа</v>
      </c>
      <c r="Z285" s="117" t="str">
        <f ca="1">IFERROR(VLOOKUP(P285,Размеры!A:C,3,FALSE),"")</f>
        <v>59 L</v>
      </c>
      <c r="AA285" s="117" t="str">
        <f ca="1">VLOOKUP(I285,ЦветПолный!A:B,2,FALSE)</f>
        <v>02</v>
      </c>
      <c r="AB285" s="117">
        <f ca="1">IFERROR(VLOOKUP(P285,Размеры!A:D,4,FALSE),"")</f>
        <v>59</v>
      </c>
      <c r="AC285" s="117">
        <f ca="1">IF(LEFT(IFERROR(VLOOKUP(LOOKUP(2,1/SEARCH(B285,Товары!A:A),Товары!A:A),Товары!A:B,2,0),""),6)=MID(X285,1,6),1,0)</f>
        <v>1</v>
      </c>
      <c r="AE285" s="117">
        <f ca="1">SUMIF(Группа!A:A,C285,Группа!C:C)</f>
        <v>1</v>
      </c>
      <c r="AF285" s="117">
        <f ca="1">SUMIF(Группа!B:B,Y285,Группа!C:C)</f>
        <v>1</v>
      </c>
      <c r="AG285" s="117">
        <f ca="1">SUMIF(Формы!A:A,D285,Формы!B:B)</f>
        <v>1</v>
      </c>
      <c r="AH285" s="117">
        <f ca="1">SUMIF(Материал!A:A,K285,Материал!B:B)</f>
        <v>1</v>
      </c>
      <c r="AI285" s="117">
        <f ca="1">SUMIF(Размеры!A:A,P285,Размеры!E:E)</f>
        <v>1</v>
      </c>
      <c r="AJ285" s="117">
        <f ca="1">SUMIF(Сезон!A:A,F285,Сезон!B:B)</f>
        <v>1</v>
      </c>
      <c r="AK285" s="117">
        <f ca="1">SUMIF(Состав!A:A,J285,Состав!B:B)</f>
        <v>1</v>
      </c>
      <c r="AL285" s="117">
        <f ca="1">SUMIF(ЦветПолный!A:A,I285,ЦветПолный!C:C)</f>
        <v>12</v>
      </c>
      <c r="AM285" s="117">
        <f ca="1">SUMIF(Цвет!A:A,W285,Цвет!B:B)</f>
        <v>1</v>
      </c>
      <c r="AN285" s="117">
        <f ca="1">SUMIF(Пол!B:B,L285,Пол!C:C)</f>
        <v>1</v>
      </c>
      <c r="AO285" s="117">
        <f ca="1">SUMIF(Марка!A:A,G285,Марка!B:B)</f>
        <v>1</v>
      </c>
      <c r="AP285" s="117">
        <f ca="1">SUMIF(Страна!A:A,M285,Страна!B:B)</f>
        <v>1</v>
      </c>
      <c r="AQ285" s="83" t="str">
        <f ca="1">IF(VLOOKUP(T285,Товары!A:B,2,FALSE)=X285,"Есть в 1С","ERR")</f>
        <v>Есть в 1С</v>
      </c>
      <c r="AR285" s="84" t="str">
        <f ca="1">IF(VLOOKUP(X285,Товары!B:B,1,FALSE)=X285,"Есть в 1С","ERR")</f>
        <v>Есть в 1С</v>
      </c>
      <c r="AS285" s="116" t="str">
        <f ca="1">VLOOKUP(T285,Товары!A:B,2,FALSE)</f>
        <v>21-155-02</v>
      </c>
      <c r="AT285" s="114" t="str">
        <f ca="1">VLOOKUP(T285,Товары!A:B,1,FALSE)</f>
        <v>Шляпа BAILEY арт. 81810 WAITS (бежевый) {sand}</v>
      </c>
    </row>
    <row r="286" spans="1:46" x14ac:dyDescent="0.25">
      <c r="A286" s="133" t="str">
        <f ca="1"/>
        <v>21-155-02-57</v>
      </c>
      <c r="B286" s="128" t="str">
        <f ca="1">UPPER(_xlfn.XLOOKUP($A286,Строчный!$A:$A,Строчный!B:B,"ERR",0))</f>
        <v>81810 WAITS</v>
      </c>
      <c r="C286" s="101" t="str">
        <f ca="1">PROPER(_xlfn.XLOOKUP($A286,Строчный!$A:$A,Строчный!C:C,"ERR",0))</f>
        <v>Шляпы</v>
      </c>
      <c r="D286" s="101" t="str">
        <f ca="1">_xlfn.LET(_xlpm.DATA,(_xlfn.XLOOKUP($A286,Строчный!$A:$A,Строчный!D:D,"ERR",0)),UPPER(MID(_xlpm.DATA,1,1))&amp;LOWER(MID(_xlpm.DATA,2,LEN(_xlpm.DATA)-1)))</f>
        <v>Шляпа поркпай</v>
      </c>
      <c r="E286" s="101" t="str">
        <f ca="1">PROPER(_xlfn.XLOOKUP($A286,Строчный!$A:$A,Строчный!E:E,"ERR",0))</f>
        <v>The Hollywood</v>
      </c>
      <c r="F286" s="101" t="str">
        <f ca="1">LOWER(_xlfn.XLOOKUP($A286,Строчный!$A:$A,Строчный!F:F,"ERR",0))</f>
        <v>летний</v>
      </c>
      <c r="G286" s="101" t="str">
        <f ca="1">UPPER(_xlfn.XLOOKUP($A286,Строчный!$A:$A,Строчный!G:G,"ERR",0))</f>
        <v>BAILEY</v>
      </c>
      <c r="H286" s="101" t="str">
        <f ca="1">LOWER(_xlfn.XLOOKUP($A286,Строчный!$A:$A,Строчный!H:H,"ERR",0))</f>
        <v>sand</v>
      </c>
      <c r="I286" s="101" t="str">
        <f ca="1">LOWER(_xlfn.XLOOKUP($A286,Строчный!$A:$A,Строчный!I:I,"ERR",0))</f>
        <v>бежевый</v>
      </c>
      <c r="J286" s="101" t="str">
        <f ca="1">SUBSTITUTE(LOWER(_xlfn.XLOOKUP($A286,Строчный!$A:$A,Строчный!J:J,"ERR",0)),"подклад","Подклад")</f>
        <v>50% бумага - 50% полипропилен</v>
      </c>
      <c r="K286" s="101" t="str">
        <f ca="1">LOWER(_xlfn.XLOOKUP($A286,Строчный!$A:$A,Строчный!K:K,"ERR",0))</f>
        <v>бумажные</v>
      </c>
      <c r="L286" s="101" t="str">
        <f ca="1">PROPER(_xlfn.XLOOKUP($A286,Строчный!$A:$A,Строчный!L:L,"ERR",0))</f>
        <v>Унисекс</v>
      </c>
      <c r="M286" s="101" t="str">
        <f ca="1">PROPER(_xlfn.XLOOKUP($A286,Строчный!$A:$A,Строчный!M:M,"ERR",0))</f>
        <v>Китай</v>
      </c>
      <c r="N286" s="110">
        <f ca="1">VALUE(_xlfn.XLOOKUP($A286,Строчный!$A:$A,Строчный!N:N,"ERR",0))</f>
        <v>2380.9500000000003</v>
      </c>
      <c r="O286" s="109" t="str">
        <f ca="1">_xlfn.XLOOKUP($G286,Фабрика!A:A,Фабрика!B:B,"ERR",0)</f>
        <v>Bollman Headwear Europe Ltd; 2 Merchants drive, Caelisle, Cumbria CA3 0JW, United Kingdom</v>
      </c>
      <c r="P286" s="100">
        <f ca="1">_xlfn.XLOOKUP($A286,Строчный!$A:$A,Строчный!P:P,"ERR",0)</f>
        <v>57</v>
      </c>
      <c r="Q286" s="100">
        <f ca="1">VALUE(_xlfn.XLOOKUP($A286,Строчный!$A:$A,Строчный!Q:Q,"ERR",0))</f>
        <v>9</v>
      </c>
      <c r="R286" s="14" t="s">
        <v>283</v>
      </c>
      <c r="S286" s="122" t="str">
        <f t="shared" ca="1" si="28"/>
        <v>Шляпа BAILEY арт. 81810 WAITS (бежевый)</v>
      </c>
      <c r="T286" s="121" t="str">
        <f t="shared" ca="1" si="29"/>
        <v>Шляпа BAILEY арт. 81810 WAITS (бежевый) {sand}</v>
      </c>
      <c r="U286" s="18" t="str">
        <f t="shared" ca="1" si="30"/>
        <v>бежевый</v>
      </c>
      <c r="V286" s="18" t="str">
        <f t="shared" ca="1" si="31"/>
        <v>бежевый</v>
      </c>
      <c r="W286" s="119" t="str">
        <f ca="1">_xlfn.XLOOKUP(A286,'Цвета артикулов'!A:A,'Цвета артикулов'!B:B,IFERROR(MID(I286,FIND("-",I286)+1,LEN(I286)),IFERROR(MID(I286,1,FIND("/",I286)-2),I286)),0)</f>
        <v>бежевый</v>
      </c>
      <c r="X286" s="93" t="str">
        <f t="shared" ca="1" si="32"/>
        <v>21-155-02</v>
      </c>
      <c r="Y286" s="95" t="str">
        <f ca="1">VLOOKUP(C286,Группа!A:B,2,FALSE)</f>
        <v>Шляпа</v>
      </c>
      <c r="Z286" s="117" t="str">
        <f ca="1">IFERROR(VLOOKUP(P286,Размеры!A:C,3,FALSE),"")</f>
        <v>57 M</v>
      </c>
      <c r="AA286" s="117" t="str">
        <f ca="1">VLOOKUP(I286,ЦветПолный!A:B,2,FALSE)</f>
        <v>02</v>
      </c>
      <c r="AB286" s="117">
        <f ca="1">IFERROR(VLOOKUP(P286,Размеры!A:D,4,FALSE),"")</f>
        <v>57</v>
      </c>
      <c r="AC286" s="117">
        <f ca="1">IF(LEFT(IFERROR(VLOOKUP(LOOKUP(2,1/SEARCH(B286,Товары!A:A),Товары!A:A),Товары!A:B,2,0),""),6)=MID(X286,1,6),1,0)</f>
        <v>1</v>
      </c>
      <c r="AE286" s="117">
        <f ca="1">SUMIF(Группа!A:A,C286,Группа!C:C)</f>
        <v>1</v>
      </c>
      <c r="AF286" s="117">
        <f ca="1">SUMIF(Группа!B:B,Y286,Группа!C:C)</f>
        <v>1</v>
      </c>
      <c r="AG286" s="117">
        <f ca="1">SUMIF(Формы!A:A,D286,Формы!B:B)</f>
        <v>1</v>
      </c>
      <c r="AH286" s="117">
        <f ca="1">SUMIF(Материал!A:A,K286,Материал!B:B)</f>
        <v>1</v>
      </c>
      <c r="AI286" s="117">
        <f ca="1">SUMIF(Размеры!A:A,P286,Размеры!E:E)</f>
        <v>1</v>
      </c>
      <c r="AJ286" s="117">
        <f ca="1">SUMIF(Сезон!A:A,F286,Сезон!B:B)</f>
        <v>1</v>
      </c>
      <c r="AK286" s="117">
        <f ca="1">SUMIF(Состав!A:A,J286,Состав!B:B)</f>
        <v>1</v>
      </c>
      <c r="AL286" s="117">
        <f ca="1">SUMIF(ЦветПолный!A:A,I286,ЦветПолный!C:C)</f>
        <v>12</v>
      </c>
      <c r="AM286" s="117">
        <f ca="1">SUMIF(Цвет!A:A,W286,Цвет!B:B)</f>
        <v>1</v>
      </c>
      <c r="AN286" s="117">
        <f ca="1">SUMIF(Пол!B:B,L286,Пол!C:C)</f>
        <v>1</v>
      </c>
      <c r="AO286" s="117">
        <f ca="1">SUMIF(Марка!A:A,G286,Марка!B:B)</f>
        <v>1</v>
      </c>
      <c r="AP286" s="117">
        <f ca="1">SUMIF(Страна!A:A,M286,Страна!B:B)</f>
        <v>1</v>
      </c>
      <c r="AQ286" s="83" t="str">
        <f ca="1">IF(VLOOKUP(T286,Товары!A:B,2,FALSE)=X286,"Есть в 1С","ERR")</f>
        <v>Есть в 1С</v>
      </c>
      <c r="AR286" s="84" t="str">
        <f ca="1">IF(VLOOKUP(X286,Товары!B:B,1,FALSE)=X286,"Есть в 1С","ERR")</f>
        <v>Есть в 1С</v>
      </c>
      <c r="AS286" s="116" t="str">
        <f ca="1">VLOOKUP(T286,Товары!A:B,2,FALSE)</f>
        <v>21-155-02</v>
      </c>
      <c r="AT286" s="114" t="str">
        <f ca="1">VLOOKUP(T286,Товары!A:B,1,FALSE)</f>
        <v>Шляпа BAILEY арт. 81810 WAITS (бежевый) {sand}</v>
      </c>
    </row>
    <row r="287" spans="1:46" x14ac:dyDescent="0.25">
      <c r="A287" s="133" t="str">
        <f ca="1"/>
        <v>21-155-02-55</v>
      </c>
      <c r="B287" s="128" t="str">
        <f ca="1">UPPER(_xlfn.XLOOKUP($A287,Строчный!$A:$A,Строчный!B:B,"ERR",0))</f>
        <v>81810 WAITS</v>
      </c>
      <c r="C287" s="101" t="str">
        <f ca="1">PROPER(_xlfn.XLOOKUP($A287,Строчный!$A:$A,Строчный!C:C,"ERR",0))</f>
        <v>Шляпы</v>
      </c>
      <c r="D287" s="101" t="str">
        <f ca="1">_xlfn.LET(_xlpm.DATA,(_xlfn.XLOOKUP($A287,Строчный!$A:$A,Строчный!D:D,"ERR",0)),UPPER(MID(_xlpm.DATA,1,1))&amp;LOWER(MID(_xlpm.DATA,2,LEN(_xlpm.DATA)-1)))</f>
        <v>Шляпа поркпай</v>
      </c>
      <c r="E287" s="101" t="str">
        <f ca="1">PROPER(_xlfn.XLOOKUP($A287,Строчный!$A:$A,Строчный!E:E,"ERR",0))</f>
        <v>The Hollywood</v>
      </c>
      <c r="F287" s="101" t="str">
        <f ca="1">LOWER(_xlfn.XLOOKUP($A287,Строчный!$A:$A,Строчный!F:F,"ERR",0))</f>
        <v>летний</v>
      </c>
      <c r="G287" s="101" t="str">
        <f ca="1">UPPER(_xlfn.XLOOKUP($A287,Строчный!$A:$A,Строчный!G:G,"ERR",0))</f>
        <v>BAILEY</v>
      </c>
      <c r="H287" s="101" t="str">
        <f ca="1">LOWER(_xlfn.XLOOKUP($A287,Строчный!$A:$A,Строчный!H:H,"ERR",0))</f>
        <v>sand</v>
      </c>
      <c r="I287" s="101" t="str">
        <f ca="1">LOWER(_xlfn.XLOOKUP($A287,Строчный!$A:$A,Строчный!I:I,"ERR",0))</f>
        <v>бежевый</v>
      </c>
      <c r="J287" s="101" t="str">
        <f ca="1">SUBSTITUTE(LOWER(_xlfn.XLOOKUP($A287,Строчный!$A:$A,Строчный!J:J,"ERR",0)),"подклад","Подклад")</f>
        <v>50% бумага - 50% полипропилен</v>
      </c>
      <c r="K287" s="101" t="str">
        <f ca="1">LOWER(_xlfn.XLOOKUP($A287,Строчный!$A:$A,Строчный!K:K,"ERR",0))</f>
        <v>бумажные</v>
      </c>
      <c r="L287" s="101" t="str">
        <f ca="1">PROPER(_xlfn.XLOOKUP($A287,Строчный!$A:$A,Строчный!L:L,"ERR",0))</f>
        <v>Унисекс</v>
      </c>
      <c r="M287" s="101" t="str">
        <f ca="1">PROPER(_xlfn.XLOOKUP($A287,Строчный!$A:$A,Строчный!M:M,"ERR",0))</f>
        <v>Китай</v>
      </c>
      <c r="N287" s="110">
        <f ca="1">VALUE(_xlfn.XLOOKUP($A287,Строчный!$A:$A,Строчный!N:N,"ERR",0))</f>
        <v>2380.9500000000003</v>
      </c>
      <c r="O287" s="109" t="str">
        <f ca="1">_xlfn.XLOOKUP($G287,Фабрика!A:A,Фабрика!B:B,"ERR",0)</f>
        <v>Bollman Headwear Europe Ltd; 2 Merchants drive, Caelisle, Cumbria CA3 0JW, United Kingdom</v>
      </c>
      <c r="P287" s="100">
        <f ca="1">_xlfn.XLOOKUP($A287,Строчный!$A:$A,Строчный!P:P,"ERR",0)</f>
        <v>55</v>
      </c>
      <c r="Q287" s="100">
        <f ca="1">VALUE(_xlfn.XLOOKUP($A287,Строчный!$A:$A,Строчный!Q:Q,"ERR",0))</f>
        <v>4</v>
      </c>
      <c r="R287" s="14" t="s">
        <v>283</v>
      </c>
      <c r="S287" s="122" t="str">
        <f t="shared" ca="1" si="28"/>
        <v>Шляпа BAILEY арт. 81810 WAITS (бежевый)</v>
      </c>
      <c r="T287" s="121" t="str">
        <f t="shared" ca="1" si="29"/>
        <v>Шляпа BAILEY арт. 81810 WAITS (бежевый) {sand}</v>
      </c>
      <c r="U287" s="18" t="str">
        <f t="shared" ca="1" si="30"/>
        <v>бежевый</v>
      </c>
      <c r="V287" s="18" t="str">
        <f t="shared" ca="1" si="31"/>
        <v>бежевый</v>
      </c>
      <c r="W287" s="119" t="str">
        <f ca="1">_xlfn.XLOOKUP(A287,'Цвета артикулов'!A:A,'Цвета артикулов'!B:B,IFERROR(MID(I287,FIND("-",I287)+1,LEN(I287)),IFERROR(MID(I287,1,FIND("/",I287)-2),I287)),0)</f>
        <v>бежевый</v>
      </c>
      <c r="X287" s="93" t="str">
        <f t="shared" ca="1" si="32"/>
        <v>21-155-02</v>
      </c>
      <c r="Y287" s="95" t="str">
        <f ca="1">VLOOKUP(C287,Группа!A:B,2,FALSE)</f>
        <v>Шляпа</v>
      </c>
      <c r="Z287" s="117" t="str">
        <f ca="1">IFERROR(VLOOKUP(P287,Размеры!A:C,3,FALSE),"")</f>
        <v>55 S</v>
      </c>
      <c r="AA287" s="117" t="str">
        <f ca="1">VLOOKUP(I287,ЦветПолный!A:B,2,FALSE)</f>
        <v>02</v>
      </c>
      <c r="AB287" s="117">
        <f ca="1">IFERROR(VLOOKUP(P287,Размеры!A:D,4,FALSE),"")</f>
        <v>55</v>
      </c>
      <c r="AC287" s="117">
        <f ca="1">IF(LEFT(IFERROR(VLOOKUP(LOOKUP(2,1/SEARCH(B287,Товары!A:A),Товары!A:A),Товары!A:B,2,0),""),6)=MID(X287,1,6),1,0)</f>
        <v>1</v>
      </c>
      <c r="AE287" s="117">
        <f ca="1">SUMIF(Группа!A:A,C287,Группа!C:C)</f>
        <v>1</v>
      </c>
      <c r="AF287" s="117">
        <f ca="1">SUMIF(Группа!B:B,Y287,Группа!C:C)</f>
        <v>1</v>
      </c>
      <c r="AG287" s="117">
        <f ca="1">SUMIF(Формы!A:A,D287,Формы!B:B)</f>
        <v>1</v>
      </c>
      <c r="AH287" s="117">
        <f ca="1">SUMIF(Материал!A:A,K287,Материал!B:B)</f>
        <v>1</v>
      </c>
      <c r="AI287" s="117">
        <f ca="1">SUMIF(Размеры!A:A,P287,Размеры!E:E)</f>
        <v>1</v>
      </c>
      <c r="AJ287" s="117">
        <f ca="1">SUMIF(Сезон!A:A,F287,Сезон!B:B)</f>
        <v>1</v>
      </c>
      <c r="AK287" s="117">
        <f ca="1">SUMIF(Состав!A:A,J287,Состав!B:B)</f>
        <v>1</v>
      </c>
      <c r="AL287" s="117">
        <f ca="1">SUMIF(ЦветПолный!A:A,I287,ЦветПолный!C:C)</f>
        <v>12</v>
      </c>
      <c r="AM287" s="117">
        <f ca="1">SUMIF(Цвет!A:A,W287,Цвет!B:B)</f>
        <v>1</v>
      </c>
      <c r="AN287" s="117">
        <f ca="1">SUMIF(Пол!B:B,L287,Пол!C:C)</f>
        <v>1</v>
      </c>
      <c r="AO287" s="117">
        <f ca="1">SUMIF(Марка!A:A,G287,Марка!B:B)</f>
        <v>1</v>
      </c>
      <c r="AP287" s="117">
        <f ca="1">SUMIF(Страна!A:A,M287,Страна!B:B)</f>
        <v>1</v>
      </c>
      <c r="AQ287" s="83" t="str">
        <f ca="1">IF(VLOOKUP(T287,Товары!A:B,2,FALSE)=X287,"Есть в 1С","ERR")</f>
        <v>Есть в 1С</v>
      </c>
      <c r="AR287" s="84" t="str">
        <f ca="1">IF(VLOOKUP(X287,Товары!B:B,1,FALSE)=X287,"Есть в 1С","ERR")</f>
        <v>Есть в 1С</v>
      </c>
      <c r="AS287" s="116" t="str">
        <f ca="1">VLOOKUP(T287,Товары!A:B,2,FALSE)</f>
        <v>21-155-02</v>
      </c>
      <c r="AT287" s="114" t="str">
        <f ca="1">VLOOKUP(T287,Товары!A:B,1,FALSE)</f>
        <v>Шляпа BAILEY арт. 81810 WAITS (бежевый) {sand}</v>
      </c>
    </row>
    <row r="288" spans="1:46" x14ac:dyDescent="0.25">
      <c r="A288" s="133" t="str">
        <f ca="1"/>
        <v>21-150-17-63</v>
      </c>
      <c r="B288" s="128" t="str">
        <f ca="1">UPPER(_xlfn.XLOOKUP($A288,Строчный!$A:$A,Строчный!B:B,"ERR",0))</f>
        <v>81695 MANNESROE</v>
      </c>
      <c r="C288" s="101" t="str">
        <f ca="1">PROPER(_xlfn.XLOOKUP($A288,Строчный!$A:$A,Строчный!C:C,"ERR",0))</f>
        <v>Шляпы</v>
      </c>
      <c r="D288" s="101" t="str">
        <f ca="1">_xlfn.LET(_xlpm.DATA,(_xlfn.XLOOKUP($A288,Строчный!$A:$A,Строчный!D:D,"ERR",0)),UPPER(MID(_xlpm.DATA,1,1))&amp;LOWER(MID(_xlpm.DATA,2,LEN(_xlpm.DATA)-1)))</f>
        <v>Шляпа федора</v>
      </c>
      <c r="E288" s="101" t="str">
        <f ca="1">PROPER(_xlfn.XLOOKUP($A288,Строчный!$A:$A,Строчный!E:E,"ERR",0))</f>
        <v>The Hollywood</v>
      </c>
      <c r="F288" s="101" t="str">
        <f ca="1">LOWER(_xlfn.XLOOKUP($A288,Строчный!$A:$A,Строчный!F:F,"ERR",0))</f>
        <v>всесезон</v>
      </c>
      <c r="G288" s="101" t="str">
        <f ca="1">UPPER(_xlfn.XLOOKUP($A288,Строчный!$A:$A,Строчный!G:G,"ERR",0))</f>
        <v>BAILEY</v>
      </c>
      <c r="H288" s="101" t="str">
        <f ca="1">LOWER(_xlfn.XLOOKUP($A288,Строчный!$A:$A,Строчный!H:H,"ERR",0))</f>
        <v>ivory/adobe multi</v>
      </c>
      <c r="I288" s="101" t="str">
        <f ca="1">LOWER(_xlfn.XLOOKUP($A288,Строчный!$A:$A,Строчный!I:I,"ERR",0))</f>
        <v>белый</v>
      </c>
      <c r="J288" s="101" t="str">
        <f ca="1">SUBSTITUTE(LOWER(_xlfn.XLOOKUP($A288,Строчный!$A:$A,Строчный!J:J,"ERR",0)),"подклад","Подклад")</f>
        <v>100% полипропилен</v>
      </c>
      <c r="K288" s="101" t="str">
        <f ca="1">LOWER(_xlfn.XLOOKUP($A288,Строчный!$A:$A,Строчный!K:K,"ERR",0))</f>
        <v/>
      </c>
      <c r="L288" s="101" t="str">
        <f ca="1">PROPER(_xlfn.XLOOKUP($A288,Строчный!$A:$A,Строчный!L:L,"ERR",0))</f>
        <v>Унисекс</v>
      </c>
      <c r="M288" s="101" t="str">
        <f ca="1">PROPER(_xlfn.XLOOKUP($A288,Строчный!$A:$A,Строчный!M:M,"ERR",0))</f>
        <v>Китай</v>
      </c>
      <c r="N288" s="110">
        <f ca="1">VALUE(_xlfn.XLOOKUP($A288,Строчный!$A:$A,Строчный!N:N,"ERR",0))</f>
        <v>2094.3000000000002</v>
      </c>
      <c r="O288" s="109" t="str">
        <f ca="1">_xlfn.XLOOKUP($G288,Фабрика!A:A,Фабрика!B:B,"ERR",0)</f>
        <v>Bollman Headwear Europe Ltd; 2 Merchants drive, Caelisle, Cumbria CA3 0JW, United Kingdom</v>
      </c>
      <c r="P288" s="100">
        <f ca="1">_xlfn.XLOOKUP($A288,Строчный!$A:$A,Строчный!P:P,"ERR",0)</f>
        <v>63</v>
      </c>
      <c r="Q288" s="100">
        <f ca="1">VALUE(_xlfn.XLOOKUP($A288,Строчный!$A:$A,Строчный!Q:Q,"ERR",0))</f>
        <v>2</v>
      </c>
      <c r="R288" s="14" t="s">
        <v>283</v>
      </c>
      <c r="S288" s="122" t="str">
        <f t="shared" ca="1" si="28"/>
        <v>Шляпа BAILEY арт. 81695 MANNESROE (белый)</v>
      </c>
      <c r="T288" s="121" t="str">
        <f t="shared" ca="1" si="29"/>
        <v>Шляпа BAILEY арт. 81695 MANNESROE (белый) {ivory/adobe multi}</v>
      </c>
      <c r="U288" s="18" t="str">
        <f t="shared" ca="1" si="30"/>
        <v>белый</v>
      </c>
      <c r="V288" s="18" t="str">
        <f t="shared" ca="1" si="31"/>
        <v>белый</v>
      </c>
      <c r="W288" s="119" t="str">
        <f ca="1">_xlfn.XLOOKUP(A288,'Цвета артикулов'!A:A,'Цвета артикулов'!B:B,IFERROR(MID(I288,FIND("-",I288)+1,LEN(I288)),IFERROR(MID(I288,1,FIND("/",I288)-2),I288)),0)</f>
        <v>белый</v>
      </c>
      <c r="X288" s="93" t="str">
        <f t="shared" ca="1" si="32"/>
        <v>21-150-17</v>
      </c>
      <c r="Y288" s="95" t="str">
        <f ca="1">VLOOKUP(C288,Группа!A:B,2,FALSE)</f>
        <v>Шляпа</v>
      </c>
      <c r="Z288" s="117" t="str">
        <f ca="1">IFERROR(VLOOKUP(P288,Размеры!A:C,3,FALSE),"")</f>
        <v>63 XXL</v>
      </c>
      <c r="AA288" s="117" t="str">
        <f ca="1">VLOOKUP(I288,ЦветПолный!A:B,2,FALSE)</f>
        <v>17</v>
      </c>
      <c r="AB288" s="117">
        <f ca="1">IFERROR(VLOOKUP(P288,Размеры!A:D,4,FALSE),"")</f>
        <v>63</v>
      </c>
      <c r="AC288" s="117">
        <f ca="1">IF(LEFT(IFERROR(VLOOKUP(LOOKUP(2,1/SEARCH(B288,Товары!A:A),Товары!A:A),Товары!A:B,2,0),""),6)=MID(X288,1,6),1,0)</f>
        <v>1</v>
      </c>
      <c r="AE288" s="117">
        <f ca="1">SUMIF(Группа!A:A,C288,Группа!C:C)</f>
        <v>1</v>
      </c>
      <c r="AF288" s="117">
        <f ca="1">SUMIF(Группа!B:B,Y288,Группа!C:C)</f>
        <v>1</v>
      </c>
      <c r="AG288" s="117">
        <f ca="1">SUMIF(Формы!A:A,D288,Формы!B:B)</f>
        <v>1</v>
      </c>
      <c r="AH288" s="117">
        <f ca="1">SUMIF(Материал!A:A,K288,Материал!B:B)</f>
        <v>0</v>
      </c>
      <c r="AI288" s="117">
        <f ca="1">SUMIF(Размеры!A:A,P288,Размеры!E:E)</f>
        <v>1</v>
      </c>
      <c r="AJ288" s="117">
        <f ca="1">SUMIF(Сезон!A:A,F288,Сезон!B:B)</f>
        <v>1</v>
      </c>
      <c r="AK288" s="117">
        <f ca="1">SUMIF(Состав!A:A,J288,Состав!B:B)</f>
        <v>1</v>
      </c>
      <c r="AL288" s="117">
        <f ca="1">SUMIF(ЦветПолный!A:A,I288,ЦветПолный!C:C)</f>
        <v>4</v>
      </c>
      <c r="AM288" s="117">
        <f ca="1">SUMIF(Цвет!A:A,W288,Цвет!B:B)</f>
        <v>1</v>
      </c>
      <c r="AN288" s="117">
        <f ca="1">SUMIF(Пол!B:B,L288,Пол!C:C)</f>
        <v>1</v>
      </c>
      <c r="AO288" s="117">
        <f ca="1">SUMIF(Марка!A:A,G288,Марка!B:B)</f>
        <v>1</v>
      </c>
      <c r="AP288" s="117">
        <f ca="1">SUMIF(Страна!A:A,M288,Страна!B:B)</f>
        <v>1</v>
      </c>
      <c r="AQ288" s="83" t="e">
        <f ca="1">IF(VLOOKUP(T288,Товары!A:B,2,FALSE)=X288,"Есть в 1С","ERR")</f>
        <v>#N/A</v>
      </c>
      <c r="AR288" s="84" t="e">
        <f ca="1">IF(VLOOKUP(X288,Товары!B:B,1,FALSE)=X288,"Есть в 1С","ERR")</f>
        <v>#N/A</v>
      </c>
      <c r="AS288" s="116" t="e">
        <f ca="1">VLOOKUP(T288,Товары!A:B,2,FALSE)</f>
        <v>#N/A</v>
      </c>
      <c r="AT288" s="114" t="e">
        <f ca="1">VLOOKUP(T288,Товары!A:B,1,FALSE)</f>
        <v>#N/A</v>
      </c>
    </row>
    <row r="289" spans="1:46" x14ac:dyDescent="0.25">
      <c r="A289" s="133" t="str">
        <f ca="1"/>
        <v>21-150-17-61</v>
      </c>
      <c r="B289" s="128" t="str">
        <f ca="1">UPPER(_xlfn.XLOOKUP($A289,Строчный!$A:$A,Строчный!B:B,"ERR",0))</f>
        <v>81695 MANNESROE</v>
      </c>
      <c r="C289" s="101" t="str">
        <f ca="1">PROPER(_xlfn.XLOOKUP($A289,Строчный!$A:$A,Строчный!C:C,"ERR",0))</f>
        <v>Шляпы</v>
      </c>
      <c r="D289" s="101" t="str">
        <f ca="1">_xlfn.LET(_xlpm.DATA,(_xlfn.XLOOKUP($A289,Строчный!$A:$A,Строчный!D:D,"ERR",0)),UPPER(MID(_xlpm.DATA,1,1))&amp;LOWER(MID(_xlpm.DATA,2,LEN(_xlpm.DATA)-1)))</f>
        <v>Шляпа федора</v>
      </c>
      <c r="E289" s="101" t="str">
        <f ca="1">PROPER(_xlfn.XLOOKUP($A289,Строчный!$A:$A,Строчный!E:E,"ERR",0))</f>
        <v>The Hollywood</v>
      </c>
      <c r="F289" s="101" t="str">
        <f ca="1">LOWER(_xlfn.XLOOKUP($A289,Строчный!$A:$A,Строчный!F:F,"ERR",0))</f>
        <v>всесезон</v>
      </c>
      <c r="G289" s="101" t="str">
        <f ca="1">UPPER(_xlfn.XLOOKUP($A289,Строчный!$A:$A,Строчный!G:G,"ERR",0))</f>
        <v>BAILEY</v>
      </c>
      <c r="H289" s="101" t="str">
        <f ca="1">LOWER(_xlfn.XLOOKUP($A289,Строчный!$A:$A,Строчный!H:H,"ERR",0))</f>
        <v>ivory/adobe multi</v>
      </c>
      <c r="I289" s="101" t="str">
        <f ca="1">LOWER(_xlfn.XLOOKUP($A289,Строчный!$A:$A,Строчный!I:I,"ERR",0))</f>
        <v>белый</v>
      </c>
      <c r="J289" s="101" t="str">
        <f ca="1">SUBSTITUTE(LOWER(_xlfn.XLOOKUP($A289,Строчный!$A:$A,Строчный!J:J,"ERR",0)),"подклад","Подклад")</f>
        <v>100% полипропилен</v>
      </c>
      <c r="K289" s="101" t="str">
        <f ca="1">LOWER(_xlfn.XLOOKUP($A289,Строчный!$A:$A,Строчный!K:K,"ERR",0))</f>
        <v/>
      </c>
      <c r="L289" s="101" t="str">
        <f ca="1">PROPER(_xlfn.XLOOKUP($A289,Строчный!$A:$A,Строчный!L:L,"ERR",0))</f>
        <v>Унисекс</v>
      </c>
      <c r="M289" s="101" t="str">
        <f ca="1">PROPER(_xlfn.XLOOKUP($A289,Строчный!$A:$A,Строчный!M:M,"ERR",0))</f>
        <v>Китай</v>
      </c>
      <c r="N289" s="110">
        <f ca="1">VALUE(_xlfn.XLOOKUP($A289,Строчный!$A:$A,Строчный!N:N,"ERR",0))</f>
        <v>2094.3000000000002</v>
      </c>
      <c r="O289" s="109" t="str">
        <f ca="1">_xlfn.XLOOKUP($G289,Фабрика!A:A,Фабрика!B:B,"ERR",0)</f>
        <v>Bollman Headwear Europe Ltd; 2 Merchants drive, Caelisle, Cumbria CA3 0JW, United Kingdom</v>
      </c>
      <c r="P289" s="100">
        <f ca="1">_xlfn.XLOOKUP($A289,Строчный!$A:$A,Строчный!P:P,"ERR",0)</f>
        <v>61</v>
      </c>
      <c r="Q289" s="100">
        <f ca="1">VALUE(_xlfn.XLOOKUP($A289,Строчный!$A:$A,Строчный!Q:Q,"ERR",0))</f>
        <v>7</v>
      </c>
      <c r="R289" s="14" t="s">
        <v>283</v>
      </c>
      <c r="S289" s="122" t="str">
        <f t="shared" ca="1" si="28"/>
        <v>Шляпа BAILEY арт. 81695 MANNESROE (белый)</v>
      </c>
      <c r="T289" s="121" t="str">
        <f t="shared" ca="1" si="29"/>
        <v>Шляпа BAILEY арт. 81695 MANNESROE (белый) {ivory/adobe multi}</v>
      </c>
      <c r="U289" s="18" t="str">
        <f t="shared" ca="1" si="30"/>
        <v>белый</v>
      </c>
      <c r="V289" s="18" t="str">
        <f t="shared" ca="1" si="31"/>
        <v>белый</v>
      </c>
      <c r="W289" s="119" t="str">
        <f ca="1">_xlfn.XLOOKUP(A289,'Цвета артикулов'!A:A,'Цвета артикулов'!B:B,IFERROR(MID(I289,FIND("-",I289)+1,LEN(I289)),IFERROR(MID(I289,1,FIND("/",I289)-2),I289)),0)</f>
        <v>белый</v>
      </c>
      <c r="X289" s="93" t="str">
        <f t="shared" ca="1" si="32"/>
        <v>21-150-17</v>
      </c>
      <c r="Y289" s="95" t="str">
        <f ca="1">VLOOKUP(C289,Группа!A:B,2,FALSE)</f>
        <v>Шляпа</v>
      </c>
      <c r="Z289" s="117" t="str">
        <f ca="1">IFERROR(VLOOKUP(P289,Размеры!A:C,3,FALSE),"")</f>
        <v>61 XL</v>
      </c>
      <c r="AA289" s="117" t="str">
        <f ca="1">VLOOKUP(I289,ЦветПолный!A:B,2,FALSE)</f>
        <v>17</v>
      </c>
      <c r="AB289" s="117">
        <f ca="1">IFERROR(VLOOKUP(P289,Размеры!A:D,4,FALSE),"")</f>
        <v>61</v>
      </c>
      <c r="AC289" s="117">
        <f ca="1">IF(LEFT(IFERROR(VLOOKUP(LOOKUP(2,1/SEARCH(B289,Товары!A:A),Товары!A:A),Товары!A:B,2,0),""),6)=MID(X289,1,6),1,0)</f>
        <v>1</v>
      </c>
      <c r="AE289" s="117">
        <f ca="1">SUMIF(Группа!A:A,C289,Группа!C:C)</f>
        <v>1</v>
      </c>
      <c r="AF289" s="117">
        <f ca="1">SUMIF(Группа!B:B,Y289,Группа!C:C)</f>
        <v>1</v>
      </c>
      <c r="AG289" s="117">
        <f ca="1">SUMIF(Формы!A:A,D289,Формы!B:B)</f>
        <v>1</v>
      </c>
      <c r="AH289" s="117">
        <f ca="1">SUMIF(Материал!A:A,K289,Материал!B:B)</f>
        <v>0</v>
      </c>
      <c r="AI289" s="117">
        <f ca="1">SUMIF(Размеры!A:A,P289,Размеры!E:E)</f>
        <v>1</v>
      </c>
      <c r="AJ289" s="117">
        <f ca="1">SUMIF(Сезон!A:A,F289,Сезон!B:B)</f>
        <v>1</v>
      </c>
      <c r="AK289" s="117">
        <f ca="1">SUMIF(Состав!A:A,J289,Состав!B:B)</f>
        <v>1</v>
      </c>
      <c r="AL289" s="117">
        <f ca="1">SUMIF(ЦветПолный!A:A,I289,ЦветПолный!C:C)</f>
        <v>4</v>
      </c>
      <c r="AM289" s="117">
        <f ca="1">SUMIF(Цвет!A:A,W289,Цвет!B:B)</f>
        <v>1</v>
      </c>
      <c r="AN289" s="117">
        <f ca="1">SUMIF(Пол!B:B,L289,Пол!C:C)</f>
        <v>1</v>
      </c>
      <c r="AO289" s="117">
        <f ca="1">SUMIF(Марка!A:A,G289,Марка!B:B)</f>
        <v>1</v>
      </c>
      <c r="AP289" s="117">
        <f ca="1">SUMIF(Страна!A:A,M289,Страна!B:B)</f>
        <v>1</v>
      </c>
      <c r="AQ289" s="83" t="e">
        <f ca="1">IF(VLOOKUP(T289,Товары!A:B,2,FALSE)=X289,"Есть в 1С","ERR")</f>
        <v>#N/A</v>
      </c>
      <c r="AR289" s="84" t="e">
        <f ca="1">IF(VLOOKUP(X289,Товары!B:B,1,FALSE)=X289,"Есть в 1С","ERR")</f>
        <v>#N/A</v>
      </c>
      <c r="AS289" s="116" t="e">
        <f ca="1">VLOOKUP(T289,Товары!A:B,2,FALSE)</f>
        <v>#N/A</v>
      </c>
      <c r="AT289" s="114" t="e">
        <f ca="1">VLOOKUP(T289,Товары!A:B,1,FALSE)</f>
        <v>#N/A</v>
      </c>
    </row>
    <row r="290" spans="1:46" x14ac:dyDescent="0.25">
      <c r="A290" s="133" t="str">
        <f ca="1"/>
        <v>21-150-17-59</v>
      </c>
      <c r="B290" s="128" t="str">
        <f ca="1">UPPER(_xlfn.XLOOKUP($A290,Строчный!$A:$A,Строчный!B:B,"ERR",0))</f>
        <v>81695 MANNESROE</v>
      </c>
      <c r="C290" s="101" t="str">
        <f ca="1">PROPER(_xlfn.XLOOKUP($A290,Строчный!$A:$A,Строчный!C:C,"ERR",0))</f>
        <v>Шляпы</v>
      </c>
      <c r="D290" s="101" t="str">
        <f ca="1">_xlfn.LET(_xlpm.DATA,(_xlfn.XLOOKUP($A290,Строчный!$A:$A,Строчный!D:D,"ERR",0)),UPPER(MID(_xlpm.DATA,1,1))&amp;LOWER(MID(_xlpm.DATA,2,LEN(_xlpm.DATA)-1)))</f>
        <v>Шляпа федора</v>
      </c>
      <c r="E290" s="101" t="str">
        <f ca="1">PROPER(_xlfn.XLOOKUP($A290,Строчный!$A:$A,Строчный!E:E,"ERR",0))</f>
        <v>The Hollywood</v>
      </c>
      <c r="F290" s="101" t="str">
        <f ca="1">LOWER(_xlfn.XLOOKUP($A290,Строчный!$A:$A,Строчный!F:F,"ERR",0))</f>
        <v>всесезон</v>
      </c>
      <c r="G290" s="101" t="str">
        <f ca="1">UPPER(_xlfn.XLOOKUP($A290,Строчный!$A:$A,Строчный!G:G,"ERR",0))</f>
        <v>BAILEY</v>
      </c>
      <c r="H290" s="101" t="str">
        <f ca="1">LOWER(_xlfn.XLOOKUP($A290,Строчный!$A:$A,Строчный!H:H,"ERR",0))</f>
        <v>ivory/adobe multi</v>
      </c>
      <c r="I290" s="101" t="str">
        <f ca="1">LOWER(_xlfn.XLOOKUP($A290,Строчный!$A:$A,Строчный!I:I,"ERR",0))</f>
        <v>белый</v>
      </c>
      <c r="J290" s="101" t="str">
        <f ca="1">SUBSTITUTE(LOWER(_xlfn.XLOOKUP($A290,Строчный!$A:$A,Строчный!J:J,"ERR",0)),"подклад","Подклад")</f>
        <v>100% полипропилен</v>
      </c>
      <c r="K290" s="101" t="str">
        <f ca="1">LOWER(_xlfn.XLOOKUP($A290,Строчный!$A:$A,Строчный!K:K,"ERR",0))</f>
        <v/>
      </c>
      <c r="L290" s="101" t="str">
        <f ca="1">PROPER(_xlfn.XLOOKUP($A290,Строчный!$A:$A,Строчный!L:L,"ERR",0))</f>
        <v>Унисекс</v>
      </c>
      <c r="M290" s="101" t="str">
        <f ca="1">PROPER(_xlfn.XLOOKUP($A290,Строчный!$A:$A,Строчный!M:M,"ERR",0))</f>
        <v>Китай</v>
      </c>
      <c r="N290" s="110">
        <f ca="1">VALUE(_xlfn.XLOOKUP($A290,Строчный!$A:$A,Строчный!N:N,"ERR",0))</f>
        <v>2094.3000000000002</v>
      </c>
      <c r="O290" s="109" t="str">
        <f ca="1">_xlfn.XLOOKUP($G290,Фабрика!A:A,Фабрика!B:B,"ERR",0)</f>
        <v>Bollman Headwear Europe Ltd; 2 Merchants drive, Caelisle, Cumbria CA3 0JW, United Kingdom</v>
      </c>
      <c r="P290" s="100">
        <f ca="1">_xlfn.XLOOKUP($A290,Строчный!$A:$A,Строчный!P:P,"ERR",0)</f>
        <v>59</v>
      </c>
      <c r="Q290" s="100">
        <f ca="1">VALUE(_xlfn.XLOOKUP($A290,Строчный!$A:$A,Строчный!Q:Q,"ERR",0))</f>
        <v>8</v>
      </c>
      <c r="R290" s="14" t="s">
        <v>283</v>
      </c>
      <c r="S290" s="122" t="str">
        <f t="shared" ca="1" si="28"/>
        <v>Шляпа BAILEY арт. 81695 MANNESROE (белый)</v>
      </c>
      <c r="T290" s="121" t="str">
        <f t="shared" ca="1" si="29"/>
        <v>Шляпа BAILEY арт. 81695 MANNESROE (белый) {ivory/adobe multi}</v>
      </c>
      <c r="U290" s="18" t="str">
        <f t="shared" ca="1" si="30"/>
        <v>белый</v>
      </c>
      <c r="V290" s="18" t="str">
        <f t="shared" ca="1" si="31"/>
        <v>белый</v>
      </c>
      <c r="W290" s="119" t="str">
        <f ca="1">_xlfn.XLOOKUP(A290,'Цвета артикулов'!A:A,'Цвета артикулов'!B:B,IFERROR(MID(I290,FIND("-",I290)+1,LEN(I290)),IFERROR(MID(I290,1,FIND("/",I290)-2),I290)),0)</f>
        <v>белый</v>
      </c>
      <c r="X290" s="93" t="str">
        <f t="shared" ca="1" si="32"/>
        <v>21-150-17</v>
      </c>
      <c r="Y290" s="95" t="str">
        <f ca="1">VLOOKUP(C290,Группа!A:B,2,FALSE)</f>
        <v>Шляпа</v>
      </c>
      <c r="Z290" s="117" t="str">
        <f ca="1">IFERROR(VLOOKUP(P290,Размеры!A:C,3,FALSE),"")</f>
        <v>59 L</v>
      </c>
      <c r="AA290" s="117" t="str">
        <f ca="1">VLOOKUP(I290,ЦветПолный!A:B,2,FALSE)</f>
        <v>17</v>
      </c>
      <c r="AB290" s="117">
        <f ca="1">IFERROR(VLOOKUP(P290,Размеры!A:D,4,FALSE),"")</f>
        <v>59</v>
      </c>
      <c r="AC290" s="117">
        <f ca="1">IF(LEFT(IFERROR(VLOOKUP(LOOKUP(2,1/SEARCH(B290,Товары!A:A),Товары!A:A),Товары!A:B,2,0),""),6)=MID(X290,1,6),1,0)</f>
        <v>1</v>
      </c>
      <c r="AE290" s="117">
        <f ca="1">SUMIF(Группа!A:A,C290,Группа!C:C)</f>
        <v>1</v>
      </c>
      <c r="AF290" s="117">
        <f ca="1">SUMIF(Группа!B:B,Y290,Группа!C:C)</f>
        <v>1</v>
      </c>
      <c r="AG290" s="117">
        <f ca="1">SUMIF(Формы!A:A,D290,Формы!B:B)</f>
        <v>1</v>
      </c>
      <c r="AH290" s="117">
        <f ca="1">SUMIF(Материал!A:A,K290,Материал!B:B)</f>
        <v>0</v>
      </c>
      <c r="AI290" s="117">
        <f ca="1">SUMIF(Размеры!A:A,P290,Размеры!E:E)</f>
        <v>1</v>
      </c>
      <c r="AJ290" s="117">
        <f ca="1">SUMIF(Сезон!A:A,F290,Сезон!B:B)</f>
        <v>1</v>
      </c>
      <c r="AK290" s="117">
        <f ca="1">SUMIF(Состав!A:A,J290,Состав!B:B)</f>
        <v>1</v>
      </c>
      <c r="AL290" s="117">
        <f ca="1">SUMIF(ЦветПолный!A:A,I290,ЦветПолный!C:C)</f>
        <v>4</v>
      </c>
      <c r="AM290" s="117">
        <f ca="1">SUMIF(Цвет!A:A,W290,Цвет!B:B)</f>
        <v>1</v>
      </c>
      <c r="AN290" s="117">
        <f ca="1">SUMIF(Пол!B:B,L290,Пол!C:C)</f>
        <v>1</v>
      </c>
      <c r="AO290" s="117">
        <f ca="1">SUMIF(Марка!A:A,G290,Марка!B:B)</f>
        <v>1</v>
      </c>
      <c r="AP290" s="117">
        <f ca="1">SUMIF(Страна!A:A,M290,Страна!B:B)</f>
        <v>1</v>
      </c>
      <c r="AQ290" s="83" t="e">
        <f ca="1">IF(VLOOKUP(T290,Товары!A:B,2,FALSE)=X290,"Есть в 1С","ERR")</f>
        <v>#N/A</v>
      </c>
      <c r="AR290" s="84" t="e">
        <f ca="1">IF(VLOOKUP(X290,Товары!B:B,1,FALSE)=X290,"Есть в 1С","ERR")</f>
        <v>#N/A</v>
      </c>
      <c r="AS290" s="116" t="e">
        <f ca="1">VLOOKUP(T290,Товары!A:B,2,FALSE)</f>
        <v>#N/A</v>
      </c>
      <c r="AT290" s="114" t="e">
        <f ca="1">VLOOKUP(T290,Товары!A:B,1,FALSE)</f>
        <v>#N/A</v>
      </c>
    </row>
    <row r="291" spans="1:46" x14ac:dyDescent="0.25">
      <c r="A291" s="133" t="str">
        <f ca="1"/>
        <v>21-150-17-57</v>
      </c>
      <c r="B291" s="128" t="str">
        <f ca="1">UPPER(_xlfn.XLOOKUP($A291,Строчный!$A:$A,Строчный!B:B,"ERR",0))</f>
        <v>81695 MANNESROE</v>
      </c>
      <c r="C291" s="101" t="str">
        <f ca="1">PROPER(_xlfn.XLOOKUP($A291,Строчный!$A:$A,Строчный!C:C,"ERR",0))</f>
        <v>Шляпы</v>
      </c>
      <c r="D291" s="101" t="str">
        <f ca="1">_xlfn.LET(_xlpm.DATA,(_xlfn.XLOOKUP($A291,Строчный!$A:$A,Строчный!D:D,"ERR",0)),UPPER(MID(_xlpm.DATA,1,1))&amp;LOWER(MID(_xlpm.DATA,2,LEN(_xlpm.DATA)-1)))</f>
        <v>Шляпа федора</v>
      </c>
      <c r="E291" s="101" t="str">
        <f ca="1">PROPER(_xlfn.XLOOKUP($A291,Строчный!$A:$A,Строчный!E:E,"ERR",0))</f>
        <v>The Hollywood</v>
      </c>
      <c r="F291" s="101" t="str">
        <f ca="1">LOWER(_xlfn.XLOOKUP($A291,Строчный!$A:$A,Строчный!F:F,"ERR",0))</f>
        <v>всесезон</v>
      </c>
      <c r="G291" s="101" t="str">
        <f ca="1">UPPER(_xlfn.XLOOKUP($A291,Строчный!$A:$A,Строчный!G:G,"ERR",0))</f>
        <v>BAILEY</v>
      </c>
      <c r="H291" s="101" t="str">
        <f ca="1">LOWER(_xlfn.XLOOKUP($A291,Строчный!$A:$A,Строчный!H:H,"ERR",0))</f>
        <v>ivory/adobe multi</v>
      </c>
      <c r="I291" s="101" t="str">
        <f ca="1">LOWER(_xlfn.XLOOKUP($A291,Строчный!$A:$A,Строчный!I:I,"ERR",0))</f>
        <v>белый</v>
      </c>
      <c r="J291" s="101" t="str">
        <f ca="1">SUBSTITUTE(LOWER(_xlfn.XLOOKUP($A291,Строчный!$A:$A,Строчный!J:J,"ERR",0)),"подклад","Подклад")</f>
        <v>100% полипропилен</v>
      </c>
      <c r="K291" s="101" t="str">
        <f ca="1">LOWER(_xlfn.XLOOKUP($A291,Строчный!$A:$A,Строчный!K:K,"ERR",0))</f>
        <v/>
      </c>
      <c r="L291" s="101" t="str">
        <f ca="1">PROPER(_xlfn.XLOOKUP($A291,Строчный!$A:$A,Строчный!L:L,"ERR",0))</f>
        <v>Унисекс</v>
      </c>
      <c r="M291" s="101" t="str">
        <f ca="1">PROPER(_xlfn.XLOOKUP($A291,Строчный!$A:$A,Строчный!M:M,"ERR",0))</f>
        <v>Китай</v>
      </c>
      <c r="N291" s="110">
        <f ca="1">VALUE(_xlfn.XLOOKUP($A291,Строчный!$A:$A,Строчный!N:N,"ERR",0))</f>
        <v>2094.3000000000002</v>
      </c>
      <c r="O291" s="109" t="str">
        <f ca="1">_xlfn.XLOOKUP($G291,Фабрика!A:A,Фабрика!B:B,"ERR",0)</f>
        <v>Bollman Headwear Europe Ltd; 2 Merchants drive, Caelisle, Cumbria CA3 0JW, United Kingdom</v>
      </c>
      <c r="P291" s="100">
        <f ca="1">_xlfn.XLOOKUP($A291,Строчный!$A:$A,Строчный!P:P,"ERR",0)</f>
        <v>57</v>
      </c>
      <c r="Q291" s="100">
        <f ca="1">VALUE(_xlfn.XLOOKUP($A291,Строчный!$A:$A,Строчный!Q:Q,"ERR",0))</f>
        <v>5</v>
      </c>
      <c r="R291" s="14" t="s">
        <v>283</v>
      </c>
      <c r="S291" s="122" t="str">
        <f t="shared" ca="1" si="28"/>
        <v>Шляпа BAILEY арт. 81695 MANNESROE (белый)</v>
      </c>
      <c r="T291" s="121" t="str">
        <f t="shared" ca="1" si="29"/>
        <v>Шляпа BAILEY арт. 81695 MANNESROE (белый) {ivory/adobe multi}</v>
      </c>
      <c r="U291" s="18" t="str">
        <f t="shared" ca="1" si="30"/>
        <v>белый</v>
      </c>
      <c r="V291" s="18" t="str">
        <f t="shared" ca="1" si="31"/>
        <v>белый</v>
      </c>
      <c r="W291" s="119" t="str">
        <f ca="1">_xlfn.XLOOKUP(A291,'Цвета артикулов'!A:A,'Цвета артикулов'!B:B,IFERROR(MID(I291,FIND("-",I291)+1,LEN(I291)),IFERROR(MID(I291,1,FIND("/",I291)-2),I291)),0)</f>
        <v>белый</v>
      </c>
      <c r="X291" s="93" t="str">
        <f t="shared" ca="1" si="32"/>
        <v>21-150-17</v>
      </c>
      <c r="Y291" s="95" t="str">
        <f ca="1">VLOOKUP(C291,Группа!A:B,2,FALSE)</f>
        <v>Шляпа</v>
      </c>
      <c r="Z291" s="117" t="str">
        <f ca="1">IFERROR(VLOOKUP(P291,Размеры!A:C,3,FALSE),"")</f>
        <v>57 M</v>
      </c>
      <c r="AA291" s="117" t="str">
        <f ca="1">VLOOKUP(I291,ЦветПолный!A:B,2,FALSE)</f>
        <v>17</v>
      </c>
      <c r="AB291" s="117">
        <f ca="1">IFERROR(VLOOKUP(P291,Размеры!A:D,4,FALSE),"")</f>
        <v>57</v>
      </c>
      <c r="AC291" s="117">
        <f ca="1">IF(LEFT(IFERROR(VLOOKUP(LOOKUP(2,1/SEARCH(B291,Товары!A:A),Товары!A:A),Товары!A:B,2,0),""),6)=MID(X291,1,6),1,0)</f>
        <v>1</v>
      </c>
      <c r="AE291" s="117">
        <f ca="1">SUMIF(Группа!A:A,C291,Группа!C:C)</f>
        <v>1</v>
      </c>
      <c r="AF291" s="117">
        <f ca="1">SUMIF(Группа!B:B,Y291,Группа!C:C)</f>
        <v>1</v>
      </c>
      <c r="AG291" s="117">
        <f ca="1">SUMIF(Формы!A:A,D291,Формы!B:B)</f>
        <v>1</v>
      </c>
      <c r="AH291" s="117">
        <f ca="1">SUMIF(Материал!A:A,K291,Материал!B:B)</f>
        <v>0</v>
      </c>
      <c r="AI291" s="117">
        <f ca="1">SUMIF(Размеры!A:A,P291,Размеры!E:E)</f>
        <v>1</v>
      </c>
      <c r="AJ291" s="117">
        <f ca="1">SUMIF(Сезон!A:A,F291,Сезон!B:B)</f>
        <v>1</v>
      </c>
      <c r="AK291" s="117">
        <f ca="1">SUMIF(Состав!A:A,J291,Состав!B:B)</f>
        <v>1</v>
      </c>
      <c r="AL291" s="117">
        <f ca="1">SUMIF(ЦветПолный!A:A,I291,ЦветПолный!C:C)</f>
        <v>4</v>
      </c>
      <c r="AM291" s="117">
        <f ca="1">SUMIF(Цвет!A:A,W291,Цвет!B:B)</f>
        <v>1</v>
      </c>
      <c r="AN291" s="117">
        <f ca="1">SUMIF(Пол!B:B,L291,Пол!C:C)</f>
        <v>1</v>
      </c>
      <c r="AO291" s="117">
        <f ca="1">SUMIF(Марка!A:A,G291,Марка!B:B)</f>
        <v>1</v>
      </c>
      <c r="AP291" s="117">
        <f ca="1">SUMIF(Страна!A:A,M291,Страна!B:B)</f>
        <v>1</v>
      </c>
      <c r="AQ291" s="83" t="e">
        <f ca="1">IF(VLOOKUP(T291,Товары!A:B,2,FALSE)=X291,"Есть в 1С","ERR")</f>
        <v>#N/A</v>
      </c>
      <c r="AR291" s="84" t="e">
        <f ca="1">IF(VLOOKUP(X291,Товары!B:B,1,FALSE)=X291,"Есть в 1С","ERR")</f>
        <v>#N/A</v>
      </c>
      <c r="AS291" s="116" t="e">
        <f ca="1">VLOOKUP(T291,Товары!A:B,2,FALSE)</f>
        <v>#N/A</v>
      </c>
      <c r="AT291" s="114" t="e">
        <f ca="1">VLOOKUP(T291,Товары!A:B,1,FALSE)</f>
        <v>#N/A</v>
      </c>
    </row>
    <row r="292" spans="1:46" x14ac:dyDescent="0.25">
      <c r="A292" s="133" t="str">
        <f ca="1"/>
        <v>21-150-17-55</v>
      </c>
      <c r="B292" s="128" t="str">
        <f ca="1">UPPER(_xlfn.XLOOKUP($A292,Строчный!$A:$A,Строчный!B:B,"ERR",0))</f>
        <v>81695 MANNESROE</v>
      </c>
      <c r="C292" s="101" t="str">
        <f ca="1">PROPER(_xlfn.XLOOKUP($A292,Строчный!$A:$A,Строчный!C:C,"ERR",0))</f>
        <v>Шляпы</v>
      </c>
      <c r="D292" s="101" t="str">
        <f ca="1">_xlfn.LET(_xlpm.DATA,(_xlfn.XLOOKUP($A292,Строчный!$A:$A,Строчный!D:D,"ERR",0)),UPPER(MID(_xlpm.DATA,1,1))&amp;LOWER(MID(_xlpm.DATA,2,LEN(_xlpm.DATA)-1)))</f>
        <v>Шляпа федора</v>
      </c>
      <c r="E292" s="101" t="str">
        <f ca="1">PROPER(_xlfn.XLOOKUP($A292,Строчный!$A:$A,Строчный!E:E,"ERR",0))</f>
        <v>The Hollywood</v>
      </c>
      <c r="F292" s="101" t="str">
        <f ca="1">LOWER(_xlfn.XLOOKUP($A292,Строчный!$A:$A,Строчный!F:F,"ERR",0))</f>
        <v>всесезон</v>
      </c>
      <c r="G292" s="101" t="str">
        <f ca="1">UPPER(_xlfn.XLOOKUP($A292,Строчный!$A:$A,Строчный!G:G,"ERR",0))</f>
        <v>BAILEY</v>
      </c>
      <c r="H292" s="101" t="str">
        <f ca="1">LOWER(_xlfn.XLOOKUP($A292,Строчный!$A:$A,Строчный!H:H,"ERR",0))</f>
        <v>ivory/adobe multi</v>
      </c>
      <c r="I292" s="101" t="str">
        <f ca="1">LOWER(_xlfn.XLOOKUP($A292,Строчный!$A:$A,Строчный!I:I,"ERR",0))</f>
        <v>белый</v>
      </c>
      <c r="J292" s="101" t="str">
        <f ca="1">SUBSTITUTE(LOWER(_xlfn.XLOOKUP($A292,Строчный!$A:$A,Строчный!J:J,"ERR",0)),"подклад","Подклад")</f>
        <v>100% полипропилен</v>
      </c>
      <c r="K292" s="101" t="str">
        <f ca="1">LOWER(_xlfn.XLOOKUP($A292,Строчный!$A:$A,Строчный!K:K,"ERR",0))</f>
        <v/>
      </c>
      <c r="L292" s="101" t="str">
        <f ca="1">PROPER(_xlfn.XLOOKUP($A292,Строчный!$A:$A,Строчный!L:L,"ERR",0))</f>
        <v>Унисекс</v>
      </c>
      <c r="M292" s="101" t="str">
        <f ca="1">PROPER(_xlfn.XLOOKUP($A292,Строчный!$A:$A,Строчный!M:M,"ERR",0))</f>
        <v>Китай</v>
      </c>
      <c r="N292" s="110">
        <f ca="1">VALUE(_xlfn.XLOOKUP($A292,Строчный!$A:$A,Строчный!N:N,"ERR",0))</f>
        <v>2094.3000000000002</v>
      </c>
      <c r="O292" s="109" t="str">
        <f ca="1">_xlfn.XLOOKUP($G292,Фабрика!A:A,Фабрика!B:B,"ERR",0)</f>
        <v>Bollman Headwear Europe Ltd; 2 Merchants drive, Caelisle, Cumbria CA3 0JW, United Kingdom</v>
      </c>
      <c r="P292" s="100">
        <f ca="1">_xlfn.XLOOKUP($A292,Строчный!$A:$A,Строчный!P:P,"ERR",0)</f>
        <v>55</v>
      </c>
      <c r="Q292" s="100">
        <f ca="1">VALUE(_xlfn.XLOOKUP($A292,Строчный!$A:$A,Строчный!Q:Q,"ERR",0))</f>
        <v>2</v>
      </c>
      <c r="R292" s="14" t="s">
        <v>283</v>
      </c>
      <c r="S292" s="122" t="str">
        <f t="shared" ca="1" si="28"/>
        <v>Шляпа BAILEY арт. 81695 MANNESROE (белый)</v>
      </c>
      <c r="T292" s="121" t="str">
        <f t="shared" ca="1" si="29"/>
        <v>Шляпа BAILEY арт. 81695 MANNESROE (белый) {ivory/adobe multi}</v>
      </c>
      <c r="U292" s="18" t="str">
        <f t="shared" ca="1" si="30"/>
        <v>белый</v>
      </c>
      <c r="V292" s="18" t="str">
        <f t="shared" ca="1" si="31"/>
        <v>белый</v>
      </c>
      <c r="W292" s="119" t="str">
        <f ca="1">_xlfn.XLOOKUP(A292,'Цвета артикулов'!A:A,'Цвета артикулов'!B:B,IFERROR(MID(I292,FIND("-",I292)+1,LEN(I292)),IFERROR(MID(I292,1,FIND("/",I292)-2),I292)),0)</f>
        <v>белый</v>
      </c>
      <c r="X292" s="93" t="str">
        <f t="shared" ca="1" si="32"/>
        <v>21-150-17</v>
      </c>
      <c r="Y292" s="95" t="str">
        <f ca="1">VLOOKUP(C292,Группа!A:B,2,FALSE)</f>
        <v>Шляпа</v>
      </c>
      <c r="Z292" s="117" t="str">
        <f ca="1">IFERROR(VLOOKUP(P292,Размеры!A:C,3,FALSE),"")</f>
        <v>55 S</v>
      </c>
      <c r="AA292" s="117" t="str">
        <f ca="1">VLOOKUP(I292,ЦветПолный!A:B,2,FALSE)</f>
        <v>17</v>
      </c>
      <c r="AB292" s="117">
        <f ca="1">IFERROR(VLOOKUP(P292,Размеры!A:D,4,FALSE),"")</f>
        <v>55</v>
      </c>
      <c r="AC292" s="117">
        <f ca="1">IF(LEFT(IFERROR(VLOOKUP(LOOKUP(2,1/SEARCH(B292,Товары!A:A),Товары!A:A),Товары!A:B,2,0),""),6)=MID(X292,1,6),1,0)</f>
        <v>1</v>
      </c>
      <c r="AE292" s="117">
        <f ca="1">SUMIF(Группа!A:A,C292,Группа!C:C)</f>
        <v>1</v>
      </c>
      <c r="AF292" s="117">
        <f ca="1">SUMIF(Группа!B:B,Y292,Группа!C:C)</f>
        <v>1</v>
      </c>
      <c r="AG292" s="117">
        <f ca="1">SUMIF(Формы!A:A,D292,Формы!B:B)</f>
        <v>1</v>
      </c>
      <c r="AH292" s="117">
        <f ca="1">SUMIF(Материал!A:A,K292,Материал!B:B)</f>
        <v>0</v>
      </c>
      <c r="AI292" s="117">
        <f ca="1">SUMIF(Размеры!A:A,P292,Размеры!E:E)</f>
        <v>1</v>
      </c>
      <c r="AJ292" s="117">
        <f ca="1">SUMIF(Сезон!A:A,F292,Сезон!B:B)</f>
        <v>1</v>
      </c>
      <c r="AK292" s="117">
        <f ca="1">SUMIF(Состав!A:A,J292,Состав!B:B)</f>
        <v>1</v>
      </c>
      <c r="AL292" s="117">
        <f ca="1">SUMIF(ЦветПолный!A:A,I292,ЦветПолный!C:C)</f>
        <v>4</v>
      </c>
      <c r="AM292" s="117">
        <f ca="1">SUMIF(Цвет!A:A,W292,Цвет!B:B)</f>
        <v>1</v>
      </c>
      <c r="AN292" s="117">
        <f ca="1">SUMIF(Пол!B:B,L292,Пол!C:C)</f>
        <v>1</v>
      </c>
      <c r="AO292" s="117">
        <f ca="1">SUMIF(Марка!A:A,G292,Марка!B:B)</f>
        <v>1</v>
      </c>
      <c r="AP292" s="117">
        <f ca="1">SUMIF(Страна!A:A,M292,Страна!B:B)</f>
        <v>1</v>
      </c>
      <c r="AQ292" s="83" t="e">
        <f ca="1">IF(VLOOKUP(T292,Товары!A:B,2,FALSE)=X292,"Есть в 1С","ERR")</f>
        <v>#N/A</v>
      </c>
      <c r="AR292" s="84" t="e">
        <f ca="1">IF(VLOOKUP(X292,Товары!B:B,1,FALSE)=X292,"Есть в 1С","ERR")</f>
        <v>#N/A</v>
      </c>
      <c r="AS292" s="116" t="e">
        <f ca="1">VLOOKUP(T292,Товары!A:B,2,FALSE)</f>
        <v>#N/A</v>
      </c>
      <c r="AT292" s="114" t="e">
        <f ca="1">VLOOKUP(T292,Товары!A:B,1,FALSE)</f>
        <v>#N/A</v>
      </c>
    </row>
    <row r="293" spans="1:46" x14ac:dyDescent="0.25">
      <c r="A293" s="133" t="str">
        <f ca="1"/>
        <v>21-145-02-61</v>
      </c>
      <c r="B293" s="128" t="str">
        <f ca="1">UPPER(_xlfn.XLOOKUP($A293,Строчный!$A:$A,Строчный!B:B,"ERR",0))</f>
        <v>81652 ELLIOTT</v>
      </c>
      <c r="C293" s="101" t="str">
        <f ca="1">PROPER(_xlfn.XLOOKUP($A293,Строчный!$A:$A,Строчный!C:C,"ERR",0))</f>
        <v>Шляпы</v>
      </c>
      <c r="D293" s="101" t="str">
        <f ca="1">_xlfn.LET(_xlpm.DATA,(_xlfn.XLOOKUP($A293,Строчный!$A:$A,Строчный!D:D,"ERR",0)),UPPER(MID(_xlpm.DATA,1,1))&amp;LOWER(MID(_xlpm.DATA,2,LEN(_xlpm.DATA)-1)))</f>
        <v>Шляпа федора</v>
      </c>
      <c r="E293" s="101" t="str">
        <f ca="1">PROPER(_xlfn.XLOOKUP($A293,Строчный!$A:$A,Строчный!E:E,"ERR",0))</f>
        <v>The Hollywood</v>
      </c>
      <c r="F293" s="101" t="str">
        <f ca="1">LOWER(_xlfn.XLOOKUP($A293,Строчный!$A:$A,Строчный!F:F,"ERR",0))</f>
        <v>летний</v>
      </c>
      <c r="G293" s="101" t="str">
        <f ca="1">UPPER(_xlfn.XLOOKUP($A293,Строчный!$A:$A,Строчный!G:G,"ERR",0))</f>
        <v>BAILEY</v>
      </c>
      <c r="H293" s="101" t="str">
        <f ca="1">LOWER(_xlfn.XLOOKUP($A293,Строчный!$A:$A,Строчный!H:H,"ERR",0))</f>
        <v>natural</v>
      </c>
      <c r="I293" s="101" t="str">
        <f ca="1">LOWER(_xlfn.XLOOKUP($A293,Строчный!$A:$A,Строчный!I:I,"ERR",0))</f>
        <v>бежевый</v>
      </c>
      <c r="J293" s="101" t="str">
        <f ca="1">SUBSTITUTE(LOWER(_xlfn.XLOOKUP($A293,Строчный!$A:$A,Строчный!J:J,"ERR",0)),"подклад","Подклад")</f>
        <v>50% бумага - 50% полипропилен</v>
      </c>
      <c r="K293" s="101" t="str">
        <f ca="1">LOWER(_xlfn.XLOOKUP($A293,Строчный!$A:$A,Строчный!K:K,"ERR",0))</f>
        <v>бумажные</v>
      </c>
      <c r="L293" s="101" t="str">
        <f ca="1">PROPER(_xlfn.XLOOKUP($A293,Строчный!$A:$A,Строчный!L:L,"ERR",0))</f>
        <v>Унисекс</v>
      </c>
      <c r="M293" s="101" t="str">
        <f ca="1">PROPER(_xlfn.XLOOKUP($A293,Строчный!$A:$A,Строчный!M:M,"ERR",0))</f>
        <v>Китай</v>
      </c>
      <c r="N293" s="110">
        <f ca="1">VALUE(_xlfn.XLOOKUP($A293,Строчный!$A:$A,Строчный!N:N,"ERR",0))</f>
        <v>2018.25</v>
      </c>
      <c r="O293" s="109" t="str">
        <f ca="1">_xlfn.XLOOKUP($G293,Фабрика!A:A,Фабрика!B:B,"ERR",0)</f>
        <v>Bollman Headwear Europe Ltd; 2 Merchants drive, Caelisle, Cumbria CA3 0JW, United Kingdom</v>
      </c>
      <c r="P293" s="100">
        <f ca="1">_xlfn.XLOOKUP($A293,Строчный!$A:$A,Строчный!P:P,"ERR",0)</f>
        <v>61</v>
      </c>
      <c r="Q293" s="100">
        <f ca="1">VALUE(_xlfn.XLOOKUP($A293,Строчный!$A:$A,Строчный!Q:Q,"ERR",0))</f>
        <v>4</v>
      </c>
      <c r="R293" s="14" t="s">
        <v>283</v>
      </c>
      <c r="S293" s="122" t="str">
        <f t="shared" ca="1" si="28"/>
        <v>Шляпа BAILEY арт. 81652 ELLIOTT (бежевый)</v>
      </c>
      <c r="T293" s="121" t="str">
        <f t="shared" ca="1" si="29"/>
        <v>Шляпа BAILEY арт. 81652 ELLIOTT (бежевый) {natural}</v>
      </c>
      <c r="U293" s="18" t="str">
        <f t="shared" ca="1" si="30"/>
        <v>бежевый</v>
      </c>
      <c r="V293" s="18" t="str">
        <f t="shared" ca="1" si="31"/>
        <v>бежевый</v>
      </c>
      <c r="W293" s="119" t="str">
        <f ca="1">_xlfn.XLOOKUP(A293,'Цвета артикулов'!A:A,'Цвета артикулов'!B:B,IFERROR(MID(I293,FIND("-",I293)+1,LEN(I293)),IFERROR(MID(I293,1,FIND("/",I293)-2),I293)),0)</f>
        <v>бежевый</v>
      </c>
      <c r="X293" s="93" t="str">
        <f t="shared" ca="1" si="32"/>
        <v>21-145-02</v>
      </c>
      <c r="Y293" s="95" t="str">
        <f ca="1">VLOOKUP(C293,Группа!A:B,2,FALSE)</f>
        <v>Шляпа</v>
      </c>
      <c r="Z293" s="117" t="str">
        <f ca="1">IFERROR(VLOOKUP(P293,Размеры!A:C,3,FALSE),"")</f>
        <v>61 XL</v>
      </c>
      <c r="AA293" s="117" t="str">
        <f ca="1">VLOOKUP(I293,ЦветПолный!A:B,2,FALSE)</f>
        <v>02</v>
      </c>
      <c r="AB293" s="117">
        <f ca="1">IFERROR(VLOOKUP(P293,Размеры!A:D,4,FALSE),"")</f>
        <v>61</v>
      </c>
      <c r="AC293" s="117">
        <f ca="1">IF(LEFT(IFERROR(VLOOKUP(LOOKUP(2,1/SEARCH(B293,Товары!A:A),Товары!A:A),Товары!A:B,2,0),""),6)=MID(X293,1,6),1,0)</f>
        <v>1</v>
      </c>
      <c r="AE293" s="117">
        <f ca="1">SUMIF(Группа!A:A,C293,Группа!C:C)</f>
        <v>1</v>
      </c>
      <c r="AF293" s="117">
        <f ca="1">SUMIF(Группа!B:B,Y293,Группа!C:C)</f>
        <v>1</v>
      </c>
      <c r="AG293" s="117">
        <f ca="1">SUMIF(Формы!A:A,D293,Формы!B:B)</f>
        <v>1</v>
      </c>
      <c r="AH293" s="117">
        <f ca="1">SUMIF(Материал!A:A,K293,Материал!B:B)</f>
        <v>1</v>
      </c>
      <c r="AI293" s="117">
        <f ca="1">SUMIF(Размеры!A:A,P293,Размеры!E:E)</f>
        <v>1</v>
      </c>
      <c r="AJ293" s="117">
        <f ca="1">SUMIF(Сезон!A:A,F293,Сезон!B:B)</f>
        <v>1</v>
      </c>
      <c r="AK293" s="117">
        <f ca="1">SUMIF(Состав!A:A,J293,Состав!B:B)</f>
        <v>1</v>
      </c>
      <c r="AL293" s="117">
        <f ca="1">SUMIF(ЦветПолный!A:A,I293,ЦветПолный!C:C)</f>
        <v>12</v>
      </c>
      <c r="AM293" s="117">
        <f ca="1">SUMIF(Цвет!A:A,W293,Цвет!B:B)</f>
        <v>1</v>
      </c>
      <c r="AN293" s="117">
        <f ca="1">SUMIF(Пол!B:B,L293,Пол!C:C)</f>
        <v>1</v>
      </c>
      <c r="AO293" s="117">
        <f ca="1">SUMIF(Марка!A:A,G293,Марка!B:B)</f>
        <v>1</v>
      </c>
      <c r="AP293" s="117">
        <f ca="1">SUMIF(Страна!A:A,M293,Страна!B:B)</f>
        <v>1</v>
      </c>
      <c r="AQ293" s="83" t="str">
        <f ca="1">IF(VLOOKUP(T293,Товары!A:B,2,FALSE)=X293,"Есть в 1С","ERR")</f>
        <v>Есть в 1С</v>
      </c>
      <c r="AR293" s="84" t="str">
        <f ca="1">IF(VLOOKUP(X293,Товары!B:B,1,FALSE)=X293,"Есть в 1С","ERR")</f>
        <v>Есть в 1С</v>
      </c>
      <c r="AS293" s="116" t="str">
        <f ca="1">VLOOKUP(T293,Товары!A:B,2,FALSE)</f>
        <v>21-145-02</v>
      </c>
      <c r="AT293" s="114" t="str">
        <f ca="1">VLOOKUP(T293,Товары!A:B,1,FALSE)</f>
        <v>Шляпа BAILEY арт. 81652 ELLIOTT (бежевый) {natural}</v>
      </c>
    </row>
    <row r="294" spans="1:46" x14ac:dyDescent="0.25">
      <c r="A294" s="133" t="str">
        <f ca="1"/>
        <v>21-145-02-59</v>
      </c>
      <c r="B294" s="128" t="str">
        <f ca="1">UPPER(_xlfn.XLOOKUP($A294,Строчный!$A:$A,Строчный!B:B,"ERR",0))</f>
        <v>81652 ELLIOTT</v>
      </c>
      <c r="C294" s="101" t="str">
        <f ca="1">PROPER(_xlfn.XLOOKUP($A294,Строчный!$A:$A,Строчный!C:C,"ERR",0))</f>
        <v>Шляпы</v>
      </c>
      <c r="D294" s="101" t="str">
        <f ca="1">_xlfn.LET(_xlpm.DATA,(_xlfn.XLOOKUP($A294,Строчный!$A:$A,Строчный!D:D,"ERR",0)),UPPER(MID(_xlpm.DATA,1,1))&amp;LOWER(MID(_xlpm.DATA,2,LEN(_xlpm.DATA)-1)))</f>
        <v>Шляпа федора</v>
      </c>
      <c r="E294" s="101" t="str">
        <f ca="1">PROPER(_xlfn.XLOOKUP($A294,Строчный!$A:$A,Строчный!E:E,"ERR",0))</f>
        <v>The Hollywood</v>
      </c>
      <c r="F294" s="101" t="str">
        <f ca="1">LOWER(_xlfn.XLOOKUP($A294,Строчный!$A:$A,Строчный!F:F,"ERR",0))</f>
        <v>летний</v>
      </c>
      <c r="G294" s="101" t="str">
        <f ca="1">UPPER(_xlfn.XLOOKUP($A294,Строчный!$A:$A,Строчный!G:G,"ERR",0))</f>
        <v>BAILEY</v>
      </c>
      <c r="H294" s="101" t="str">
        <f ca="1">LOWER(_xlfn.XLOOKUP($A294,Строчный!$A:$A,Строчный!H:H,"ERR",0))</f>
        <v>natural</v>
      </c>
      <c r="I294" s="101" t="str">
        <f ca="1">LOWER(_xlfn.XLOOKUP($A294,Строчный!$A:$A,Строчный!I:I,"ERR",0))</f>
        <v>бежевый</v>
      </c>
      <c r="J294" s="101" t="str">
        <f ca="1">SUBSTITUTE(LOWER(_xlfn.XLOOKUP($A294,Строчный!$A:$A,Строчный!J:J,"ERR",0)),"подклад","Подклад")</f>
        <v>50% бумага - 50% полипропилен</v>
      </c>
      <c r="K294" s="101" t="str">
        <f ca="1">LOWER(_xlfn.XLOOKUP($A294,Строчный!$A:$A,Строчный!K:K,"ERR",0))</f>
        <v>бумажные</v>
      </c>
      <c r="L294" s="101" t="str">
        <f ca="1">PROPER(_xlfn.XLOOKUP($A294,Строчный!$A:$A,Строчный!L:L,"ERR",0))</f>
        <v>Унисекс</v>
      </c>
      <c r="M294" s="101" t="str">
        <f ca="1">PROPER(_xlfn.XLOOKUP($A294,Строчный!$A:$A,Строчный!M:M,"ERR",0))</f>
        <v>Китай</v>
      </c>
      <c r="N294" s="110">
        <f ca="1">VALUE(_xlfn.XLOOKUP($A294,Строчный!$A:$A,Строчный!N:N,"ERR",0))</f>
        <v>2018.25</v>
      </c>
      <c r="O294" s="109" t="str">
        <f ca="1">_xlfn.XLOOKUP($G294,Фабрика!A:A,Фабрика!B:B,"ERR",0)</f>
        <v>Bollman Headwear Europe Ltd; 2 Merchants drive, Caelisle, Cumbria CA3 0JW, United Kingdom</v>
      </c>
      <c r="P294" s="100">
        <f ca="1">_xlfn.XLOOKUP($A294,Строчный!$A:$A,Строчный!P:P,"ERR",0)</f>
        <v>59</v>
      </c>
      <c r="Q294" s="100">
        <f ca="1">VALUE(_xlfn.XLOOKUP($A294,Строчный!$A:$A,Строчный!Q:Q,"ERR",0))</f>
        <v>2</v>
      </c>
      <c r="R294" s="14" t="s">
        <v>283</v>
      </c>
      <c r="S294" s="122" t="str">
        <f t="shared" ca="1" si="28"/>
        <v>Шляпа BAILEY арт. 81652 ELLIOTT (бежевый)</v>
      </c>
      <c r="T294" s="121" t="str">
        <f t="shared" ca="1" si="29"/>
        <v>Шляпа BAILEY арт. 81652 ELLIOTT (бежевый) {natural}</v>
      </c>
      <c r="U294" s="18" t="str">
        <f t="shared" ca="1" si="30"/>
        <v>бежевый</v>
      </c>
      <c r="V294" s="18" t="str">
        <f t="shared" ca="1" si="31"/>
        <v>бежевый</v>
      </c>
      <c r="W294" s="119" t="str">
        <f ca="1">_xlfn.XLOOKUP(A294,'Цвета артикулов'!A:A,'Цвета артикулов'!B:B,IFERROR(MID(I294,FIND("-",I294)+1,LEN(I294)),IFERROR(MID(I294,1,FIND("/",I294)-2),I294)),0)</f>
        <v>бежевый</v>
      </c>
      <c r="X294" s="93" t="str">
        <f t="shared" ca="1" si="32"/>
        <v>21-145-02</v>
      </c>
      <c r="Y294" s="95" t="str">
        <f ca="1">VLOOKUP(C294,Группа!A:B,2,FALSE)</f>
        <v>Шляпа</v>
      </c>
      <c r="Z294" s="117" t="str">
        <f ca="1">IFERROR(VLOOKUP(P294,Размеры!A:C,3,FALSE),"")</f>
        <v>59 L</v>
      </c>
      <c r="AA294" s="117" t="str">
        <f ca="1">VLOOKUP(I294,ЦветПолный!A:B,2,FALSE)</f>
        <v>02</v>
      </c>
      <c r="AB294" s="117">
        <f ca="1">IFERROR(VLOOKUP(P294,Размеры!A:D,4,FALSE),"")</f>
        <v>59</v>
      </c>
      <c r="AC294" s="117">
        <f ca="1">IF(LEFT(IFERROR(VLOOKUP(LOOKUP(2,1/SEARCH(B294,Товары!A:A),Товары!A:A),Товары!A:B,2,0),""),6)=MID(X294,1,6),1,0)</f>
        <v>1</v>
      </c>
      <c r="AE294" s="117">
        <f ca="1">SUMIF(Группа!A:A,C294,Группа!C:C)</f>
        <v>1</v>
      </c>
      <c r="AF294" s="117">
        <f ca="1">SUMIF(Группа!B:B,Y294,Группа!C:C)</f>
        <v>1</v>
      </c>
      <c r="AG294" s="117">
        <f ca="1">SUMIF(Формы!A:A,D294,Формы!B:B)</f>
        <v>1</v>
      </c>
      <c r="AH294" s="117">
        <f ca="1">SUMIF(Материал!A:A,K294,Материал!B:B)</f>
        <v>1</v>
      </c>
      <c r="AI294" s="117">
        <f ca="1">SUMIF(Размеры!A:A,P294,Размеры!E:E)</f>
        <v>1</v>
      </c>
      <c r="AJ294" s="117">
        <f ca="1">SUMIF(Сезон!A:A,F294,Сезон!B:B)</f>
        <v>1</v>
      </c>
      <c r="AK294" s="117">
        <f ca="1">SUMIF(Состав!A:A,J294,Состав!B:B)</f>
        <v>1</v>
      </c>
      <c r="AL294" s="117">
        <f ca="1">SUMIF(ЦветПолный!A:A,I294,ЦветПолный!C:C)</f>
        <v>12</v>
      </c>
      <c r="AM294" s="117">
        <f ca="1">SUMIF(Цвет!A:A,W294,Цвет!B:B)</f>
        <v>1</v>
      </c>
      <c r="AN294" s="117">
        <f ca="1">SUMIF(Пол!B:B,L294,Пол!C:C)</f>
        <v>1</v>
      </c>
      <c r="AO294" s="117">
        <f ca="1">SUMIF(Марка!A:A,G294,Марка!B:B)</f>
        <v>1</v>
      </c>
      <c r="AP294" s="117">
        <f ca="1">SUMIF(Страна!A:A,M294,Страна!B:B)</f>
        <v>1</v>
      </c>
      <c r="AQ294" s="83" t="str">
        <f ca="1">IF(VLOOKUP(T294,Товары!A:B,2,FALSE)=X294,"Есть в 1С","ERR")</f>
        <v>Есть в 1С</v>
      </c>
      <c r="AR294" s="84" t="str">
        <f ca="1">IF(VLOOKUP(X294,Товары!B:B,1,FALSE)=X294,"Есть в 1С","ERR")</f>
        <v>Есть в 1С</v>
      </c>
      <c r="AS294" s="116" t="str">
        <f ca="1">VLOOKUP(T294,Товары!A:B,2,FALSE)</f>
        <v>21-145-02</v>
      </c>
      <c r="AT294" s="114" t="str">
        <f ca="1">VLOOKUP(T294,Товары!A:B,1,FALSE)</f>
        <v>Шляпа BAILEY арт. 81652 ELLIOTT (бежевый) {natural}</v>
      </c>
    </row>
    <row r="295" spans="1:46" x14ac:dyDescent="0.25">
      <c r="A295" s="133" t="str">
        <f ca="1"/>
        <v>21-145-02-57</v>
      </c>
      <c r="B295" s="128" t="str">
        <f ca="1">UPPER(_xlfn.XLOOKUP($A295,Строчный!$A:$A,Строчный!B:B,"ERR",0))</f>
        <v>81652 ELLIOTT</v>
      </c>
      <c r="C295" s="101" t="str">
        <f ca="1">PROPER(_xlfn.XLOOKUP($A295,Строчный!$A:$A,Строчный!C:C,"ERR",0))</f>
        <v>Шляпы</v>
      </c>
      <c r="D295" s="101" t="str">
        <f ca="1">_xlfn.LET(_xlpm.DATA,(_xlfn.XLOOKUP($A295,Строчный!$A:$A,Строчный!D:D,"ERR",0)),UPPER(MID(_xlpm.DATA,1,1))&amp;LOWER(MID(_xlpm.DATA,2,LEN(_xlpm.DATA)-1)))</f>
        <v>Шляпа федора</v>
      </c>
      <c r="E295" s="101" t="str">
        <f ca="1">PROPER(_xlfn.XLOOKUP($A295,Строчный!$A:$A,Строчный!E:E,"ERR",0))</f>
        <v>The Hollywood</v>
      </c>
      <c r="F295" s="101" t="str">
        <f ca="1">LOWER(_xlfn.XLOOKUP($A295,Строчный!$A:$A,Строчный!F:F,"ERR",0))</f>
        <v>летний</v>
      </c>
      <c r="G295" s="101" t="str">
        <f ca="1">UPPER(_xlfn.XLOOKUP($A295,Строчный!$A:$A,Строчный!G:G,"ERR",0))</f>
        <v>BAILEY</v>
      </c>
      <c r="H295" s="101" t="str">
        <f ca="1">LOWER(_xlfn.XLOOKUP($A295,Строчный!$A:$A,Строчный!H:H,"ERR",0))</f>
        <v>natural</v>
      </c>
      <c r="I295" s="101" t="str">
        <f ca="1">LOWER(_xlfn.XLOOKUP($A295,Строчный!$A:$A,Строчный!I:I,"ERR",0))</f>
        <v>бежевый</v>
      </c>
      <c r="J295" s="101" t="str">
        <f ca="1">SUBSTITUTE(LOWER(_xlfn.XLOOKUP($A295,Строчный!$A:$A,Строчный!J:J,"ERR",0)),"подклад","Подклад")</f>
        <v>50% бумага - 50% полипропилен</v>
      </c>
      <c r="K295" s="101" t="str">
        <f ca="1">LOWER(_xlfn.XLOOKUP($A295,Строчный!$A:$A,Строчный!K:K,"ERR",0))</f>
        <v>бумажные</v>
      </c>
      <c r="L295" s="101" t="str">
        <f ca="1">PROPER(_xlfn.XLOOKUP($A295,Строчный!$A:$A,Строчный!L:L,"ERR",0))</f>
        <v>Унисекс</v>
      </c>
      <c r="M295" s="101" t="str">
        <f ca="1">PROPER(_xlfn.XLOOKUP($A295,Строчный!$A:$A,Строчный!M:M,"ERR",0))</f>
        <v>Китай</v>
      </c>
      <c r="N295" s="110">
        <f ca="1">VALUE(_xlfn.XLOOKUP($A295,Строчный!$A:$A,Строчный!N:N,"ERR",0))</f>
        <v>2018.25</v>
      </c>
      <c r="O295" s="109" t="str">
        <f ca="1">_xlfn.XLOOKUP($G295,Фабрика!A:A,Фабрика!B:B,"ERR",0)</f>
        <v>Bollman Headwear Europe Ltd; 2 Merchants drive, Caelisle, Cumbria CA3 0JW, United Kingdom</v>
      </c>
      <c r="P295" s="100">
        <f ca="1">_xlfn.XLOOKUP($A295,Строчный!$A:$A,Строчный!P:P,"ERR",0)</f>
        <v>57</v>
      </c>
      <c r="Q295" s="100">
        <f ca="1">VALUE(_xlfn.XLOOKUP($A295,Строчный!$A:$A,Строчный!Q:Q,"ERR",0))</f>
        <v>3</v>
      </c>
      <c r="R295" s="14" t="s">
        <v>283</v>
      </c>
      <c r="S295" s="122" t="str">
        <f t="shared" ca="1" si="28"/>
        <v>Шляпа BAILEY арт. 81652 ELLIOTT (бежевый)</v>
      </c>
      <c r="T295" s="121" t="str">
        <f t="shared" ca="1" si="29"/>
        <v>Шляпа BAILEY арт. 81652 ELLIOTT (бежевый) {natural}</v>
      </c>
      <c r="U295" s="18" t="str">
        <f t="shared" ca="1" si="30"/>
        <v>бежевый</v>
      </c>
      <c r="V295" s="18" t="str">
        <f t="shared" ca="1" si="31"/>
        <v>бежевый</v>
      </c>
      <c r="W295" s="119" t="str">
        <f ca="1">_xlfn.XLOOKUP(A295,'Цвета артикулов'!A:A,'Цвета артикулов'!B:B,IFERROR(MID(I295,FIND("-",I295)+1,LEN(I295)),IFERROR(MID(I295,1,FIND("/",I295)-2),I295)),0)</f>
        <v>бежевый</v>
      </c>
      <c r="X295" s="93" t="str">
        <f t="shared" ca="1" si="32"/>
        <v>21-145-02</v>
      </c>
      <c r="Y295" s="95" t="str">
        <f ca="1">VLOOKUP(C295,Группа!A:B,2,FALSE)</f>
        <v>Шляпа</v>
      </c>
      <c r="Z295" s="117" t="str">
        <f ca="1">IFERROR(VLOOKUP(P295,Размеры!A:C,3,FALSE),"")</f>
        <v>57 M</v>
      </c>
      <c r="AA295" s="117" t="str">
        <f ca="1">VLOOKUP(I295,ЦветПолный!A:B,2,FALSE)</f>
        <v>02</v>
      </c>
      <c r="AB295" s="117">
        <f ca="1">IFERROR(VLOOKUP(P295,Размеры!A:D,4,FALSE),"")</f>
        <v>57</v>
      </c>
      <c r="AC295" s="117">
        <f ca="1">IF(LEFT(IFERROR(VLOOKUP(LOOKUP(2,1/SEARCH(B295,Товары!A:A),Товары!A:A),Товары!A:B,2,0),""),6)=MID(X295,1,6),1,0)</f>
        <v>1</v>
      </c>
      <c r="AE295" s="117">
        <f ca="1">SUMIF(Группа!A:A,C295,Группа!C:C)</f>
        <v>1</v>
      </c>
      <c r="AF295" s="117">
        <f ca="1">SUMIF(Группа!B:B,Y295,Группа!C:C)</f>
        <v>1</v>
      </c>
      <c r="AG295" s="117">
        <f ca="1">SUMIF(Формы!A:A,D295,Формы!B:B)</f>
        <v>1</v>
      </c>
      <c r="AH295" s="117">
        <f ca="1">SUMIF(Материал!A:A,K295,Материал!B:B)</f>
        <v>1</v>
      </c>
      <c r="AI295" s="117">
        <f ca="1">SUMIF(Размеры!A:A,P295,Размеры!E:E)</f>
        <v>1</v>
      </c>
      <c r="AJ295" s="117">
        <f ca="1">SUMIF(Сезон!A:A,F295,Сезон!B:B)</f>
        <v>1</v>
      </c>
      <c r="AK295" s="117">
        <f ca="1">SUMIF(Состав!A:A,J295,Состав!B:B)</f>
        <v>1</v>
      </c>
      <c r="AL295" s="117">
        <f ca="1">SUMIF(ЦветПолный!A:A,I295,ЦветПолный!C:C)</f>
        <v>12</v>
      </c>
      <c r="AM295" s="117">
        <f ca="1">SUMIF(Цвет!A:A,W295,Цвет!B:B)</f>
        <v>1</v>
      </c>
      <c r="AN295" s="117">
        <f ca="1">SUMIF(Пол!B:B,L295,Пол!C:C)</f>
        <v>1</v>
      </c>
      <c r="AO295" s="117">
        <f ca="1">SUMIF(Марка!A:A,G295,Марка!B:B)</f>
        <v>1</v>
      </c>
      <c r="AP295" s="117">
        <f ca="1">SUMIF(Страна!A:A,M295,Страна!B:B)</f>
        <v>1</v>
      </c>
      <c r="AQ295" s="83" t="str">
        <f ca="1">IF(VLOOKUP(T295,Товары!A:B,2,FALSE)=X295,"Есть в 1С","ERR")</f>
        <v>Есть в 1С</v>
      </c>
      <c r="AR295" s="84" t="str">
        <f ca="1">IF(VLOOKUP(X295,Товары!B:B,1,FALSE)=X295,"Есть в 1С","ERR")</f>
        <v>Есть в 1С</v>
      </c>
      <c r="AS295" s="116" t="str">
        <f ca="1">VLOOKUP(T295,Товары!A:B,2,FALSE)</f>
        <v>21-145-02</v>
      </c>
      <c r="AT295" s="114" t="str">
        <f ca="1">VLOOKUP(T295,Товары!A:B,1,FALSE)</f>
        <v>Шляпа BAILEY арт. 81652 ELLIOTT (бежевый) {natural}</v>
      </c>
    </row>
    <row r="296" spans="1:46" x14ac:dyDescent="0.25">
      <c r="A296" s="133" t="str">
        <f ca="1"/>
        <v>21-145-02-55</v>
      </c>
      <c r="B296" s="128" t="str">
        <f ca="1">UPPER(_xlfn.XLOOKUP($A296,Строчный!$A:$A,Строчный!B:B,"ERR",0))</f>
        <v>81652 ELLIOTT</v>
      </c>
      <c r="C296" s="101" t="str">
        <f ca="1">PROPER(_xlfn.XLOOKUP($A296,Строчный!$A:$A,Строчный!C:C,"ERR",0))</f>
        <v>Шляпы</v>
      </c>
      <c r="D296" s="101" t="str">
        <f ca="1">_xlfn.LET(_xlpm.DATA,(_xlfn.XLOOKUP($A296,Строчный!$A:$A,Строчный!D:D,"ERR",0)),UPPER(MID(_xlpm.DATA,1,1))&amp;LOWER(MID(_xlpm.DATA,2,LEN(_xlpm.DATA)-1)))</f>
        <v>Шляпа федора</v>
      </c>
      <c r="E296" s="101" t="str">
        <f ca="1">PROPER(_xlfn.XLOOKUP($A296,Строчный!$A:$A,Строчный!E:E,"ERR",0))</f>
        <v>The Hollywood</v>
      </c>
      <c r="F296" s="101" t="str">
        <f ca="1">LOWER(_xlfn.XLOOKUP($A296,Строчный!$A:$A,Строчный!F:F,"ERR",0))</f>
        <v>летний</v>
      </c>
      <c r="G296" s="101" t="str">
        <f ca="1">UPPER(_xlfn.XLOOKUP($A296,Строчный!$A:$A,Строчный!G:G,"ERR",0))</f>
        <v>BAILEY</v>
      </c>
      <c r="H296" s="101" t="str">
        <f ca="1">LOWER(_xlfn.XLOOKUP($A296,Строчный!$A:$A,Строчный!H:H,"ERR",0))</f>
        <v>natural</v>
      </c>
      <c r="I296" s="101" t="str">
        <f ca="1">LOWER(_xlfn.XLOOKUP($A296,Строчный!$A:$A,Строчный!I:I,"ERR",0))</f>
        <v>бежевый</v>
      </c>
      <c r="J296" s="101" t="str">
        <f ca="1">SUBSTITUTE(LOWER(_xlfn.XLOOKUP($A296,Строчный!$A:$A,Строчный!J:J,"ERR",0)),"подклад","Подклад")</f>
        <v>50% бумага - 50% полипропилен</v>
      </c>
      <c r="K296" s="101" t="str">
        <f ca="1">LOWER(_xlfn.XLOOKUP($A296,Строчный!$A:$A,Строчный!K:K,"ERR",0))</f>
        <v>бумажные</v>
      </c>
      <c r="L296" s="101" t="str">
        <f ca="1">PROPER(_xlfn.XLOOKUP($A296,Строчный!$A:$A,Строчный!L:L,"ERR",0))</f>
        <v>Унисекс</v>
      </c>
      <c r="M296" s="101" t="str">
        <f ca="1">PROPER(_xlfn.XLOOKUP($A296,Строчный!$A:$A,Строчный!M:M,"ERR",0))</f>
        <v>Китай</v>
      </c>
      <c r="N296" s="110">
        <f ca="1">VALUE(_xlfn.XLOOKUP($A296,Строчный!$A:$A,Строчный!N:N,"ERR",0))</f>
        <v>2018.25</v>
      </c>
      <c r="O296" s="109" t="str">
        <f ca="1">_xlfn.XLOOKUP($G296,Фабрика!A:A,Фабрика!B:B,"ERR",0)</f>
        <v>Bollman Headwear Europe Ltd; 2 Merchants drive, Caelisle, Cumbria CA3 0JW, United Kingdom</v>
      </c>
      <c r="P296" s="100">
        <f ca="1">_xlfn.XLOOKUP($A296,Строчный!$A:$A,Строчный!P:P,"ERR",0)</f>
        <v>55</v>
      </c>
      <c r="Q296" s="100">
        <f ca="1">VALUE(_xlfn.XLOOKUP($A296,Строчный!$A:$A,Строчный!Q:Q,"ERR",0))</f>
        <v>1</v>
      </c>
      <c r="R296" s="14" t="s">
        <v>283</v>
      </c>
      <c r="S296" s="122" t="str">
        <f t="shared" ca="1" si="28"/>
        <v>Шляпа BAILEY арт. 81652 ELLIOTT (бежевый)</v>
      </c>
      <c r="T296" s="121" t="str">
        <f t="shared" ca="1" si="29"/>
        <v>Шляпа BAILEY арт. 81652 ELLIOTT (бежевый) {natural}</v>
      </c>
      <c r="U296" s="18" t="str">
        <f t="shared" ca="1" si="30"/>
        <v>бежевый</v>
      </c>
      <c r="V296" s="18" t="str">
        <f t="shared" ca="1" si="31"/>
        <v>бежевый</v>
      </c>
      <c r="W296" s="119" t="str">
        <f ca="1">_xlfn.XLOOKUP(A296,'Цвета артикулов'!A:A,'Цвета артикулов'!B:B,IFERROR(MID(I296,FIND("-",I296)+1,LEN(I296)),IFERROR(MID(I296,1,FIND("/",I296)-2),I296)),0)</f>
        <v>бежевый</v>
      </c>
      <c r="X296" s="93" t="str">
        <f t="shared" ca="1" si="32"/>
        <v>21-145-02</v>
      </c>
      <c r="Y296" s="95" t="str">
        <f ca="1">VLOOKUP(C296,Группа!A:B,2,FALSE)</f>
        <v>Шляпа</v>
      </c>
      <c r="Z296" s="117" t="str">
        <f ca="1">IFERROR(VLOOKUP(P296,Размеры!A:C,3,FALSE),"")</f>
        <v>55 S</v>
      </c>
      <c r="AA296" s="117" t="str">
        <f ca="1">VLOOKUP(I296,ЦветПолный!A:B,2,FALSE)</f>
        <v>02</v>
      </c>
      <c r="AB296" s="117">
        <f ca="1">IFERROR(VLOOKUP(P296,Размеры!A:D,4,FALSE),"")</f>
        <v>55</v>
      </c>
      <c r="AC296" s="117">
        <f ca="1">IF(LEFT(IFERROR(VLOOKUP(LOOKUP(2,1/SEARCH(B296,Товары!A:A),Товары!A:A),Товары!A:B,2,0),""),6)=MID(X296,1,6),1,0)</f>
        <v>1</v>
      </c>
      <c r="AE296" s="117">
        <f ca="1">SUMIF(Группа!A:A,C296,Группа!C:C)</f>
        <v>1</v>
      </c>
      <c r="AF296" s="117">
        <f ca="1">SUMIF(Группа!B:B,Y296,Группа!C:C)</f>
        <v>1</v>
      </c>
      <c r="AG296" s="117">
        <f ca="1">SUMIF(Формы!A:A,D296,Формы!B:B)</f>
        <v>1</v>
      </c>
      <c r="AH296" s="117">
        <f ca="1">SUMIF(Материал!A:A,K296,Материал!B:B)</f>
        <v>1</v>
      </c>
      <c r="AI296" s="117">
        <f ca="1">SUMIF(Размеры!A:A,P296,Размеры!E:E)</f>
        <v>1</v>
      </c>
      <c r="AJ296" s="117">
        <f ca="1">SUMIF(Сезон!A:A,F296,Сезон!B:B)</f>
        <v>1</v>
      </c>
      <c r="AK296" s="117">
        <f ca="1">SUMIF(Состав!A:A,J296,Состав!B:B)</f>
        <v>1</v>
      </c>
      <c r="AL296" s="117">
        <f ca="1">SUMIF(ЦветПолный!A:A,I296,ЦветПолный!C:C)</f>
        <v>12</v>
      </c>
      <c r="AM296" s="117">
        <f ca="1">SUMIF(Цвет!A:A,W296,Цвет!B:B)</f>
        <v>1</v>
      </c>
      <c r="AN296" s="117">
        <f ca="1">SUMIF(Пол!B:B,L296,Пол!C:C)</f>
        <v>1</v>
      </c>
      <c r="AO296" s="117">
        <f ca="1">SUMIF(Марка!A:A,G296,Марка!B:B)</f>
        <v>1</v>
      </c>
      <c r="AP296" s="117">
        <f ca="1">SUMIF(Страна!A:A,M296,Страна!B:B)</f>
        <v>1</v>
      </c>
      <c r="AQ296" s="83" t="str">
        <f ca="1">IF(VLOOKUP(T296,Товары!A:B,2,FALSE)=X296,"Есть в 1С","ERR")</f>
        <v>Есть в 1С</v>
      </c>
      <c r="AR296" s="84" t="str">
        <f ca="1">IF(VLOOKUP(X296,Товары!B:B,1,FALSE)=X296,"Есть в 1С","ERR")</f>
        <v>Есть в 1С</v>
      </c>
      <c r="AS296" s="116" t="str">
        <f ca="1">VLOOKUP(T296,Товары!A:B,2,FALSE)</f>
        <v>21-145-02</v>
      </c>
      <c r="AT296" s="114" t="str">
        <f ca="1">VLOOKUP(T296,Товары!A:B,1,FALSE)</f>
        <v>Шляпа BAILEY арт. 81652 ELLIOTT (бежевый) {natural}</v>
      </c>
    </row>
    <row r="297" spans="1:46" x14ac:dyDescent="0.25">
      <c r="A297" s="133" t="str">
        <f ca="1"/>
        <v>21-133-03-61</v>
      </c>
      <c r="B297" s="128" t="str">
        <f ca="1">UPPER(_xlfn.XLOOKUP($A297,Строчный!$A:$A,Строчный!B:B,"ERR",0))</f>
        <v>22719 CUTLER</v>
      </c>
      <c r="C297" s="101" t="str">
        <f ca="1">PROPER(_xlfn.XLOOKUP($A297,Строчный!$A:$A,Строчный!C:C,"ERR",0))</f>
        <v>Шляпы</v>
      </c>
      <c r="D297" s="101" t="str">
        <f ca="1">_xlfn.LET(_xlpm.DATA,(_xlfn.XLOOKUP($A297,Строчный!$A:$A,Строчный!D:D,"ERR",0)),UPPER(MID(_xlpm.DATA,1,1))&amp;LOWER(MID(_xlpm.DATA,2,LEN(_xlpm.DATA)-1)))</f>
        <v>Шляпа федора</v>
      </c>
      <c r="E297" s="101" t="str">
        <f ca="1">PROPER(_xlfn.XLOOKUP($A297,Строчный!$A:$A,Строчный!E:E,"ERR",0))</f>
        <v>The Hollywood</v>
      </c>
      <c r="F297" s="101" t="str">
        <f ca="1">LOWER(_xlfn.XLOOKUP($A297,Строчный!$A:$A,Строчный!F:F,"ERR",0))</f>
        <v>летний</v>
      </c>
      <c r="G297" s="101" t="str">
        <f ca="1">UPPER(_xlfn.XLOOKUP($A297,Строчный!$A:$A,Строчный!G:G,"ERR",0))</f>
        <v>BAILEY</v>
      </c>
      <c r="H297" s="101" t="str">
        <f ca="1">LOWER(_xlfn.XLOOKUP($A297,Строчный!$A:$A,Строчный!H:H,"ERR",0))</f>
        <v>boa</v>
      </c>
      <c r="I297" s="101" t="str">
        <f ca="1">LOWER(_xlfn.XLOOKUP($A297,Строчный!$A:$A,Строчный!I:I,"ERR",0))</f>
        <v>оливковый</v>
      </c>
      <c r="J297" s="101" t="str">
        <f ca="1">SUBSTITUTE(LOWER(_xlfn.XLOOKUP($A297,Строчный!$A:$A,Строчный!J:J,"ERR",0)),"подклад","Подклад")</f>
        <v>100% солома токилла</v>
      </c>
      <c r="K297" s="101" t="str">
        <f ca="1">LOWER(_xlfn.XLOOKUP($A297,Строчный!$A:$A,Строчный!K:K,"ERR",0))</f>
        <v>соломенные</v>
      </c>
      <c r="L297" s="101" t="str">
        <f ca="1">PROPER(_xlfn.XLOOKUP($A297,Строчный!$A:$A,Строчный!L:L,"ERR",0))</f>
        <v>Унисекс</v>
      </c>
      <c r="M297" s="101" t="str">
        <f ca="1">PROPER(_xlfn.XLOOKUP($A297,Строчный!$A:$A,Строчный!M:M,"ERR",0))</f>
        <v>Соединенные Штаты</v>
      </c>
      <c r="N297" s="110">
        <f ca="1">VALUE(_xlfn.XLOOKUP($A297,Строчный!$A:$A,Строчный!N:N,"ERR",0))</f>
        <v>6066.45</v>
      </c>
      <c r="O297" s="109" t="str">
        <f ca="1">_xlfn.XLOOKUP($G297,Фабрика!A:A,Фабрика!B:B,"ERR",0)</f>
        <v>Bollman Headwear Europe Ltd; 2 Merchants drive, Caelisle, Cumbria CA3 0JW, United Kingdom</v>
      </c>
      <c r="P297" s="100">
        <f ca="1">_xlfn.XLOOKUP($A297,Строчный!$A:$A,Строчный!P:P,"ERR",0)</f>
        <v>61</v>
      </c>
      <c r="Q297" s="100">
        <f ca="1">VALUE(_xlfn.XLOOKUP($A297,Строчный!$A:$A,Строчный!Q:Q,"ERR",0))</f>
        <v>1</v>
      </c>
      <c r="R297" s="14" t="s">
        <v>283</v>
      </c>
      <c r="S297" s="122" t="str">
        <f t="shared" ca="1" si="28"/>
        <v>Шляпа BAILEY арт. 22719 CUTLER (оливковый)</v>
      </c>
      <c r="T297" s="121" t="str">
        <f t="shared" ca="1" si="29"/>
        <v>Шляпа BAILEY арт. 22719 CUTLER (оливковый) {boa}</v>
      </c>
      <c r="U297" s="18" t="str">
        <f t="shared" ca="1" si="30"/>
        <v>оливковый</v>
      </c>
      <c r="V297" s="18" t="str">
        <f t="shared" ca="1" si="31"/>
        <v>оливковый</v>
      </c>
      <c r="W297" s="119" t="str">
        <f ca="1">_xlfn.XLOOKUP(A297,'Цвета артикулов'!A:A,'Цвета артикулов'!B:B,IFERROR(MID(I297,FIND("-",I297)+1,LEN(I297)),IFERROR(MID(I297,1,FIND("/",I297)-2),I297)),0)</f>
        <v>оливковый</v>
      </c>
      <c r="X297" s="93" t="str">
        <f t="shared" ca="1" si="32"/>
        <v>21-133-03</v>
      </c>
      <c r="Y297" s="95" t="str">
        <f ca="1">VLOOKUP(C297,Группа!A:B,2,FALSE)</f>
        <v>Шляпа</v>
      </c>
      <c r="Z297" s="117" t="str">
        <f ca="1">IFERROR(VLOOKUP(P297,Размеры!A:C,3,FALSE),"")</f>
        <v>61 XL</v>
      </c>
      <c r="AA297" s="117" t="str">
        <f ca="1">VLOOKUP(I297,ЦветПолный!A:B,2,FALSE)</f>
        <v>03</v>
      </c>
      <c r="AB297" s="117">
        <f ca="1">IFERROR(VLOOKUP(P297,Размеры!A:D,4,FALSE),"")</f>
        <v>61</v>
      </c>
      <c r="AC297" s="117">
        <f ca="1">IF(LEFT(IFERROR(VLOOKUP(LOOKUP(2,1/SEARCH(B297,Товары!A:A),Товары!A:A),Товары!A:B,2,0),""),6)=MID(X297,1,6),1,0)</f>
        <v>1</v>
      </c>
      <c r="AE297" s="117">
        <f ca="1">SUMIF(Группа!A:A,C297,Группа!C:C)</f>
        <v>1</v>
      </c>
      <c r="AF297" s="117">
        <f ca="1">SUMIF(Группа!B:B,Y297,Группа!C:C)</f>
        <v>1</v>
      </c>
      <c r="AG297" s="117">
        <f ca="1">SUMIF(Формы!A:A,D297,Формы!B:B)</f>
        <v>1</v>
      </c>
      <c r="AH297" s="117">
        <f ca="1">SUMIF(Материал!A:A,K297,Материал!B:B)</f>
        <v>1</v>
      </c>
      <c r="AI297" s="117">
        <f ca="1">SUMIF(Размеры!A:A,P297,Размеры!E:E)</f>
        <v>1</v>
      </c>
      <c r="AJ297" s="117">
        <f ca="1">SUMIF(Сезон!A:A,F297,Сезон!B:B)</f>
        <v>1</v>
      </c>
      <c r="AK297" s="117">
        <f ca="1">SUMIF(Состав!A:A,J297,Состав!B:B)</f>
        <v>1</v>
      </c>
      <c r="AL297" s="117">
        <f ca="1">SUMIF(ЦветПолный!A:A,I297,ЦветПолный!C:C)</f>
        <v>7</v>
      </c>
      <c r="AM297" s="117">
        <f ca="1">SUMIF(Цвет!A:A,W297,Цвет!B:B)</f>
        <v>1</v>
      </c>
      <c r="AN297" s="117">
        <f ca="1">SUMIF(Пол!B:B,L297,Пол!C:C)</f>
        <v>1</v>
      </c>
      <c r="AO297" s="117">
        <f ca="1">SUMIF(Марка!A:A,G297,Марка!B:B)</f>
        <v>1</v>
      </c>
      <c r="AP297" s="117">
        <f ca="1">SUMIF(Страна!A:A,M297,Страна!B:B)</f>
        <v>1</v>
      </c>
      <c r="AQ297" s="83" t="str">
        <f ca="1">IF(VLOOKUP(T297,Товары!A:B,2,FALSE)=X297,"Есть в 1С","ERR")</f>
        <v>Есть в 1С</v>
      </c>
      <c r="AR297" s="84" t="str">
        <f ca="1">IF(VLOOKUP(X297,Товары!B:B,1,FALSE)=X297,"Есть в 1С","ERR")</f>
        <v>Есть в 1С</v>
      </c>
      <c r="AS297" s="116" t="str">
        <f ca="1">VLOOKUP(T297,Товары!A:B,2,FALSE)</f>
        <v>21-133-03</v>
      </c>
      <c r="AT297" s="114" t="str">
        <f ca="1">VLOOKUP(T297,Товары!A:B,1,FALSE)</f>
        <v>Шляпа BAILEY арт. 22719 CUTLER (оливковый) {boa}</v>
      </c>
    </row>
    <row r="298" spans="1:46" x14ac:dyDescent="0.25">
      <c r="A298" s="133" t="str">
        <f ca="1"/>
        <v>21-133-03-59</v>
      </c>
      <c r="B298" s="128" t="str">
        <f ca="1">UPPER(_xlfn.XLOOKUP($A298,Строчный!$A:$A,Строчный!B:B,"ERR",0))</f>
        <v>22719 CUTLER</v>
      </c>
      <c r="C298" s="101" t="str">
        <f ca="1">PROPER(_xlfn.XLOOKUP($A298,Строчный!$A:$A,Строчный!C:C,"ERR",0))</f>
        <v>Шляпы</v>
      </c>
      <c r="D298" s="101" t="str">
        <f ca="1">_xlfn.LET(_xlpm.DATA,(_xlfn.XLOOKUP($A298,Строчный!$A:$A,Строчный!D:D,"ERR",0)),UPPER(MID(_xlpm.DATA,1,1))&amp;LOWER(MID(_xlpm.DATA,2,LEN(_xlpm.DATA)-1)))</f>
        <v>Шляпа федора</v>
      </c>
      <c r="E298" s="101" t="str">
        <f ca="1">PROPER(_xlfn.XLOOKUP($A298,Строчный!$A:$A,Строчный!E:E,"ERR",0))</f>
        <v>The Hollywood</v>
      </c>
      <c r="F298" s="101" t="str">
        <f ca="1">LOWER(_xlfn.XLOOKUP($A298,Строчный!$A:$A,Строчный!F:F,"ERR",0))</f>
        <v>летний</v>
      </c>
      <c r="G298" s="101" t="str">
        <f ca="1">UPPER(_xlfn.XLOOKUP($A298,Строчный!$A:$A,Строчный!G:G,"ERR",0))</f>
        <v>BAILEY</v>
      </c>
      <c r="H298" s="101" t="str">
        <f ca="1">LOWER(_xlfn.XLOOKUP($A298,Строчный!$A:$A,Строчный!H:H,"ERR",0))</f>
        <v>boa</v>
      </c>
      <c r="I298" s="101" t="str">
        <f ca="1">LOWER(_xlfn.XLOOKUP($A298,Строчный!$A:$A,Строчный!I:I,"ERR",0))</f>
        <v>оливковый</v>
      </c>
      <c r="J298" s="101" t="str">
        <f ca="1">SUBSTITUTE(LOWER(_xlfn.XLOOKUP($A298,Строчный!$A:$A,Строчный!J:J,"ERR",0)),"подклад","Подклад")</f>
        <v>100% солома токилла</v>
      </c>
      <c r="K298" s="101" t="str">
        <f ca="1">LOWER(_xlfn.XLOOKUP($A298,Строчный!$A:$A,Строчный!K:K,"ERR",0))</f>
        <v>соломенные</v>
      </c>
      <c r="L298" s="101" t="str">
        <f ca="1">PROPER(_xlfn.XLOOKUP($A298,Строчный!$A:$A,Строчный!L:L,"ERR",0))</f>
        <v>Унисекс</v>
      </c>
      <c r="M298" s="101" t="str">
        <f ca="1">PROPER(_xlfn.XLOOKUP($A298,Строчный!$A:$A,Строчный!M:M,"ERR",0))</f>
        <v>Соединенные Штаты</v>
      </c>
      <c r="N298" s="110">
        <f ca="1">VALUE(_xlfn.XLOOKUP($A298,Строчный!$A:$A,Строчный!N:N,"ERR",0))</f>
        <v>6066.45</v>
      </c>
      <c r="O298" s="109" t="str">
        <f ca="1">_xlfn.XLOOKUP($G298,Фабрика!A:A,Фабрика!B:B,"ERR",0)</f>
        <v>Bollman Headwear Europe Ltd; 2 Merchants drive, Caelisle, Cumbria CA3 0JW, United Kingdom</v>
      </c>
      <c r="P298" s="100">
        <f ca="1">_xlfn.XLOOKUP($A298,Строчный!$A:$A,Строчный!P:P,"ERR",0)</f>
        <v>59</v>
      </c>
      <c r="Q298" s="100">
        <f ca="1">VALUE(_xlfn.XLOOKUP($A298,Строчный!$A:$A,Строчный!Q:Q,"ERR",0))</f>
        <v>2</v>
      </c>
      <c r="R298" s="14" t="s">
        <v>283</v>
      </c>
      <c r="S298" s="122" t="str">
        <f t="shared" ca="1" si="28"/>
        <v>Шляпа BAILEY арт. 22719 CUTLER (оливковый)</v>
      </c>
      <c r="T298" s="121" t="str">
        <f t="shared" ca="1" si="29"/>
        <v>Шляпа BAILEY арт. 22719 CUTLER (оливковый) {boa}</v>
      </c>
      <c r="U298" s="18" t="str">
        <f t="shared" ca="1" si="30"/>
        <v>оливковый</v>
      </c>
      <c r="V298" s="18" t="str">
        <f t="shared" ca="1" si="31"/>
        <v>оливковый</v>
      </c>
      <c r="W298" s="119" t="str">
        <f ca="1">_xlfn.XLOOKUP(A298,'Цвета артикулов'!A:A,'Цвета артикулов'!B:B,IFERROR(MID(I298,FIND("-",I298)+1,LEN(I298)),IFERROR(MID(I298,1,FIND("/",I298)-2),I298)),0)</f>
        <v>оливковый</v>
      </c>
      <c r="X298" s="93" t="str">
        <f t="shared" ca="1" si="32"/>
        <v>21-133-03</v>
      </c>
      <c r="Y298" s="95" t="str">
        <f ca="1">VLOOKUP(C298,Группа!A:B,2,FALSE)</f>
        <v>Шляпа</v>
      </c>
      <c r="Z298" s="117" t="str">
        <f ca="1">IFERROR(VLOOKUP(P298,Размеры!A:C,3,FALSE),"")</f>
        <v>59 L</v>
      </c>
      <c r="AA298" s="117" t="str">
        <f ca="1">VLOOKUP(I298,ЦветПолный!A:B,2,FALSE)</f>
        <v>03</v>
      </c>
      <c r="AB298" s="117">
        <f ca="1">IFERROR(VLOOKUP(P298,Размеры!A:D,4,FALSE),"")</f>
        <v>59</v>
      </c>
      <c r="AC298" s="117">
        <f ca="1">IF(LEFT(IFERROR(VLOOKUP(LOOKUP(2,1/SEARCH(B298,Товары!A:A),Товары!A:A),Товары!A:B,2,0),""),6)=MID(X298,1,6),1,0)</f>
        <v>1</v>
      </c>
      <c r="AE298" s="117">
        <f ca="1">SUMIF(Группа!A:A,C298,Группа!C:C)</f>
        <v>1</v>
      </c>
      <c r="AF298" s="117">
        <f ca="1">SUMIF(Группа!B:B,Y298,Группа!C:C)</f>
        <v>1</v>
      </c>
      <c r="AG298" s="117">
        <f ca="1">SUMIF(Формы!A:A,D298,Формы!B:B)</f>
        <v>1</v>
      </c>
      <c r="AH298" s="117">
        <f ca="1">SUMIF(Материал!A:A,K298,Материал!B:B)</f>
        <v>1</v>
      </c>
      <c r="AI298" s="117">
        <f ca="1">SUMIF(Размеры!A:A,P298,Размеры!E:E)</f>
        <v>1</v>
      </c>
      <c r="AJ298" s="117">
        <f ca="1">SUMIF(Сезон!A:A,F298,Сезон!B:B)</f>
        <v>1</v>
      </c>
      <c r="AK298" s="117">
        <f ca="1">SUMIF(Состав!A:A,J298,Состав!B:B)</f>
        <v>1</v>
      </c>
      <c r="AL298" s="117">
        <f ca="1">SUMIF(ЦветПолный!A:A,I298,ЦветПолный!C:C)</f>
        <v>7</v>
      </c>
      <c r="AM298" s="117">
        <f ca="1">SUMIF(Цвет!A:A,W298,Цвет!B:B)</f>
        <v>1</v>
      </c>
      <c r="AN298" s="117">
        <f ca="1">SUMIF(Пол!B:B,L298,Пол!C:C)</f>
        <v>1</v>
      </c>
      <c r="AO298" s="117">
        <f ca="1">SUMIF(Марка!A:A,G298,Марка!B:B)</f>
        <v>1</v>
      </c>
      <c r="AP298" s="117">
        <f ca="1">SUMIF(Страна!A:A,M298,Страна!B:B)</f>
        <v>1</v>
      </c>
      <c r="AQ298" s="83" t="str">
        <f ca="1">IF(VLOOKUP(T298,Товары!A:B,2,FALSE)=X298,"Есть в 1С","ERR")</f>
        <v>Есть в 1С</v>
      </c>
      <c r="AR298" s="84" t="str">
        <f ca="1">IF(VLOOKUP(X298,Товары!B:B,1,FALSE)=X298,"Есть в 1С","ERR")</f>
        <v>Есть в 1С</v>
      </c>
      <c r="AS298" s="116" t="str">
        <f ca="1">VLOOKUP(T298,Товары!A:B,2,FALSE)</f>
        <v>21-133-03</v>
      </c>
      <c r="AT298" s="114" t="str">
        <f ca="1">VLOOKUP(T298,Товары!A:B,1,FALSE)</f>
        <v>Шляпа BAILEY арт. 22719 CUTLER (оливковый) {boa}</v>
      </c>
    </row>
    <row r="299" spans="1:46" x14ac:dyDescent="0.25">
      <c r="A299" s="133" t="str">
        <f ca="1"/>
        <v>21-133-03-57</v>
      </c>
      <c r="B299" s="128" t="str">
        <f ca="1">UPPER(_xlfn.XLOOKUP($A299,Строчный!$A:$A,Строчный!B:B,"ERR",0))</f>
        <v>22719 CUTLER</v>
      </c>
      <c r="C299" s="101" t="str">
        <f ca="1">PROPER(_xlfn.XLOOKUP($A299,Строчный!$A:$A,Строчный!C:C,"ERR",0))</f>
        <v>Шляпы</v>
      </c>
      <c r="D299" s="101" t="str">
        <f ca="1">_xlfn.LET(_xlpm.DATA,(_xlfn.XLOOKUP($A299,Строчный!$A:$A,Строчный!D:D,"ERR",0)),UPPER(MID(_xlpm.DATA,1,1))&amp;LOWER(MID(_xlpm.DATA,2,LEN(_xlpm.DATA)-1)))</f>
        <v>Шляпа федора</v>
      </c>
      <c r="E299" s="101" t="str">
        <f ca="1">PROPER(_xlfn.XLOOKUP($A299,Строчный!$A:$A,Строчный!E:E,"ERR",0))</f>
        <v>The Hollywood</v>
      </c>
      <c r="F299" s="101" t="str">
        <f ca="1">LOWER(_xlfn.XLOOKUP($A299,Строчный!$A:$A,Строчный!F:F,"ERR",0))</f>
        <v>летний</v>
      </c>
      <c r="G299" s="101" t="str">
        <f ca="1">UPPER(_xlfn.XLOOKUP($A299,Строчный!$A:$A,Строчный!G:G,"ERR",0))</f>
        <v>BAILEY</v>
      </c>
      <c r="H299" s="101" t="str">
        <f ca="1">LOWER(_xlfn.XLOOKUP($A299,Строчный!$A:$A,Строчный!H:H,"ERR",0))</f>
        <v>boa</v>
      </c>
      <c r="I299" s="101" t="str">
        <f ca="1">LOWER(_xlfn.XLOOKUP($A299,Строчный!$A:$A,Строчный!I:I,"ERR",0))</f>
        <v>оливковый</v>
      </c>
      <c r="J299" s="101" t="str">
        <f ca="1">SUBSTITUTE(LOWER(_xlfn.XLOOKUP($A299,Строчный!$A:$A,Строчный!J:J,"ERR",0)),"подклад","Подклад")</f>
        <v>100% солома токилла</v>
      </c>
      <c r="K299" s="101" t="str">
        <f ca="1">LOWER(_xlfn.XLOOKUP($A299,Строчный!$A:$A,Строчный!K:K,"ERR",0))</f>
        <v>соломенные</v>
      </c>
      <c r="L299" s="101" t="str">
        <f ca="1">PROPER(_xlfn.XLOOKUP($A299,Строчный!$A:$A,Строчный!L:L,"ERR",0))</f>
        <v>Унисекс</v>
      </c>
      <c r="M299" s="101" t="str">
        <f ca="1">PROPER(_xlfn.XLOOKUP($A299,Строчный!$A:$A,Строчный!M:M,"ERR",0))</f>
        <v>Соединенные Штаты</v>
      </c>
      <c r="N299" s="110">
        <f ca="1">VALUE(_xlfn.XLOOKUP($A299,Строчный!$A:$A,Строчный!N:N,"ERR",0))</f>
        <v>6066.45</v>
      </c>
      <c r="O299" s="109" t="str">
        <f ca="1">_xlfn.XLOOKUP($G299,Фабрика!A:A,Фабрика!B:B,"ERR",0)</f>
        <v>Bollman Headwear Europe Ltd; 2 Merchants drive, Caelisle, Cumbria CA3 0JW, United Kingdom</v>
      </c>
      <c r="P299" s="100">
        <f ca="1">_xlfn.XLOOKUP($A299,Строчный!$A:$A,Строчный!P:P,"ERR",0)</f>
        <v>57</v>
      </c>
      <c r="Q299" s="100">
        <f ca="1">VALUE(_xlfn.XLOOKUP($A299,Строчный!$A:$A,Строчный!Q:Q,"ERR",0))</f>
        <v>1</v>
      </c>
      <c r="R299" s="14" t="s">
        <v>283</v>
      </c>
      <c r="S299" s="122" t="str">
        <f t="shared" ca="1" si="28"/>
        <v>Шляпа BAILEY арт. 22719 CUTLER (оливковый)</v>
      </c>
      <c r="T299" s="121" t="str">
        <f t="shared" ca="1" si="29"/>
        <v>Шляпа BAILEY арт. 22719 CUTLER (оливковый) {boa}</v>
      </c>
      <c r="U299" s="18" t="str">
        <f t="shared" ca="1" si="30"/>
        <v>оливковый</v>
      </c>
      <c r="V299" s="18" t="str">
        <f t="shared" ca="1" si="31"/>
        <v>оливковый</v>
      </c>
      <c r="W299" s="119" t="str">
        <f ca="1">_xlfn.XLOOKUP(A299,'Цвета артикулов'!A:A,'Цвета артикулов'!B:B,IFERROR(MID(I299,FIND("-",I299)+1,LEN(I299)),IFERROR(MID(I299,1,FIND("/",I299)-2),I299)),0)</f>
        <v>оливковый</v>
      </c>
      <c r="X299" s="93" t="str">
        <f t="shared" ca="1" si="32"/>
        <v>21-133-03</v>
      </c>
      <c r="Y299" s="95" t="str">
        <f ca="1">VLOOKUP(C299,Группа!A:B,2,FALSE)</f>
        <v>Шляпа</v>
      </c>
      <c r="Z299" s="117" t="str">
        <f ca="1">IFERROR(VLOOKUP(P299,Размеры!A:C,3,FALSE),"")</f>
        <v>57 M</v>
      </c>
      <c r="AA299" s="117" t="str">
        <f ca="1">VLOOKUP(I299,ЦветПолный!A:B,2,FALSE)</f>
        <v>03</v>
      </c>
      <c r="AB299" s="117">
        <f ca="1">IFERROR(VLOOKUP(P299,Размеры!A:D,4,FALSE),"")</f>
        <v>57</v>
      </c>
      <c r="AC299" s="117">
        <f ca="1">IF(LEFT(IFERROR(VLOOKUP(LOOKUP(2,1/SEARCH(B299,Товары!A:A),Товары!A:A),Товары!A:B,2,0),""),6)=MID(X299,1,6),1,0)</f>
        <v>1</v>
      </c>
      <c r="AE299" s="117">
        <f ca="1">SUMIF(Группа!A:A,C299,Группа!C:C)</f>
        <v>1</v>
      </c>
      <c r="AF299" s="117">
        <f ca="1">SUMIF(Группа!B:B,Y299,Группа!C:C)</f>
        <v>1</v>
      </c>
      <c r="AG299" s="117">
        <f ca="1">SUMIF(Формы!A:A,D299,Формы!B:B)</f>
        <v>1</v>
      </c>
      <c r="AH299" s="117">
        <f ca="1">SUMIF(Материал!A:A,K299,Материал!B:B)</f>
        <v>1</v>
      </c>
      <c r="AI299" s="117">
        <f ca="1">SUMIF(Размеры!A:A,P299,Размеры!E:E)</f>
        <v>1</v>
      </c>
      <c r="AJ299" s="117">
        <f ca="1">SUMIF(Сезон!A:A,F299,Сезон!B:B)</f>
        <v>1</v>
      </c>
      <c r="AK299" s="117">
        <f ca="1">SUMIF(Состав!A:A,J299,Состав!B:B)</f>
        <v>1</v>
      </c>
      <c r="AL299" s="117">
        <f ca="1">SUMIF(ЦветПолный!A:A,I299,ЦветПолный!C:C)</f>
        <v>7</v>
      </c>
      <c r="AM299" s="117">
        <f ca="1">SUMIF(Цвет!A:A,W299,Цвет!B:B)</f>
        <v>1</v>
      </c>
      <c r="AN299" s="117">
        <f ca="1">SUMIF(Пол!B:B,L299,Пол!C:C)</f>
        <v>1</v>
      </c>
      <c r="AO299" s="117">
        <f ca="1">SUMIF(Марка!A:A,G299,Марка!B:B)</f>
        <v>1</v>
      </c>
      <c r="AP299" s="117">
        <f ca="1">SUMIF(Страна!A:A,M299,Страна!B:B)</f>
        <v>1</v>
      </c>
      <c r="AQ299" s="83" t="str">
        <f ca="1">IF(VLOOKUP(T299,Товары!A:B,2,FALSE)=X299,"Есть в 1С","ERR")</f>
        <v>Есть в 1С</v>
      </c>
      <c r="AR299" s="84" t="str">
        <f ca="1">IF(VLOOKUP(X299,Товары!B:B,1,FALSE)=X299,"Есть в 1С","ERR")</f>
        <v>Есть в 1С</v>
      </c>
      <c r="AS299" s="116" t="str">
        <f ca="1">VLOOKUP(T299,Товары!A:B,2,FALSE)</f>
        <v>21-133-03</v>
      </c>
      <c r="AT299" s="114" t="str">
        <f ca="1">VLOOKUP(T299,Товары!A:B,1,FALSE)</f>
        <v>Шляпа BAILEY арт. 22719 CUTLER (оливковый) {boa}</v>
      </c>
    </row>
    <row r="300" spans="1:46" x14ac:dyDescent="0.25">
      <c r="A300" s="133" t="str">
        <f ca="1"/>
        <v>21-091-73-63</v>
      </c>
      <c r="B300" s="128" t="str">
        <f ca="1">UPPER(_xlfn.XLOOKUP($A300,Строчный!$A:$A,Строчный!B:B,"ERR",0))</f>
        <v>81690 MANNES</v>
      </c>
      <c r="C300" s="101" t="str">
        <f ca="1">PROPER(_xlfn.XLOOKUP($A300,Строчный!$A:$A,Строчный!C:C,"ERR",0))</f>
        <v>Шляпы</v>
      </c>
      <c r="D300" s="101" t="str">
        <f ca="1">_xlfn.LET(_xlpm.DATA,(_xlfn.XLOOKUP($A300,Строчный!$A:$A,Строчный!D:D,"ERR",0)),UPPER(MID(_xlpm.DATA,1,1))&amp;LOWER(MID(_xlpm.DATA,2,LEN(_xlpm.DATA)-1)))</f>
        <v>Шляпа хомбург</v>
      </c>
      <c r="E300" s="101" t="str">
        <f ca="1">PROPER(_xlfn.XLOOKUP($A300,Строчный!$A:$A,Строчный!E:E,"ERR",0))</f>
        <v>The Hollywood</v>
      </c>
      <c r="F300" s="101" t="str">
        <f ca="1">LOWER(_xlfn.XLOOKUP($A300,Строчный!$A:$A,Строчный!F:F,"ERR",0))</f>
        <v>летний</v>
      </c>
      <c r="G300" s="101" t="str">
        <f ca="1">UPPER(_xlfn.XLOOKUP($A300,Строчный!$A:$A,Строчный!G:G,"ERR",0))</f>
        <v>BAILEY</v>
      </c>
      <c r="H300" s="101" t="str">
        <f ca="1">LOWER(_xlfn.XLOOKUP($A300,Строчный!$A:$A,Строчный!H:H,"ERR",0))</f>
        <v>overcast</v>
      </c>
      <c r="I300" s="101" t="str">
        <f ca="1">LOWER(_xlfn.XLOOKUP($A300,Строчный!$A:$A,Строчный!I:I,"ERR",0))</f>
        <v>бежевый / коричневый</v>
      </c>
      <c r="J300" s="101" t="str">
        <f ca="1">SUBSTITUTE(LOWER(_xlfn.XLOOKUP($A300,Строчный!$A:$A,Строчный!J:J,"ERR",0)),"подклад","Подклад")</f>
        <v>100% полипропилен</v>
      </c>
      <c r="K300" s="101" t="str">
        <f ca="1">LOWER(_xlfn.XLOOKUP($A300,Строчный!$A:$A,Строчный!K:K,"ERR",0))</f>
        <v/>
      </c>
      <c r="L300" s="101" t="str">
        <f ca="1">PROPER(_xlfn.XLOOKUP($A300,Строчный!$A:$A,Строчный!L:L,"ERR",0))</f>
        <v>Унисекс</v>
      </c>
      <c r="M300" s="101" t="str">
        <f ca="1">PROPER(_xlfn.XLOOKUP($A300,Строчный!$A:$A,Строчный!M:M,"ERR",0))</f>
        <v>Китай</v>
      </c>
      <c r="N300" s="110">
        <f ca="1">VALUE(_xlfn.XLOOKUP($A300,Строчный!$A:$A,Строчный!N:N,"ERR",0))</f>
        <v>2094.3000000000002</v>
      </c>
      <c r="O300" s="109" t="str">
        <f ca="1">_xlfn.XLOOKUP($G300,Фабрика!A:A,Фабрика!B:B,"ERR",0)</f>
        <v>Bollman Headwear Europe Ltd; 2 Merchants drive, Caelisle, Cumbria CA3 0JW, United Kingdom</v>
      </c>
      <c r="P300" s="100">
        <f ca="1">_xlfn.XLOOKUP($A300,Строчный!$A:$A,Строчный!P:P,"ERR",0)</f>
        <v>63</v>
      </c>
      <c r="Q300" s="100">
        <f ca="1">VALUE(_xlfn.XLOOKUP($A300,Строчный!$A:$A,Строчный!Q:Q,"ERR",0))</f>
        <v>4</v>
      </c>
      <c r="R300" s="14" t="s">
        <v>283</v>
      </c>
      <c r="S300" s="122" t="str">
        <f t="shared" ca="1" si="28"/>
        <v>Шляпа BAILEY арт. 81690 MANNES (бежевый / коричневый)</v>
      </c>
      <c r="T300" s="121" t="str">
        <f t="shared" ca="1" si="29"/>
        <v>Шляпа BAILEY арт. 81690 MANNES (бежевый / коричневый) {overcast}</v>
      </c>
      <c r="U300" s="18" t="str">
        <f t="shared" ca="1" si="30"/>
        <v>бежевый</v>
      </c>
      <c r="V300" s="18" t="str">
        <f t="shared" ca="1" si="31"/>
        <v>коричневый</v>
      </c>
      <c r="W300" s="119" t="str">
        <f ca="1">_xlfn.XLOOKUP(A300,'Цвета артикулов'!A:A,'Цвета артикулов'!B:B,IFERROR(MID(I300,FIND("-",I300)+1,LEN(I300)),IFERROR(MID(I300,1,FIND("/",I300)-2),I300)),0)</f>
        <v>бежевый</v>
      </c>
      <c r="X300" s="93" t="str">
        <f t="shared" ca="1" si="32"/>
        <v>21-091-73</v>
      </c>
      <c r="Y300" s="95" t="str">
        <f ca="1">VLOOKUP(C300,Группа!A:B,2,FALSE)</f>
        <v>Шляпа</v>
      </c>
      <c r="Z300" s="117" t="str">
        <f ca="1">IFERROR(VLOOKUP(P300,Размеры!A:C,3,FALSE),"")</f>
        <v>63 XXL</v>
      </c>
      <c r="AA300" s="117" t="str">
        <f ca="1">VLOOKUP(I300,ЦветПолный!A:B,2,FALSE)</f>
        <v>73</v>
      </c>
      <c r="AB300" s="117">
        <f ca="1">IFERROR(VLOOKUP(P300,Размеры!A:D,4,FALSE),"")</f>
        <v>63</v>
      </c>
      <c r="AC300" s="117">
        <f ca="1">IF(LEFT(IFERROR(VLOOKUP(LOOKUP(2,1/SEARCH(B300,Товары!A:A),Товары!A:A),Товары!A:B,2,0),""),6)=MID(X300,1,6),1,0)</f>
        <v>1</v>
      </c>
      <c r="AE300" s="117">
        <f ca="1">SUMIF(Группа!A:A,C300,Группа!C:C)</f>
        <v>1</v>
      </c>
      <c r="AF300" s="117">
        <f ca="1">SUMIF(Группа!B:B,Y300,Группа!C:C)</f>
        <v>1</v>
      </c>
      <c r="AG300" s="117">
        <f ca="1">SUMIF(Формы!A:A,D300,Формы!B:B)</f>
        <v>1</v>
      </c>
      <c r="AH300" s="117">
        <f ca="1">SUMIF(Материал!A:A,K300,Материал!B:B)</f>
        <v>0</v>
      </c>
      <c r="AI300" s="117">
        <f ca="1">SUMIF(Размеры!A:A,P300,Размеры!E:E)</f>
        <v>1</v>
      </c>
      <c r="AJ300" s="117">
        <f ca="1">SUMIF(Сезон!A:A,F300,Сезон!B:B)</f>
        <v>1</v>
      </c>
      <c r="AK300" s="117">
        <f ca="1">SUMIF(Состав!A:A,J300,Состав!B:B)</f>
        <v>1</v>
      </c>
      <c r="AL300" s="117">
        <f ca="1">SUMIF(ЦветПолный!A:A,I300,ЦветПолный!C:C)</f>
        <v>4</v>
      </c>
      <c r="AM300" s="117">
        <f ca="1">SUMIF(Цвет!A:A,W300,Цвет!B:B)</f>
        <v>1</v>
      </c>
      <c r="AN300" s="117">
        <f ca="1">SUMIF(Пол!B:B,L300,Пол!C:C)</f>
        <v>1</v>
      </c>
      <c r="AO300" s="117">
        <f ca="1">SUMIF(Марка!A:A,G300,Марка!B:B)</f>
        <v>1</v>
      </c>
      <c r="AP300" s="117">
        <f ca="1">SUMIF(Страна!A:A,M300,Страна!B:B)</f>
        <v>1</v>
      </c>
      <c r="AQ300" s="83" t="str">
        <f ca="1">IF(VLOOKUP(T300,Товары!A:B,2,FALSE)=X300,"Есть в 1С","ERR")</f>
        <v>Есть в 1С</v>
      </c>
      <c r="AR300" s="84" t="str">
        <f ca="1">IF(VLOOKUP(X300,Товары!B:B,1,FALSE)=X300,"Есть в 1С","ERR")</f>
        <v>Есть в 1С</v>
      </c>
      <c r="AS300" s="116" t="str">
        <f ca="1">VLOOKUP(T300,Товары!A:B,2,FALSE)</f>
        <v>21-091-73</v>
      </c>
      <c r="AT300" s="114" t="str">
        <f ca="1">VLOOKUP(T300,Товары!A:B,1,FALSE)</f>
        <v>Шляпа BAILEY арт. 81690 MANNES (бежевый / коричневый) {overcast}</v>
      </c>
    </row>
    <row r="301" spans="1:46" x14ac:dyDescent="0.25">
      <c r="A301" s="133" t="str">
        <f ca="1"/>
        <v>21-091-73-61</v>
      </c>
      <c r="B301" s="128" t="str">
        <f ca="1">UPPER(_xlfn.XLOOKUP($A301,Строчный!$A:$A,Строчный!B:B,"ERR",0))</f>
        <v>81690 MANNES</v>
      </c>
      <c r="C301" s="101" t="str">
        <f ca="1">PROPER(_xlfn.XLOOKUP($A301,Строчный!$A:$A,Строчный!C:C,"ERR",0))</f>
        <v>Шляпы</v>
      </c>
      <c r="D301" s="101" t="str">
        <f ca="1">_xlfn.LET(_xlpm.DATA,(_xlfn.XLOOKUP($A301,Строчный!$A:$A,Строчный!D:D,"ERR",0)),UPPER(MID(_xlpm.DATA,1,1))&amp;LOWER(MID(_xlpm.DATA,2,LEN(_xlpm.DATA)-1)))</f>
        <v>Шляпа хомбург</v>
      </c>
      <c r="E301" s="101" t="str">
        <f ca="1">PROPER(_xlfn.XLOOKUP($A301,Строчный!$A:$A,Строчный!E:E,"ERR",0))</f>
        <v>The Hollywood</v>
      </c>
      <c r="F301" s="101" t="str">
        <f ca="1">LOWER(_xlfn.XLOOKUP($A301,Строчный!$A:$A,Строчный!F:F,"ERR",0))</f>
        <v>летний</v>
      </c>
      <c r="G301" s="101" t="str">
        <f ca="1">UPPER(_xlfn.XLOOKUP($A301,Строчный!$A:$A,Строчный!G:G,"ERR",0))</f>
        <v>BAILEY</v>
      </c>
      <c r="H301" s="101" t="str">
        <f ca="1">LOWER(_xlfn.XLOOKUP($A301,Строчный!$A:$A,Строчный!H:H,"ERR",0))</f>
        <v>overcast</v>
      </c>
      <c r="I301" s="101" t="str">
        <f ca="1">LOWER(_xlfn.XLOOKUP($A301,Строчный!$A:$A,Строчный!I:I,"ERR",0))</f>
        <v>бежевый / коричневый</v>
      </c>
      <c r="J301" s="101" t="str">
        <f ca="1">SUBSTITUTE(LOWER(_xlfn.XLOOKUP($A301,Строчный!$A:$A,Строчный!J:J,"ERR",0)),"подклад","Подклад")</f>
        <v>100% полипропилен</v>
      </c>
      <c r="K301" s="101" t="str">
        <f ca="1">LOWER(_xlfn.XLOOKUP($A301,Строчный!$A:$A,Строчный!K:K,"ERR",0))</f>
        <v/>
      </c>
      <c r="L301" s="101" t="str">
        <f ca="1">PROPER(_xlfn.XLOOKUP($A301,Строчный!$A:$A,Строчный!L:L,"ERR",0))</f>
        <v>Унисекс</v>
      </c>
      <c r="M301" s="101" t="str">
        <f ca="1">PROPER(_xlfn.XLOOKUP($A301,Строчный!$A:$A,Строчный!M:M,"ERR",0))</f>
        <v>Китай</v>
      </c>
      <c r="N301" s="110">
        <f ca="1">VALUE(_xlfn.XLOOKUP($A301,Строчный!$A:$A,Строчный!N:N,"ERR",0))</f>
        <v>2094.3000000000002</v>
      </c>
      <c r="O301" s="109" t="str">
        <f ca="1">_xlfn.XLOOKUP($G301,Фабрика!A:A,Фабрика!B:B,"ERR",0)</f>
        <v>Bollman Headwear Europe Ltd; 2 Merchants drive, Caelisle, Cumbria CA3 0JW, United Kingdom</v>
      </c>
      <c r="P301" s="100">
        <f ca="1">_xlfn.XLOOKUP($A301,Строчный!$A:$A,Строчный!P:P,"ERR",0)</f>
        <v>61</v>
      </c>
      <c r="Q301" s="100">
        <f ca="1">VALUE(_xlfn.XLOOKUP($A301,Строчный!$A:$A,Строчный!Q:Q,"ERR",0))</f>
        <v>9</v>
      </c>
      <c r="R301" s="14" t="s">
        <v>283</v>
      </c>
      <c r="S301" s="122" t="str">
        <f t="shared" ca="1" si="28"/>
        <v>Шляпа BAILEY арт. 81690 MANNES (бежевый / коричневый)</v>
      </c>
      <c r="T301" s="121" t="str">
        <f t="shared" ca="1" si="29"/>
        <v>Шляпа BAILEY арт. 81690 MANNES (бежевый / коричневый) {overcast}</v>
      </c>
      <c r="U301" s="18" t="str">
        <f t="shared" ca="1" si="30"/>
        <v>бежевый</v>
      </c>
      <c r="V301" s="18" t="str">
        <f t="shared" ca="1" si="31"/>
        <v>коричневый</v>
      </c>
      <c r="W301" s="119" t="str">
        <f ca="1">_xlfn.XLOOKUP(A301,'Цвета артикулов'!A:A,'Цвета артикулов'!B:B,IFERROR(MID(I301,FIND("-",I301)+1,LEN(I301)),IFERROR(MID(I301,1,FIND("/",I301)-2),I301)),0)</f>
        <v>бежевый</v>
      </c>
      <c r="X301" s="93" t="str">
        <f t="shared" ca="1" si="32"/>
        <v>21-091-73</v>
      </c>
      <c r="Y301" s="95" t="str">
        <f ca="1">VLOOKUP(C301,Группа!A:B,2,FALSE)</f>
        <v>Шляпа</v>
      </c>
      <c r="Z301" s="117" t="str">
        <f ca="1">IFERROR(VLOOKUP(P301,Размеры!A:C,3,FALSE),"")</f>
        <v>61 XL</v>
      </c>
      <c r="AA301" s="117" t="str">
        <f ca="1">VLOOKUP(I301,ЦветПолный!A:B,2,FALSE)</f>
        <v>73</v>
      </c>
      <c r="AB301" s="117">
        <f ca="1">IFERROR(VLOOKUP(P301,Размеры!A:D,4,FALSE),"")</f>
        <v>61</v>
      </c>
      <c r="AC301" s="117">
        <f ca="1">IF(LEFT(IFERROR(VLOOKUP(LOOKUP(2,1/SEARCH(B301,Товары!A:A),Товары!A:A),Товары!A:B,2,0),""),6)=MID(X301,1,6),1,0)</f>
        <v>1</v>
      </c>
      <c r="AE301" s="117">
        <f ca="1">SUMIF(Группа!A:A,C301,Группа!C:C)</f>
        <v>1</v>
      </c>
      <c r="AF301" s="117">
        <f ca="1">SUMIF(Группа!B:B,Y301,Группа!C:C)</f>
        <v>1</v>
      </c>
      <c r="AG301" s="117">
        <f ca="1">SUMIF(Формы!A:A,D301,Формы!B:B)</f>
        <v>1</v>
      </c>
      <c r="AH301" s="117">
        <f ca="1">SUMIF(Материал!A:A,K301,Материал!B:B)</f>
        <v>0</v>
      </c>
      <c r="AI301" s="117">
        <f ca="1">SUMIF(Размеры!A:A,P301,Размеры!E:E)</f>
        <v>1</v>
      </c>
      <c r="AJ301" s="117">
        <f ca="1">SUMIF(Сезон!A:A,F301,Сезон!B:B)</f>
        <v>1</v>
      </c>
      <c r="AK301" s="117">
        <f ca="1">SUMIF(Состав!A:A,J301,Состав!B:B)</f>
        <v>1</v>
      </c>
      <c r="AL301" s="117">
        <f ca="1">SUMIF(ЦветПолный!A:A,I301,ЦветПолный!C:C)</f>
        <v>4</v>
      </c>
      <c r="AM301" s="117">
        <f ca="1">SUMIF(Цвет!A:A,W301,Цвет!B:B)</f>
        <v>1</v>
      </c>
      <c r="AN301" s="117">
        <f ca="1">SUMIF(Пол!B:B,L301,Пол!C:C)</f>
        <v>1</v>
      </c>
      <c r="AO301" s="117">
        <f ca="1">SUMIF(Марка!A:A,G301,Марка!B:B)</f>
        <v>1</v>
      </c>
      <c r="AP301" s="117">
        <f ca="1">SUMIF(Страна!A:A,M301,Страна!B:B)</f>
        <v>1</v>
      </c>
      <c r="AQ301" s="83" t="str">
        <f ca="1">IF(VLOOKUP(T301,Товары!A:B,2,FALSE)=X301,"Есть в 1С","ERR")</f>
        <v>Есть в 1С</v>
      </c>
      <c r="AR301" s="84" t="str">
        <f ca="1">IF(VLOOKUP(X301,Товары!B:B,1,FALSE)=X301,"Есть в 1С","ERR")</f>
        <v>Есть в 1С</v>
      </c>
      <c r="AS301" s="116" t="str">
        <f ca="1">VLOOKUP(T301,Товары!A:B,2,FALSE)</f>
        <v>21-091-73</v>
      </c>
      <c r="AT301" s="114" t="str">
        <f ca="1">VLOOKUP(T301,Товары!A:B,1,FALSE)</f>
        <v>Шляпа BAILEY арт. 81690 MANNES (бежевый / коричневый) {overcast}</v>
      </c>
    </row>
    <row r="302" spans="1:46" x14ac:dyDescent="0.25">
      <c r="A302" s="133" t="str">
        <f ca="1"/>
        <v>21-091-73-59</v>
      </c>
      <c r="B302" s="128" t="str">
        <f ca="1">UPPER(_xlfn.XLOOKUP($A302,Строчный!$A:$A,Строчный!B:B,"ERR",0))</f>
        <v>81690 MANNES</v>
      </c>
      <c r="C302" s="101" t="str">
        <f ca="1">PROPER(_xlfn.XLOOKUP($A302,Строчный!$A:$A,Строчный!C:C,"ERR",0))</f>
        <v>Шляпы</v>
      </c>
      <c r="D302" s="101" t="str">
        <f ca="1">_xlfn.LET(_xlpm.DATA,(_xlfn.XLOOKUP($A302,Строчный!$A:$A,Строчный!D:D,"ERR",0)),UPPER(MID(_xlpm.DATA,1,1))&amp;LOWER(MID(_xlpm.DATA,2,LEN(_xlpm.DATA)-1)))</f>
        <v>Шляпа хомбург</v>
      </c>
      <c r="E302" s="101" t="str">
        <f ca="1">PROPER(_xlfn.XLOOKUP($A302,Строчный!$A:$A,Строчный!E:E,"ERR",0))</f>
        <v>The Hollywood</v>
      </c>
      <c r="F302" s="101" t="str">
        <f ca="1">LOWER(_xlfn.XLOOKUP($A302,Строчный!$A:$A,Строчный!F:F,"ERR",0))</f>
        <v>летний</v>
      </c>
      <c r="G302" s="101" t="str">
        <f ca="1">UPPER(_xlfn.XLOOKUP($A302,Строчный!$A:$A,Строчный!G:G,"ERR",0))</f>
        <v>BAILEY</v>
      </c>
      <c r="H302" s="101" t="str">
        <f ca="1">LOWER(_xlfn.XLOOKUP($A302,Строчный!$A:$A,Строчный!H:H,"ERR",0))</f>
        <v>overcast</v>
      </c>
      <c r="I302" s="101" t="str">
        <f ca="1">LOWER(_xlfn.XLOOKUP($A302,Строчный!$A:$A,Строчный!I:I,"ERR",0))</f>
        <v>бежевый / коричневый</v>
      </c>
      <c r="J302" s="101" t="str">
        <f ca="1">SUBSTITUTE(LOWER(_xlfn.XLOOKUP($A302,Строчный!$A:$A,Строчный!J:J,"ERR",0)),"подклад","Подклад")</f>
        <v>100% полипропилен</v>
      </c>
      <c r="K302" s="101" t="str">
        <f ca="1">LOWER(_xlfn.XLOOKUP($A302,Строчный!$A:$A,Строчный!K:K,"ERR",0))</f>
        <v/>
      </c>
      <c r="L302" s="101" t="str">
        <f ca="1">PROPER(_xlfn.XLOOKUP($A302,Строчный!$A:$A,Строчный!L:L,"ERR",0))</f>
        <v>Унисекс</v>
      </c>
      <c r="M302" s="101" t="str">
        <f ca="1">PROPER(_xlfn.XLOOKUP($A302,Строчный!$A:$A,Строчный!M:M,"ERR",0))</f>
        <v>Китай</v>
      </c>
      <c r="N302" s="110">
        <f ca="1">VALUE(_xlfn.XLOOKUP($A302,Строчный!$A:$A,Строчный!N:N,"ERR",0))</f>
        <v>2094.3000000000002</v>
      </c>
      <c r="O302" s="109" t="str">
        <f ca="1">_xlfn.XLOOKUP($G302,Фабрика!A:A,Фабрика!B:B,"ERR",0)</f>
        <v>Bollman Headwear Europe Ltd; 2 Merchants drive, Caelisle, Cumbria CA3 0JW, United Kingdom</v>
      </c>
      <c r="P302" s="100">
        <f ca="1">_xlfn.XLOOKUP($A302,Строчный!$A:$A,Строчный!P:P,"ERR",0)</f>
        <v>59</v>
      </c>
      <c r="Q302" s="100">
        <f ca="1">VALUE(_xlfn.XLOOKUP($A302,Строчный!$A:$A,Строчный!Q:Q,"ERR",0))</f>
        <v>11</v>
      </c>
      <c r="R302" s="14" t="s">
        <v>283</v>
      </c>
      <c r="S302" s="122" t="str">
        <f t="shared" ca="1" si="28"/>
        <v>Шляпа BAILEY арт. 81690 MANNES (бежевый / коричневый)</v>
      </c>
      <c r="T302" s="121" t="str">
        <f t="shared" ca="1" si="29"/>
        <v>Шляпа BAILEY арт. 81690 MANNES (бежевый / коричневый) {overcast}</v>
      </c>
      <c r="U302" s="18" t="str">
        <f t="shared" ca="1" si="30"/>
        <v>бежевый</v>
      </c>
      <c r="V302" s="18" t="str">
        <f t="shared" ca="1" si="31"/>
        <v>коричневый</v>
      </c>
      <c r="W302" s="119" t="str">
        <f ca="1">_xlfn.XLOOKUP(A302,'Цвета артикулов'!A:A,'Цвета артикулов'!B:B,IFERROR(MID(I302,FIND("-",I302)+1,LEN(I302)),IFERROR(MID(I302,1,FIND("/",I302)-2),I302)),0)</f>
        <v>бежевый</v>
      </c>
      <c r="X302" s="93" t="str">
        <f t="shared" ca="1" si="32"/>
        <v>21-091-73</v>
      </c>
      <c r="Y302" s="95" t="str">
        <f ca="1">VLOOKUP(C302,Группа!A:B,2,FALSE)</f>
        <v>Шляпа</v>
      </c>
      <c r="Z302" s="117" t="str">
        <f ca="1">IFERROR(VLOOKUP(P302,Размеры!A:C,3,FALSE),"")</f>
        <v>59 L</v>
      </c>
      <c r="AA302" s="117" t="str">
        <f ca="1">VLOOKUP(I302,ЦветПолный!A:B,2,FALSE)</f>
        <v>73</v>
      </c>
      <c r="AB302" s="117">
        <f ca="1">IFERROR(VLOOKUP(P302,Размеры!A:D,4,FALSE),"")</f>
        <v>59</v>
      </c>
      <c r="AC302" s="117">
        <f ca="1">IF(LEFT(IFERROR(VLOOKUP(LOOKUP(2,1/SEARCH(B302,Товары!A:A),Товары!A:A),Товары!A:B,2,0),""),6)=MID(X302,1,6),1,0)</f>
        <v>1</v>
      </c>
      <c r="AE302" s="117">
        <f ca="1">SUMIF(Группа!A:A,C302,Группа!C:C)</f>
        <v>1</v>
      </c>
      <c r="AF302" s="117">
        <f ca="1">SUMIF(Группа!B:B,Y302,Группа!C:C)</f>
        <v>1</v>
      </c>
      <c r="AG302" s="117">
        <f ca="1">SUMIF(Формы!A:A,D302,Формы!B:B)</f>
        <v>1</v>
      </c>
      <c r="AH302" s="117">
        <f ca="1">SUMIF(Материал!A:A,K302,Материал!B:B)</f>
        <v>0</v>
      </c>
      <c r="AI302" s="117">
        <f ca="1">SUMIF(Размеры!A:A,P302,Размеры!E:E)</f>
        <v>1</v>
      </c>
      <c r="AJ302" s="117">
        <f ca="1">SUMIF(Сезон!A:A,F302,Сезон!B:B)</f>
        <v>1</v>
      </c>
      <c r="AK302" s="117">
        <f ca="1">SUMIF(Состав!A:A,J302,Состав!B:B)</f>
        <v>1</v>
      </c>
      <c r="AL302" s="117">
        <f ca="1">SUMIF(ЦветПолный!A:A,I302,ЦветПолный!C:C)</f>
        <v>4</v>
      </c>
      <c r="AM302" s="117">
        <f ca="1">SUMIF(Цвет!A:A,W302,Цвет!B:B)</f>
        <v>1</v>
      </c>
      <c r="AN302" s="117">
        <f ca="1">SUMIF(Пол!B:B,L302,Пол!C:C)</f>
        <v>1</v>
      </c>
      <c r="AO302" s="117">
        <f ca="1">SUMIF(Марка!A:A,G302,Марка!B:B)</f>
        <v>1</v>
      </c>
      <c r="AP302" s="117">
        <f ca="1">SUMIF(Страна!A:A,M302,Страна!B:B)</f>
        <v>1</v>
      </c>
      <c r="AQ302" s="83" t="str">
        <f ca="1">IF(VLOOKUP(T302,Товары!A:B,2,FALSE)=X302,"Есть в 1С","ERR")</f>
        <v>Есть в 1С</v>
      </c>
      <c r="AR302" s="84" t="str">
        <f ca="1">IF(VLOOKUP(X302,Товары!B:B,1,FALSE)=X302,"Есть в 1С","ERR")</f>
        <v>Есть в 1С</v>
      </c>
      <c r="AS302" s="116" t="str">
        <f ca="1">VLOOKUP(T302,Товары!A:B,2,FALSE)</f>
        <v>21-091-73</v>
      </c>
      <c r="AT302" s="114" t="str">
        <f ca="1">VLOOKUP(T302,Товары!A:B,1,FALSE)</f>
        <v>Шляпа BAILEY арт. 81690 MANNES (бежевый / коричневый) {overcast}</v>
      </c>
    </row>
    <row r="303" spans="1:46" x14ac:dyDescent="0.25">
      <c r="A303" s="133" t="str">
        <f ca="1"/>
        <v>21-091-73-57</v>
      </c>
      <c r="B303" s="128" t="str">
        <f ca="1">UPPER(_xlfn.XLOOKUP($A303,Строчный!$A:$A,Строчный!B:B,"ERR",0))</f>
        <v>81690 MANNES</v>
      </c>
      <c r="C303" s="101" t="str">
        <f ca="1">PROPER(_xlfn.XLOOKUP($A303,Строчный!$A:$A,Строчный!C:C,"ERR",0))</f>
        <v>Шляпы</v>
      </c>
      <c r="D303" s="101" t="str">
        <f ca="1">_xlfn.LET(_xlpm.DATA,(_xlfn.XLOOKUP($A303,Строчный!$A:$A,Строчный!D:D,"ERR",0)),UPPER(MID(_xlpm.DATA,1,1))&amp;LOWER(MID(_xlpm.DATA,2,LEN(_xlpm.DATA)-1)))</f>
        <v>Шляпа хомбург</v>
      </c>
      <c r="E303" s="101" t="str">
        <f ca="1">PROPER(_xlfn.XLOOKUP($A303,Строчный!$A:$A,Строчный!E:E,"ERR",0))</f>
        <v>The Hollywood</v>
      </c>
      <c r="F303" s="101" t="str">
        <f ca="1">LOWER(_xlfn.XLOOKUP($A303,Строчный!$A:$A,Строчный!F:F,"ERR",0))</f>
        <v>летний</v>
      </c>
      <c r="G303" s="101" t="str">
        <f ca="1">UPPER(_xlfn.XLOOKUP($A303,Строчный!$A:$A,Строчный!G:G,"ERR",0))</f>
        <v>BAILEY</v>
      </c>
      <c r="H303" s="101" t="str">
        <f ca="1">LOWER(_xlfn.XLOOKUP($A303,Строчный!$A:$A,Строчный!H:H,"ERR",0))</f>
        <v>overcast</v>
      </c>
      <c r="I303" s="101" t="str">
        <f ca="1">LOWER(_xlfn.XLOOKUP($A303,Строчный!$A:$A,Строчный!I:I,"ERR",0))</f>
        <v>бежевый / коричневый</v>
      </c>
      <c r="J303" s="101" t="str">
        <f ca="1">SUBSTITUTE(LOWER(_xlfn.XLOOKUP($A303,Строчный!$A:$A,Строчный!J:J,"ERR",0)),"подклад","Подклад")</f>
        <v>100% полипропилен</v>
      </c>
      <c r="K303" s="101" t="str">
        <f ca="1">LOWER(_xlfn.XLOOKUP($A303,Строчный!$A:$A,Строчный!K:K,"ERR",0))</f>
        <v/>
      </c>
      <c r="L303" s="101" t="str">
        <f ca="1">PROPER(_xlfn.XLOOKUP($A303,Строчный!$A:$A,Строчный!L:L,"ERR",0))</f>
        <v>Унисекс</v>
      </c>
      <c r="M303" s="101" t="str">
        <f ca="1">PROPER(_xlfn.XLOOKUP($A303,Строчный!$A:$A,Строчный!M:M,"ERR",0))</f>
        <v>Китай</v>
      </c>
      <c r="N303" s="110">
        <f ca="1">VALUE(_xlfn.XLOOKUP($A303,Строчный!$A:$A,Строчный!N:N,"ERR",0))</f>
        <v>2094.3000000000002</v>
      </c>
      <c r="O303" s="109" t="str">
        <f ca="1">_xlfn.XLOOKUP($G303,Фабрика!A:A,Фабрика!B:B,"ERR",0)</f>
        <v>Bollman Headwear Europe Ltd; 2 Merchants drive, Caelisle, Cumbria CA3 0JW, United Kingdom</v>
      </c>
      <c r="P303" s="100">
        <f ca="1">_xlfn.XLOOKUP($A303,Строчный!$A:$A,Строчный!P:P,"ERR",0)</f>
        <v>57</v>
      </c>
      <c r="Q303" s="100">
        <f ca="1">VALUE(_xlfn.XLOOKUP($A303,Строчный!$A:$A,Строчный!Q:Q,"ERR",0))</f>
        <v>10</v>
      </c>
      <c r="R303" s="14" t="s">
        <v>283</v>
      </c>
      <c r="S303" s="122" t="str">
        <f t="shared" ca="1" si="28"/>
        <v>Шляпа BAILEY арт. 81690 MANNES (бежевый / коричневый)</v>
      </c>
      <c r="T303" s="121" t="str">
        <f t="shared" ca="1" si="29"/>
        <v>Шляпа BAILEY арт. 81690 MANNES (бежевый / коричневый) {overcast}</v>
      </c>
      <c r="U303" s="18" t="str">
        <f t="shared" ca="1" si="30"/>
        <v>бежевый</v>
      </c>
      <c r="V303" s="18" t="str">
        <f t="shared" ca="1" si="31"/>
        <v>коричневый</v>
      </c>
      <c r="W303" s="119" t="str">
        <f ca="1">_xlfn.XLOOKUP(A303,'Цвета артикулов'!A:A,'Цвета артикулов'!B:B,IFERROR(MID(I303,FIND("-",I303)+1,LEN(I303)),IFERROR(MID(I303,1,FIND("/",I303)-2),I303)),0)</f>
        <v>бежевый</v>
      </c>
      <c r="X303" s="93" t="str">
        <f t="shared" ca="1" si="32"/>
        <v>21-091-73</v>
      </c>
      <c r="Y303" s="95" t="str">
        <f ca="1">VLOOKUP(C303,Группа!A:B,2,FALSE)</f>
        <v>Шляпа</v>
      </c>
      <c r="Z303" s="117" t="str">
        <f ca="1">IFERROR(VLOOKUP(P303,Размеры!A:C,3,FALSE),"")</f>
        <v>57 M</v>
      </c>
      <c r="AA303" s="117" t="str">
        <f ca="1">VLOOKUP(I303,ЦветПолный!A:B,2,FALSE)</f>
        <v>73</v>
      </c>
      <c r="AB303" s="117">
        <f ca="1">IFERROR(VLOOKUP(P303,Размеры!A:D,4,FALSE),"")</f>
        <v>57</v>
      </c>
      <c r="AC303" s="117">
        <f ca="1">IF(LEFT(IFERROR(VLOOKUP(LOOKUP(2,1/SEARCH(B303,Товары!A:A),Товары!A:A),Товары!A:B,2,0),""),6)=MID(X303,1,6),1,0)</f>
        <v>1</v>
      </c>
      <c r="AE303" s="117">
        <f ca="1">SUMIF(Группа!A:A,C303,Группа!C:C)</f>
        <v>1</v>
      </c>
      <c r="AF303" s="117">
        <f ca="1">SUMIF(Группа!B:B,Y303,Группа!C:C)</f>
        <v>1</v>
      </c>
      <c r="AG303" s="117">
        <f ca="1">SUMIF(Формы!A:A,D303,Формы!B:B)</f>
        <v>1</v>
      </c>
      <c r="AH303" s="117">
        <f ca="1">SUMIF(Материал!A:A,K303,Материал!B:B)</f>
        <v>0</v>
      </c>
      <c r="AI303" s="117">
        <f ca="1">SUMIF(Размеры!A:A,P303,Размеры!E:E)</f>
        <v>1</v>
      </c>
      <c r="AJ303" s="117">
        <f ca="1">SUMIF(Сезон!A:A,F303,Сезон!B:B)</f>
        <v>1</v>
      </c>
      <c r="AK303" s="117">
        <f ca="1">SUMIF(Состав!A:A,J303,Состав!B:B)</f>
        <v>1</v>
      </c>
      <c r="AL303" s="117">
        <f ca="1">SUMIF(ЦветПолный!A:A,I303,ЦветПолный!C:C)</f>
        <v>4</v>
      </c>
      <c r="AM303" s="117">
        <f ca="1">SUMIF(Цвет!A:A,W303,Цвет!B:B)</f>
        <v>1</v>
      </c>
      <c r="AN303" s="117">
        <f ca="1">SUMIF(Пол!B:B,L303,Пол!C:C)</f>
        <v>1</v>
      </c>
      <c r="AO303" s="117">
        <f ca="1">SUMIF(Марка!A:A,G303,Марка!B:B)</f>
        <v>1</v>
      </c>
      <c r="AP303" s="117">
        <f ca="1">SUMIF(Страна!A:A,M303,Страна!B:B)</f>
        <v>1</v>
      </c>
      <c r="AQ303" s="83" t="str">
        <f ca="1">IF(VLOOKUP(T303,Товары!A:B,2,FALSE)=X303,"Есть в 1С","ERR")</f>
        <v>Есть в 1С</v>
      </c>
      <c r="AR303" s="84" t="str">
        <f ca="1">IF(VLOOKUP(X303,Товары!B:B,1,FALSE)=X303,"Есть в 1С","ERR")</f>
        <v>Есть в 1С</v>
      </c>
      <c r="AS303" s="116" t="str">
        <f ca="1">VLOOKUP(T303,Товары!A:B,2,FALSE)</f>
        <v>21-091-73</v>
      </c>
      <c r="AT303" s="114" t="str">
        <f ca="1">VLOOKUP(T303,Товары!A:B,1,FALSE)</f>
        <v>Шляпа BAILEY арт. 81690 MANNES (бежевый / коричневый) {overcast}</v>
      </c>
    </row>
    <row r="304" spans="1:46" x14ac:dyDescent="0.25">
      <c r="A304" s="133" t="str">
        <f ca="1"/>
        <v>21-091-73-55</v>
      </c>
      <c r="B304" s="128" t="str">
        <f ca="1">UPPER(_xlfn.XLOOKUP($A304,Строчный!$A:$A,Строчный!B:B,"ERR",0))</f>
        <v>81690 MANNES</v>
      </c>
      <c r="C304" s="101" t="str">
        <f ca="1">PROPER(_xlfn.XLOOKUP($A304,Строчный!$A:$A,Строчный!C:C,"ERR",0))</f>
        <v>Шляпы</v>
      </c>
      <c r="D304" s="101" t="str">
        <f ca="1">_xlfn.LET(_xlpm.DATA,(_xlfn.XLOOKUP($A304,Строчный!$A:$A,Строчный!D:D,"ERR",0)),UPPER(MID(_xlpm.DATA,1,1))&amp;LOWER(MID(_xlpm.DATA,2,LEN(_xlpm.DATA)-1)))</f>
        <v>Шляпа хомбург</v>
      </c>
      <c r="E304" s="101" t="str">
        <f ca="1">PROPER(_xlfn.XLOOKUP($A304,Строчный!$A:$A,Строчный!E:E,"ERR",0))</f>
        <v>The Hollywood</v>
      </c>
      <c r="F304" s="101" t="str">
        <f ca="1">LOWER(_xlfn.XLOOKUP($A304,Строчный!$A:$A,Строчный!F:F,"ERR",0))</f>
        <v>летний</v>
      </c>
      <c r="G304" s="101" t="str">
        <f ca="1">UPPER(_xlfn.XLOOKUP($A304,Строчный!$A:$A,Строчный!G:G,"ERR",0))</f>
        <v>BAILEY</v>
      </c>
      <c r="H304" s="101" t="str">
        <f ca="1">LOWER(_xlfn.XLOOKUP($A304,Строчный!$A:$A,Строчный!H:H,"ERR",0))</f>
        <v>overcast</v>
      </c>
      <c r="I304" s="101" t="str">
        <f ca="1">LOWER(_xlfn.XLOOKUP($A304,Строчный!$A:$A,Строчный!I:I,"ERR",0))</f>
        <v>бежевый / коричневый</v>
      </c>
      <c r="J304" s="101" t="str">
        <f ca="1">SUBSTITUTE(LOWER(_xlfn.XLOOKUP($A304,Строчный!$A:$A,Строчный!J:J,"ERR",0)),"подклад","Подклад")</f>
        <v>100% полипропилен</v>
      </c>
      <c r="K304" s="101" t="str">
        <f ca="1">LOWER(_xlfn.XLOOKUP($A304,Строчный!$A:$A,Строчный!K:K,"ERR",0))</f>
        <v/>
      </c>
      <c r="L304" s="101" t="str">
        <f ca="1">PROPER(_xlfn.XLOOKUP($A304,Строчный!$A:$A,Строчный!L:L,"ERR",0))</f>
        <v>Унисекс</v>
      </c>
      <c r="M304" s="101" t="str">
        <f ca="1">PROPER(_xlfn.XLOOKUP($A304,Строчный!$A:$A,Строчный!M:M,"ERR",0))</f>
        <v>Китай</v>
      </c>
      <c r="N304" s="110">
        <f ca="1">VALUE(_xlfn.XLOOKUP($A304,Строчный!$A:$A,Строчный!N:N,"ERR",0))</f>
        <v>2094.3000000000002</v>
      </c>
      <c r="O304" s="109" t="str">
        <f ca="1">_xlfn.XLOOKUP($G304,Фабрика!A:A,Фабрика!B:B,"ERR",0)</f>
        <v>Bollman Headwear Europe Ltd; 2 Merchants drive, Caelisle, Cumbria CA3 0JW, United Kingdom</v>
      </c>
      <c r="P304" s="100">
        <f ca="1">_xlfn.XLOOKUP($A304,Строчный!$A:$A,Строчный!P:P,"ERR",0)</f>
        <v>55</v>
      </c>
      <c r="Q304" s="100">
        <f ca="1">VALUE(_xlfn.XLOOKUP($A304,Строчный!$A:$A,Строчный!Q:Q,"ERR",0))</f>
        <v>3</v>
      </c>
      <c r="R304" s="14" t="s">
        <v>283</v>
      </c>
      <c r="S304" s="122" t="str">
        <f t="shared" ca="1" si="28"/>
        <v>Шляпа BAILEY арт. 81690 MANNES (бежевый / коричневый)</v>
      </c>
      <c r="T304" s="121" t="str">
        <f t="shared" ca="1" si="29"/>
        <v>Шляпа BAILEY арт. 81690 MANNES (бежевый / коричневый) {overcast}</v>
      </c>
      <c r="U304" s="18" t="str">
        <f t="shared" ca="1" si="30"/>
        <v>бежевый</v>
      </c>
      <c r="V304" s="18" t="str">
        <f t="shared" ca="1" si="31"/>
        <v>коричневый</v>
      </c>
      <c r="W304" s="119" t="str">
        <f ca="1">_xlfn.XLOOKUP(A304,'Цвета артикулов'!A:A,'Цвета артикулов'!B:B,IFERROR(MID(I304,FIND("-",I304)+1,LEN(I304)),IFERROR(MID(I304,1,FIND("/",I304)-2),I304)),0)</f>
        <v>бежевый</v>
      </c>
      <c r="X304" s="93" t="str">
        <f t="shared" ca="1" si="32"/>
        <v>21-091-73</v>
      </c>
      <c r="Y304" s="95" t="str">
        <f ca="1">VLOOKUP(C304,Группа!A:B,2,FALSE)</f>
        <v>Шляпа</v>
      </c>
      <c r="Z304" s="117" t="str">
        <f ca="1">IFERROR(VLOOKUP(P304,Размеры!A:C,3,FALSE),"")</f>
        <v>55 S</v>
      </c>
      <c r="AA304" s="117" t="str">
        <f ca="1">VLOOKUP(I304,ЦветПолный!A:B,2,FALSE)</f>
        <v>73</v>
      </c>
      <c r="AB304" s="117">
        <f ca="1">IFERROR(VLOOKUP(P304,Размеры!A:D,4,FALSE),"")</f>
        <v>55</v>
      </c>
      <c r="AC304" s="117">
        <f ca="1">IF(LEFT(IFERROR(VLOOKUP(LOOKUP(2,1/SEARCH(B304,Товары!A:A),Товары!A:A),Товары!A:B,2,0),""),6)=MID(X304,1,6),1,0)</f>
        <v>1</v>
      </c>
      <c r="AE304" s="117">
        <f ca="1">SUMIF(Группа!A:A,C304,Группа!C:C)</f>
        <v>1</v>
      </c>
      <c r="AF304" s="117">
        <f ca="1">SUMIF(Группа!B:B,Y304,Группа!C:C)</f>
        <v>1</v>
      </c>
      <c r="AG304" s="117">
        <f ca="1">SUMIF(Формы!A:A,D304,Формы!B:B)</f>
        <v>1</v>
      </c>
      <c r="AH304" s="117">
        <f ca="1">SUMIF(Материал!A:A,K304,Материал!B:B)</f>
        <v>0</v>
      </c>
      <c r="AI304" s="117">
        <f ca="1">SUMIF(Размеры!A:A,P304,Размеры!E:E)</f>
        <v>1</v>
      </c>
      <c r="AJ304" s="117">
        <f ca="1">SUMIF(Сезон!A:A,F304,Сезон!B:B)</f>
        <v>1</v>
      </c>
      <c r="AK304" s="117">
        <f ca="1">SUMIF(Состав!A:A,J304,Состав!B:B)</f>
        <v>1</v>
      </c>
      <c r="AL304" s="117">
        <f ca="1">SUMIF(ЦветПолный!A:A,I304,ЦветПолный!C:C)</f>
        <v>4</v>
      </c>
      <c r="AM304" s="117">
        <f ca="1">SUMIF(Цвет!A:A,W304,Цвет!B:B)</f>
        <v>1</v>
      </c>
      <c r="AN304" s="117">
        <f ca="1">SUMIF(Пол!B:B,L304,Пол!C:C)</f>
        <v>1</v>
      </c>
      <c r="AO304" s="117">
        <f ca="1">SUMIF(Марка!A:A,G304,Марка!B:B)</f>
        <v>1</v>
      </c>
      <c r="AP304" s="117">
        <f ca="1">SUMIF(Страна!A:A,M304,Страна!B:B)</f>
        <v>1</v>
      </c>
      <c r="AQ304" s="83" t="str">
        <f ca="1">IF(VLOOKUP(T304,Товары!A:B,2,FALSE)=X304,"Есть в 1С","ERR")</f>
        <v>Есть в 1С</v>
      </c>
      <c r="AR304" s="84" t="str">
        <f ca="1">IF(VLOOKUP(X304,Товары!B:B,1,FALSE)=X304,"Есть в 1С","ERR")</f>
        <v>Есть в 1С</v>
      </c>
      <c r="AS304" s="116" t="str">
        <f ca="1">VLOOKUP(T304,Товары!A:B,2,FALSE)</f>
        <v>21-091-73</v>
      </c>
      <c r="AT304" s="114" t="str">
        <f ca="1">VLOOKUP(T304,Товары!A:B,1,FALSE)</f>
        <v>Шляпа BAILEY арт. 81690 MANNES (бежевый / коричневый) {overcast}</v>
      </c>
    </row>
    <row r="305" spans="1:46" x14ac:dyDescent="0.25">
      <c r="A305" s="133" t="str">
        <f ca="1"/>
        <v>21-091-60-63</v>
      </c>
      <c r="B305" s="128" t="str">
        <f ca="1">UPPER(_xlfn.XLOOKUP($A305,Строчный!$A:$A,Строчный!B:B,"ERR",0))</f>
        <v>81690 MANNES</v>
      </c>
      <c r="C305" s="101" t="str">
        <f ca="1">PROPER(_xlfn.XLOOKUP($A305,Строчный!$A:$A,Строчный!C:C,"ERR",0))</f>
        <v>Шляпы</v>
      </c>
      <c r="D305" s="101" t="str">
        <f ca="1">_xlfn.LET(_xlpm.DATA,(_xlfn.XLOOKUP($A305,Строчный!$A:$A,Строчный!D:D,"ERR",0)),UPPER(MID(_xlpm.DATA,1,1))&amp;LOWER(MID(_xlpm.DATA,2,LEN(_xlpm.DATA)-1)))</f>
        <v>Шляпа хомбург</v>
      </c>
      <c r="E305" s="101" t="str">
        <f ca="1">PROPER(_xlfn.XLOOKUP($A305,Строчный!$A:$A,Строчный!E:E,"ERR",0))</f>
        <v>The Hollywood</v>
      </c>
      <c r="F305" s="101" t="str">
        <f ca="1">LOWER(_xlfn.XLOOKUP($A305,Строчный!$A:$A,Строчный!F:F,"ERR",0))</f>
        <v>всесезон</v>
      </c>
      <c r="G305" s="101" t="str">
        <f ca="1">UPPER(_xlfn.XLOOKUP($A305,Строчный!$A:$A,Строчный!G:G,"ERR",0))</f>
        <v>BAILEY</v>
      </c>
      <c r="H305" s="101" t="str">
        <f ca="1">LOWER(_xlfn.XLOOKUP($A305,Строчный!$A:$A,Строчный!H:H,"ERR",0))</f>
        <v>azul</v>
      </c>
      <c r="I305" s="101" t="str">
        <f ca="1">LOWER(_xlfn.XLOOKUP($A305,Строчный!$A:$A,Строчный!I:I,"ERR",0))</f>
        <v>голубой</v>
      </c>
      <c r="J305" s="101" t="str">
        <f ca="1">SUBSTITUTE(LOWER(_xlfn.XLOOKUP($A305,Строчный!$A:$A,Строчный!J:J,"ERR",0)),"подклад","Подклад")</f>
        <v>100% полипропилен</v>
      </c>
      <c r="K305" s="101" t="str">
        <f ca="1">LOWER(_xlfn.XLOOKUP($A305,Строчный!$A:$A,Строчный!K:K,"ERR",0))</f>
        <v/>
      </c>
      <c r="L305" s="101" t="str">
        <f ca="1">PROPER(_xlfn.XLOOKUP($A305,Строчный!$A:$A,Строчный!L:L,"ERR",0))</f>
        <v>Унисекс</v>
      </c>
      <c r="M305" s="101" t="str">
        <f ca="1">PROPER(_xlfn.XLOOKUP($A305,Строчный!$A:$A,Строчный!M:M,"ERR",0))</f>
        <v>Китай</v>
      </c>
      <c r="N305" s="110">
        <f ca="1">VALUE(_xlfn.XLOOKUP($A305,Строчный!$A:$A,Строчный!N:N,"ERR",0))</f>
        <v>2094.3000000000002</v>
      </c>
      <c r="O305" s="109" t="str">
        <f ca="1">_xlfn.XLOOKUP($G305,Фабрика!A:A,Фабрика!B:B,"ERR",0)</f>
        <v>Bollman Headwear Europe Ltd; 2 Merchants drive, Caelisle, Cumbria CA3 0JW, United Kingdom</v>
      </c>
      <c r="P305" s="100">
        <f ca="1">_xlfn.XLOOKUP($A305,Строчный!$A:$A,Строчный!P:P,"ERR",0)</f>
        <v>63</v>
      </c>
      <c r="Q305" s="100">
        <f ca="1">VALUE(_xlfn.XLOOKUP($A305,Строчный!$A:$A,Строчный!Q:Q,"ERR",0))</f>
        <v>1</v>
      </c>
      <c r="R305" s="14" t="s">
        <v>283</v>
      </c>
      <c r="S305" s="122" t="str">
        <f t="shared" ca="1" si="28"/>
        <v>Шляпа BAILEY арт. 81690 MANNES (голубой)</v>
      </c>
      <c r="T305" s="121" t="str">
        <f t="shared" ca="1" si="29"/>
        <v>Шляпа BAILEY арт. 81690 MANNES (голубой) {azul}</v>
      </c>
      <c r="U305" s="18" t="str">
        <f t="shared" ca="1" si="30"/>
        <v>голубой</v>
      </c>
      <c r="V305" s="18" t="str">
        <f t="shared" ca="1" si="31"/>
        <v>голубой</v>
      </c>
      <c r="W305" s="119" t="str">
        <f ca="1">_xlfn.XLOOKUP(A305,'Цвета артикулов'!A:A,'Цвета артикулов'!B:B,IFERROR(MID(I305,FIND("-",I305)+1,LEN(I305)),IFERROR(MID(I305,1,FIND("/",I305)-2),I305)),0)</f>
        <v>голубой</v>
      </c>
      <c r="X305" s="93" t="str">
        <f t="shared" ca="1" si="32"/>
        <v>21-091-60</v>
      </c>
      <c r="Y305" s="95" t="str">
        <f ca="1">VLOOKUP(C305,Группа!A:B,2,FALSE)</f>
        <v>Шляпа</v>
      </c>
      <c r="Z305" s="117" t="str">
        <f ca="1">IFERROR(VLOOKUP(P305,Размеры!A:C,3,FALSE),"")</f>
        <v>63 XXL</v>
      </c>
      <c r="AA305" s="117" t="str">
        <f ca="1">VLOOKUP(I305,ЦветПолный!A:B,2,FALSE)</f>
        <v>19</v>
      </c>
      <c r="AB305" s="117">
        <f ca="1">IFERROR(VLOOKUP(P305,Размеры!A:D,4,FALSE),"")</f>
        <v>63</v>
      </c>
      <c r="AC305" s="117">
        <f ca="1">IF(LEFT(IFERROR(VLOOKUP(LOOKUP(2,1/SEARCH(B305,Товары!A:A),Товары!A:A),Товары!A:B,2,0),""),6)=MID(X305,1,6),1,0)</f>
        <v>1</v>
      </c>
      <c r="AE305" s="117">
        <f ca="1">SUMIF(Группа!A:A,C305,Группа!C:C)</f>
        <v>1</v>
      </c>
      <c r="AF305" s="117">
        <f ca="1">SUMIF(Группа!B:B,Y305,Группа!C:C)</f>
        <v>1</v>
      </c>
      <c r="AG305" s="117">
        <f ca="1">SUMIF(Формы!A:A,D305,Формы!B:B)</f>
        <v>1</v>
      </c>
      <c r="AH305" s="117">
        <f ca="1">SUMIF(Материал!A:A,K305,Материал!B:B)</f>
        <v>0</v>
      </c>
      <c r="AI305" s="117">
        <f ca="1">SUMIF(Размеры!A:A,P305,Размеры!E:E)</f>
        <v>1</v>
      </c>
      <c r="AJ305" s="117">
        <f ca="1">SUMIF(Сезон!A:A,F305,Сезон!B:B)</f>
        <v>1</v>
      </c>
      <c r="AK305" s="117">
        <f ca="1">SUMIF(Состав!A:A,J305,Состав!B:B)</f>
        <v>1</v>
      </c>
      <c r="AL305" s="117">
        <f ca="1">SUMIF(ЦветПолный!A:A,I305,ЦветПолный!C:C)</f>
        <v>5</v>
      </c>
      <c r="AM305" s="117">
        <f ca="1">SUMIF(Цвет!A:A,W305,Цвет!B:B)</f>
        <v>1</v>
      </c>
      <c r="AN305" s="117">
        <f ca="1">SUMIF(Пол!B:B,L305,Пол!C:C)</f>
        <v>1</v>
      </c>
      <c r="AO305" s="117">
        <f ca="1">SUMIF(Марка!A:A,G305,Марка!B:B)</f>
        <v>1</v>
      </c>
      <c r="AP305" s="117">
        <f ca="1">SUMIF(Страна!A:A,M305,Страна!B:B)</f>
        <v>1</v>
      </c>
      <c r="AQ305" s="83" t="str">
        <f ca="1">IF(VLOOKUP(T305,Товары!A:B,2,FALSE)=X305,"Есть в 1С","ERR")</f>
        <v>Есть в 1С</v>
      </c>
      <c r="AR305" s="84" t="str">
        <f ca="1">IF(VLOOKUP(X305,Товары!B:B,1,FALSE)=X305,"Есть в 1С","ERR")</f>
        <v>Есть в 1С</v>
      </c>
      <c r="AS305" s="116" t="str">
        <f ca="1">VLOOKUP(T305,Товары!A:B,2,FALSE)</f>
        <v>21-091-60</v>
      </c>
      <c r="AT305" s="114" t="str">
        <f ca="1">VLOOKUP(T305,Товары!A:B,1,FALSE)</f>
        <v>Шляпа BAILEY арт. 81690 MANNES (голубой) {azul}</v>
      </c>
    </row>
    <row r="306" spans="1:46" x14ac:dyDescent="0.25">
      <c r="A306" s="133" t="str">
        <f ca="1"/>
        <v>21-091-60-61</v>
      </c>
      <c r="B306" s="128" t="str">
        <f ca="1">UPPER(_xlfn.XLOOKUP($A306,Строчный!$A:$A,Строчный!B:B,"ERR",0))</f>
        <v>81690 MANNES</v>
      </c>
      <c r="C306" s="101" t="str">
        <f ca="1">PROPER(_xlfn.XLOOKUP($A306,Строчный!$A:$A,Строчный!C:C,"ERR",0))</f>
        <v>Шляпы</v>
      </c>
      <c r="D306" s="101" t="str">
        <f ca="1">_xlfn.LET(_xlpm.DATA,(_xlfn.XLOOKUP($A306,Строчный!$A:$A,Строчный!D:D,"ERR",0)),UPPER(MID(_xlpm.DATA,1,1))&amp;LOWER(MID(_xlpm.DATA,2,LEN(_xlpm.DATA)-1)))</f>
        <v>Шляпа хомбург</v>
      </c>
      <c r="E306" s="101" t="str">
        <f ca="1">PROPER(_xlfn.XLOOKUP($A306,Строчный!$A:$A,Строчный!E:E,"ERR",0))</f>
        <v>The Hollywood</v>
      </c>
      <c r="F306" s="101" t="str">
        <f ca="1">LOWER(_xlfn.XLOOKUP($A306,Строчный!$A:$A,Строчный!F:F,"ERR",0))</f>
        <v>всесезон</v>
      </c>
      <c r="G306" s="101" t="str">
        <f ca="1">UPPER(_xlfn.XLOOKUP($A306,Строчный!$A:$A,Строчный!G:G,"ERR",0))</f>
        <v>BAILEY</v>
      </c>
      <c r="H306" s="101" t="str">
        <f ca="1">LOWER(_xlfn.XLOOKUP($A306,Строчный!$A:$A,Строчный!H:H,"ERR",0))</f>
        <v>azul</v>
      </c>
      <c r="I306" s="101" t="str">
        <f ca="1">LOWER(_xlfn.XLOOKUP($A306,Строчный!$A:$A,Строчный!I:I,"ERR",0))</f>
        <v>голубой</v>
      </c>
      <c r="J306" s="101" t="str">
        <f ca="1">SUBSTITUTE(LOWER(_xlfn.XLOOKUP($A306,Строчный!$A:$A,Строчный!J:J,"ERR",0)),"подклад","Подклад")</f>
        <v>100% полипропилен</v>
      </c>
      <c r="K306" s="101" t="str">
        <f ca="1">LOWER(_xlfn.XLOOKUP($A306,Строчный!$A:$A,Строчный!K:K,"ERR",0))</f>
        <v/>
      </c>
      <c r="L306" s="101" t="str">
        <f ca="1">PROPER(_xlfn.XLOOKUP($A306,Строчный!$A:$A,Строчный!L:L,"ERR",0))</f>
        <v>Унисекс</v>
      </c>
      <c r="M306" s="101" t="str">
        <f ca="1">PROPER(_xlfn.XLOOKUP($A306,Строчный!$A:$A,Строчный!M:M,"ERR",0))</f>
        <v>Китай</v>
      </c>
      <c r="N306" s="110">
        <f ca="1">VALUE(_xlfn.XLOOKUP($A306,Строчный!$A:$A,Строчный!N:N,"ERR",0))</f>
        <v>2094.3000000000002</v>
      </c>
      <c r="O306" s="109" t="str">
        <f ca="1">_xlfn.XLOOKUP($G306,Фабрика!A:A,Фабрика!B:B,"ERR",0)</f>
        <v>Bollman Headwear Europe Ltd; 2 Merchants drive, Caelisle, Cumbria CA3 0JW, United Kingdom</v>
      </c>
      <c r="P306" s="100">
        <f ca="1">_xlfn.XLOOKUP($A306,Строчный!$A:$A,Строчный!P:P,"ERR",0)</f>
        <v>61</v>
      </c>
      <c r="Q306" s="100">
        <f ca="1">VALUE(_xlfn.XLOOKUP($A306,Строчный!$A:$A,Строчный!Q:Q,"ERR",0))</f>
        <v>5</v>
      </c>
      <c r="R306" s="14" t="s">
        <v>283</v>
      </c>
      <c r="S306" s="122" t="str">
        <f t="shared" ca="1" si="28"/>
        <v>Шляпа BAILEY арт. 81690 MANNES (голубой)</v>
      </c>
      <c r="T306" s="121" t="str">
        <f t="shared" ca="1" si="29"/>
        <v>Шляпа BAILEY арт. 81690 MANNES (голубой) {azul}</v>
      </c>
      <c r="U306" s="18" t="str">
        <f t="shared" ca="1" si="30"/>
        <v>голубой</v>
      </c>
      <c r="V306" s="18" t="str">
        <f t="shared" ca="1" si="31"/>
        <v>голубой</v>
      </c>
      <c r="W306" s="119" t="str">
        <f ca="1">_xlfn.XLOOKUP(A306,'Цвета артикулов'!A:A,'Цвета артикулов'!B:B,IFERROR(MID(I306,FIND("-",I306)+1,LEN(I306)),IFERROR(MID(I306,1,FIND("/",I306)-2),I306)),0)</f>
        <v>голубой</v>
      </c>
      <c r="X306" s="93" t="str">
        <f t="shared" ca="1" si="32"/>
        <v>21-091-60</v>
      </c>
      <c r="Y306" s="95" t="str">
        <f ca="1">VLOOKUP(C306,Группа!A:B,2,FALSE)</f>
        <v>Шляпа</v>
      </c>
      <c r="Z306" s="117" t="str">
        <f ca="1">IFERROR(VLOOKUP(P306,Размеры!A:C,3,FALSE),"")</f>
        <v>61 XL</v>
      </c>
      <c r="AA306" s="117" t="str">
        <f ca="1">VLOOKUP(I306,ЦветПолный!A:B,2,FALSE)</f>
        <v>19</v>
      </c>
      <c r="AB306" s="117">
        <f ca="1">IFERROR(VLOOKUP(P306,Размеры!A:D,4,FALSE),"")</f>
        <v>61</v>
      </c>
      <c r="AC306" s="117">
        <f ca="1">IF(LEFT(IFERROR(VLOOKUP(LOOKUP(2,1/SEARCH(B306,Товары!A:A),Товары!A:A),Товары!A:B,2,0),""),6)=MID(X306,1,6),1,0)</f>
        <v>1</v>
      </c>
      <c r="AE306" s="117">
        <f ca="1">SUMIF(Группа!A:A,C306,Группа!C:C)</f>
        <v>1</v>
      </c>
      <c r="AF306" s="117">
        <f ca="1">SUMIF(Группа!B:B,Y306,Группа!C:C)</f>
        <v>1</v>
      </c>
      <c r="AG306" s="117">
        <f ca="1">SUMIF(Формы!A:A,D306,Формы!B:B)</f>
        <v>1</v>
      </c>
      <c r="AH306" s="117">
        <f ca="1">SUMIF(Материал!A:A,K306,Материал!B:B)</f>
        <v>0</v>
      </c>
      <c r="AI306" s="117">
        <f ca="1">SUMIF(Размеры!A:A,P306,Размеры!E:E)</f>
        <v>1</v>
      </c>
      <c r="AJ306" s="117">
        <f ca="1">SUMIF(Сезон!A:A,F306,Сезон!B:B)</f>
        <v>1</v>
      </c>
      <c r="AK306" s="117">
        <f ca="1">SUMIF(Состав!A:A,J306,Состав!B:B)</f>
        <v>1</v>
      </c>
      <c r="AL306" s="117">
        <f ca="1">SUMIF(ЦветПолный!A:A,I306,ЦветПолный!C:C)</f>
        <v>5</v>
      </c>
      <c r="AM306" s="117">
        <f ca="1">SUMIF(Цвет!A:A,W306,Цвет!B:B)</f>
        <v>1</v>
      </c>
      <c r="AN306" s="117">
        <f ca="1">SUMIF(Пол!B:B,L306,Пол!C:C)</f>
        <v>1</v>
      </c>
      <c r="AO306" s="117">
        <f ca="1">SUMIF(Марка!A:A,G306,Марка!B:B)</f>
        <v>1</v>
      </c>
      <c r="AP306" s="117">
        <f ca="1">SUMIF(Страна!A:A,M306,Страна!B:B)</f>
        <v>1</v>
      </c>
      <c r="AQ306" s="83" t="str">
        <f ca="1">IF(VLOOKUP(T306,Товары!A:B,2,FALSE)=X306,"Есть в 1С","ERR")</f>
        <v>Есть в 1С</v>
      </c>
      <c r="AR306" s="84" t="str">
        <f ca="1">IF(VLOOKUP(X306,Товары!B:B,1,FALSE)=X306,"Есть в 1С","ERR")</f>
        <v>Есть в 1С</v>
      </c>
      <c r="AS306" s="116" t="str">
        <f ca="1">VLOOKUP(T306,Товары!A:B,2,FALSE)</f>
        <v>21-091-60</v>
      </c>
      <c r="AT306" s="114" t="str">
        <f ca="1">VLOOKUP(T306,Товары!A:B,1,FALSE)</f>
        <v>Шляпа BAILEY арт. 81690 MANNES (голубой) {azul}</v>
      </c>
    </row>
    <row r="307" spans="1:46" x14ac:dyDescent="0.25">
      <c r="A307" s="133" t="str">
        <f ca="1"/>
        <v>21-091-60-59</v>
      </c>
      <c r="B307" s="128" t="str">
        <f ca="1">UPPER(_xlfn.XLOOKUP($A307,Строчный!$A:$A,Строчный!B:B,"ERR",0))</f>
        <v>81690 MANNES</v>
      </c>
      <c r="C307" s="101" t="str">
        <f ca="1">PROPER(_xlfn.XLOOKUP($A307,Строчный!$A:$A,Строчный!C:C,"ERR",0))</f>
        <v>Шляпы</v>
      </c>
      <c r="D307" s="101" t="str">
        <f ca="1">_xlfn.LET(_xlpm.DATA,(_xlfn.XLOOKUP($A307,Строчный!$A:$A,Строчный!D:D,"ERR",0)),UPPER(MID(_xlpm.DATA,1,1))&amp;LOWER(MID(_xlpm.DATA,2,LEN(_xlpm.DATA)-1)))</f>
        <v>Шляпа хомбург</v>
      </c>
      <c r="E307" s="101" t="str">
        <f ca="1">PROPER(_xlfn.XLOOKUP($A307,Строчный!$A:$A,Строчный!E:E,"ERR",0))</f>
        <v>The Hollywood</v>
      </c>
      <c r="F307" s="101" t="str">
        <f ca="1">LOWER(_xlfn.XLOOKUP($A307,Строчный!$A:$A,Строчный!F:F,"ERR",0))</f>
        <v>всесезон</v>
      </c>
      <c r="G307" s="101" t="str">
        <f ca="1">UPPER(_xlfn.XLOOKUP($A307,Строчный!$A:$A,Строчный!G:G,"ERR",0))</f>
        <v>BAILEY</v>
      </c>
      <c r="H307" s="101" t="str">
        <f ca="1">LOWER(_xlfn.XLOOKUP($A307,Строчный!$A:$A,Строчный!H:H,"ERR",0))</f>
        <v>azul</v>
      </c>
      <c r="I307" s="101" t="str">
        <f ca="1">LOWER(_xlfn.XLOOKUP($A307,Строчный!$A:$A,Строчный!I:I,"ERR",0))</f>
        <v>голубой</v>
      </c>
      <c r="J307" s="101" t="str">
        <f ca="1">SUBSTITUTE(LOWER(_xlfn.XLOOKUP($A307,Строчный!$A:$A,Строчный!J:J,"ERR",0)),"подклад","Подклад")</f>
        <v>100% полипропилен</v>
      </c>
      <c r="K307" s="101" t="str">
        <f ca="1">LOWER(_xlfn.XLOOKUP($A307,Строчный!$A:$A,Строчный!K:K,"ERR",0))</f>
        <v/>
      </c>
      <c r="L307" s="101" t="str">
        <f ca="1">PROPER(_xlfn.XLOOKUP($A307,Строчный!$A:$A,Строчный!L:L,"ERR",0))</f>
        <v>Унисекс</v>
      </c>
      <c r="M307" s="101" t="str">
        <f ca="1">PROPER(_xlfn.XLOOKUP($A307,Строчный!$A:$A,Строчный!M:M,"ERR",0))</f>
        <v>Китай</v>
      </c>
      <c r="N307" s="110">
        <f ca="1">VALUE(_xlfn.XLOOKUP($A307,Строчный!$A:$A,Строчный!N:N,"ERR",0))</f>
        <v>2094.3000000000002</v>
      </c>
      <c r="O307" s="109" t="str">
        <f ca="1">_xlfn.XLOOKUP($G307,Фабрика!A:A,Фабрика!B:B,"ERR",0)</f>
        <v>Bollman Headwear Europe Ltd; 2 Merchants drive, Caelisle, Cumbria CA3 0JW, United Kingdom</v>
      </c>
      <c r="P307" s="100">
        <f ca="1">_xlfn.XLOOKUP($A307,Строчный!$A:$A,Строчный!P:P,"ERR",0)</f>
        <v>59</v>
      </c>
      <c r="Q307" s="100">
        <f ca="1">VALUE(_xlfn.XLOOKUP($A307,Строчный!$A:$A,Строчный!Q:Q,"ERR",0))</f>
        <v>9</v>
      </c>
      <c r="R307" s="14" t="s">
        <v>283</v>
      </c>
      <c r="S307" s="122" t="str">
        <f t="shared" ca="1" si="28"/>
        <v>Шляпа BAILEY арт. 81690 MANNES (голубой)</v>
      </c>
      <c r="T307" s="121" t="str">
        <f t="shared" ca="1" si="29"/>
        <v>Шляпа BAILEY арт. 81690 MANNES (голубой) {azul}</v>
      </c>
      <c r="U307" s="18" t="str">
        <f t="shared" ca="1" si="30"/>
        <v>голубой</v>
      </c>
      <c r="V307" s="18" t="str">
        <f t="shared" ca="1" si="31"/>
        <v>голубой</v>
      </c>
      <c r="W307" s="119" t="str">
        <f ca="1">_xlfn.XLOOKUP(A307,'Цвета артикулов'!A:A,'Цвета артикулов'!B:B,IFERROR(MID(I307,FIND("-",I307)+1,LEN(I307)),IFERROR(MID(I307,1,FIND("/",I307)-2),I307)),0)</f>
        <v>голубой</v>
      </c>
      <c r="X307" s="93" t="str">
        <f t="shared" ca="1" si="32"/>
        <v>21-091-60</v>
      </c>
      <c r="Y307" s="95" t="str">
        <f ca="1">VLOOKUP(C307,Группа!A:B,2,FALSE)</f>
        <v>Шляпа</v>
      </c>
      <c r="Z307" s="117" t="str">
        <f ca="1">IFERROR(VLOOKUP(P307,Размеры!A:C,3,FALSE),"")</f>
        <v>59 L</v>
      </c>
      <c r="AA307" s="117" t="str">
        <f ca="1">VLOOKUP(I307,ЦветПолный!A:B,2,FALSE)</f>
        <v>19</v>
      </c>
      <c r="AB307" s="117">
        <f ca="1">IFERROR(VLOOKUP(P307,Размеры!A:D,4,FALSE),"")</f>
        <v>59</v>
      </c>
      <c r="AC307" s="117">
        <f ca="1">IF(LEFT(IFERROR(VLOOKUP(LOOKUP(2,1/SEARCH(B307,Товары!A:A),Товары!A:A),Товары!A:B,2,0),""),6)=MID(X307,1,6),1,0)</f>
        <v>1</v>
      </c>
      <c r="AE307" s="117">
        <f ca="1">SUMIF(Группа!A:A,C307,Группа!C:C)</f>
        <v>1</v>
      </c>
      <c r="AF307" s="117">
        <f ca="1">SUMIF(Группа!B:B,Y307,Группа!C:C)</f>
        <v>1</v>
      </c>
      <c r="AG307" s="117">
        <f ca="1">SUMIF(Формы!A:A,D307,Формы!B:B)</f>
        <v>1</v>
      </c>
      <c r="AH307" s="117">
        <f ca="1">SUMIF(Материал!A:A,K307,Материал!B:B)</f>
        <v>0</v>
      </c>
      <c r="AI307" s="117">
        <f ca="1">SUMIF(Размеры!A:A,P307,Размеры!E:E)</f>
        <v>1</v>
      </c>
      <c r="AJ307" s="117">
        <f ca="1">SUMIF(Сезон!A:A,F307,Сезон!B:B)</f>
        <v>1</v>
      </c>
      <c r="AK307" s="117">
        <f ca="1">SUMIF(Состав!A:A,J307,Состав!B:B)</f>
        <v>1</v>
      </c>
      <c r="AL307" s="117">
        <f ca="1">SUMIF(ЦветПолный!A:A,I307,ЦветПолный!C:C)</f>
        <v>5</v>
      </c>
      <c r="AM307" s="117">
        <f ca="1">SUMIF(Цвет!A:A,W307,Цвет!B:B)</f>
        <v>1</v>
      </c>
      <c r="AN307" s="117">
        <f ca="1">SUMIF(Пол!B:B,L307,Пол!C:C)</f>
        <v>1</v>
      </c>
      <c r="AO307" s="117">
        <f ca="1">SUMIF(Марка!A:A,G307,Марка!B:B)</f>
        <v>1</v>
      </c>
      <c r="AP307" s="117">
        <f ca="1">SUMIF(Страна!A:A,M307,Страна!B:B)</f>
        <v>1</v>
      </c>
      <c r="AQ307" s="83" t="str">
        <f ca="1">IF(VLOOKUP(T307,Товары!A:B,2,FALSE)=X307,"Есть в 1С","ERR")</f>
        <v>Есть в 1С</v>
      </c>
      <c r="AR307" s="84" t="str">
        <f ca="1">IF(VLOOKUP(X307,Товары!B:B,1,FALSE)=X307,"Есть в 1С","ERR")</f>
        <v>Есть в 1С</v>
      </c>
      <c r="AS307" s="116" t="str">
        <f ca="1">VLOOKUP(T307,Товары!A:B,2,FALSE)</f>
        <v>21-091-60</v>
      </c>
      <c r="AT307" s="114" t="str">
        <f ca="1">VLOOKUP(T307,Товары!A:B,1,FALSE)</f>
        <v>Шляпа BAILEY арт. 81690 MANNES (голубой) {azul}</v>
      </c>
    </row>
    <row r="308" spans="1:46" x14ac:dyDescent="0.25">
      <c r="A308" s="133" t="str">
        <f ca="1"/>
        <v>21-091-60-57</v>
      </c>
      <c r="B308" s="128" t="str">
        <f ca="1">UPPER(_xlfn.XLOOKUP($A308,Строчный!$A:$A,Строчный!B:B,"ERR",0))</f>
        <v>81690 MANNES</v>
      </c>
      <c r="C308" s="101" t="str">
        <f ca="1">PROPER(_xlfn.XLOOKUP($A308,Строчный!$A:$A,Строчный!C:C,"ERR",0))</f>
        <v>Шляпы</v>
      </c>
      <c r="D308" s="101" t="str">
        <f ca="1">_xlfn.LET(_xlpm.DATA,(_xlfn.XLOOKUP($A308,Строчный!$A:$A,Строчный!D:D,"ERR",0)),UPPER(MID(_xlpm.DATA,1,1))&amp;LOWER(MID(_xlpm.DATA,2,LEN(_xlpm.DATA)-1)))</f>
        <v>Шляпа хомбург</v>
      </c>
      <c r="E308" s="101" t="str">
        <f ca="1">PROPER(_xlfn.XLOOKUP($A308,Строчный!$A:$A,Строчный!E:E,"ERR",0))</f>
        <v>The Hollywood</v>
      </c>
      <c r="F308" s="101" t="str">
        <f ca="1">LOWER(_xlfn.XLOOKUP($A308,Строчный!$A:$A,Строчный!F:F,"ERR",0))</f>
        <v>всесезон</v>
      </c>
      <c r="G308" s="101" t="str">
        <f ca="1">UPPER(_xlfn.XLOOKUP($A308,Строчный!$A:$A,Строчный!G:G,"ERR",0))</f>
        <v>BAILEY</v>
      </c>
      <c r="H308" s="101" t="str">
        <f ca="1">LOWER(_xlfn.XLOOKUP($A308,Строчный!$A:$A,Строчный!H:H,"ERR",0))</f>
        <v>azul</v>
      </c>
      <c r="I308" s="101" t="str">
        <f ca="1">LOWER(_xlfn.XLOOKUP($A308,Строчный!$A:$A,Строчный!I:I,"ERR",0))</f>
        <v>голубой</v>
      </c>
      <c r="J308" s="101" t="str">
        <f ca="1">SUBSTITUTE(LOWER(_xlfn.XLOOKUP($A308,Строчный!$A:$A,Строчный!J:J,"ERR",0)),"подклад","Подклад")</f>
        <v>100% полипропилен</v>
      </c>
      <c r="K308" s="101" t="str">
        <f ca="1">LOWER(_xlfn.XLOOKUP($A308,Строчный!$A:$A,Строчный!K:K,"ERR",0))</f>
        <v/>
      </c>
      <c r="L308" s="101" t="str">
        <f ca="1">PROPER(_xlfn.XLOOKUP($A308,Строчный!$A:$A,Строчный!L:L,"ERR",0))</f>
        <v>Унисекс</v>
      </c>
      <c r="M308" s="101" t="str">
        <f ca="1">PROPER(_xlfn.XLOOKUP($A308,Строчный!$A:$A,Строчный!M:M,"ERR",0))</f>
        <v>Китай</v>
      </c>
      <c r="N308" s="110">
        <f ca="1">VALUE(_xlfn.XLOOKUP($A308,Строчный!$A:$A,Строчный!N:N,"ERR",0))</f>
        <v>2094.3000000000002</v>
      </c>
      <c r="O308" s="109" t="str">
        <f ca="1">_xlfn.XLOOKUP($G308,Фабрика!A:A,Фабрика!B:B,"ERR",0)</f>
        <v>Bollman Headwear Europe Ltd; 2 Merchants drive, Caelisle, Cumbria CA3 0JW, United Kingdom</v>
      </c>
      <c r="P308" s="100">
        <f ca="1">_xlfn.XLOOKUP($A308,Строчный!$A:$A,Строчный!P:P,"ERR",0)</f>
        <v>57</v>
      </c>
      <c r="Q308" s="100">
        <f ca="1">VALUE(_xlfn.XLOOKUP($A308,Строчный!$A:$A,Строчный!Q:Q,"ERR",0))</f>
        <v>7</v>
      </c>
      <c r="R308" s="14" t="s">
        <v>283</v>
      </c>
      <c r="S308" s="122" t="str">
        <f t="shared" ca="1" si="28"/>
        <v>Шляпа BAILEY арт. 81690 MANNES (голубой)</v>
      </c>
      <c r="T308" s="121" t="str">
        <f t="shared" ca="1" si="29"/>
        <v>Шляпа BAILEY арт. 81690 MANNES (голубой) {azul}</v>
      </c>
      <c r="U308" s="18" t="str">
        <f t="shared" ca="1" si="30"/>
        <v>голубой</v>
      </c>
      <c r="V308" s="18" t="str">
        <f t="shared" ca="1" si="31"/>
        <v>голубой</v>
      </c>
      <c r="W308" s="119" t="str">
        <f ca="1">_xlfn.XLOOKUP(A308,'Цвета артикулов'!A:A,'Цвета артикулов'!B:B,IFERROR(MID(I308,FIND("-",I308)+1,LEN(I308)),IFERROR(MID(I308,1,FIND("/",I308)-2),I308)),0)</f>
        <v>голубой</v>
      </c>
      <c r="X308" s="93" t="str">
        <f t="shared" ca="1" si="32"/>
        <v>21-091-60</v>
      </c>
      <c r="Y308" s="95" t="str">
        <f ca="1">VLOOKUP(C308,Группа!A:B,2,FALSE)</f>
        <v>Шляпа</v>
      </c>
      <c r="Z308" s="117" t="str">
        <f ca="1">IFERROR(VLOOKUP(P308,Размеры!A:C,3,FALSE),"")</f>
        <v>57 M</v>
      </c>
      <c r="AA308" s="117" t="str">
        <f ca="1">VLOOKUP(I308,ЦветПолный!A:B,2,FALSE)</f>
        <v>19</v>
      </c>
      <c r="AB308" s="117">
        <f ca="1">IFERROR(VLOOKUP(P308,Размеры!A:D,4,FALSE),"")</f>
        <v>57</v>
      </c>
      <c r="AC308" s="117">
        <f ca="1">IF(LEFT(IFERROR(VLOOKUP(LOOKUP(2,1/SEARCH(B308,Товары!A:A),Товары!A:A),Товары!A:B,2,0),""),6)=MID(X308,1,6),1,0)</f>
        <v>1</v>
      </c>
      <c r="AE308" s="117">
        <f ca="1">SUMIF(Группа!A:A,C308,Группа!C:C)</f>
        <v>1</v>
      </c>
      <c r="AF308" s="117">
        <f ca="1">SUMIF(Группа!B:B,Y308,Группа!C:C)</f>
        <v>1</v>
      </c>
      <c r="AG308" s="117">
        <f ca="1">SUMIF(Формы!A:A,D308,Формы!B:B)</f>
        <v>1</v>
      </c>
      <c r="AH308" s="117">
        <f ca="1">SUMIF(Материал!A:A,K308,Материал!B:B)</f>
        <v>0</v>
      </c>
      <c r="AI308" s="117">
        <f ca="1">SUMIF(Размеры!A:A,P308,Размеры!E:E)</f>
        <v>1</v>
      </c>
      <c r="AJ308" s="117">
        <f ca="1">SUMIF(Сезон!A:A,F308,Сезон!B:B)</f>
        <v>1</v>
      </c>
      <c r="AK308" s="117">
        <f ca="1">SUMIF(Состав!A:A,J308,Состав!B:B)</f>
        <v>1</v>
      </c>
      <c r="AL308" s="117">
        <f ca="1">SUMIF(ЦветПолный!A:A,I308,ЦветПолный!C:C)</f>
        <v>5</v>
      </c>
      <c r="AM308" s="117">
        <f ca="1">SUMIF(Цвет!A:A,W308,Цвет!B:B)</f>
        <v>1</v>
      </c>
      <c r="AN308" s="117">
        <f ca="1">SUMIF(Пол!B:B,L308,Пол!C:C)</f>
        <v>1</v>
      </c>
      <c r="AO308" s="117">
        <f ca="1">SUMIF(Марка!A:A,G308,Марка!B:B)</f>
        <v>1</v>
      </c>
      <c r="AP308" s="117">
        <f ca="1">SUMIF(Страна!A:A,M308,Страна!B:B)</f>
        <v>1</v>
      </c>
      <c r="AQ308" s="83" t="str">
        <f ca="1">IF(VLOOKUP(T308,Товары!A:B,2,FALSE)=X308,"Есть в 1С","ERR")</f>
        <v>Есть в 1С</v>
      </c>
      <c r="AR308" s="84" t="str">
        <f ca="1">IF(VLOOKUP(X308,Товары!B:B,1,FALSE)=X308,"Есть в 1С","ERR")</f>
        <v>Есть в 1С</v>
      </c>
      <c r="AS308" s="116" t="str">
        <f ca="1">VLOOKUP(T308,Товары!A:B,2,FALSE)</f>
        <v>21-091-60</v>
      </c>
      <c r="AT308" s="114" t="str">
        <f ca="1">VLOOKUP(T308,Товары!A:B,1,FALSE)</f>
        <v>Шляпа BAILEY арт. 81690 MANNES (голубой) {azul}</v>
      </c>
    </row>
    <row r="309" spans="1:46" x14ac:dyDescent="0.25">
      <c r="A309" s="133" t="str">
        <f ca="1"/>
        <v>21-091-60-55</v>
      </c>
      <c r="B309" s="128" t="str">
        <f ca="1">UPPER(_xlfn.XLOOKUP($A309,Строчный!$A:$A,Строчный!B:B,"ERR",0))</f>
        <v>81690 MANNES</v>
      </c>
      <c r="C309" s="101" t="str">
        <f ca="1">PROPER(_xlfn.XLOOKUP($A309,Строчный!$A:$A,Строчный!C:C,"ERR",0))</f>
        <v>Шляпы</v>
      </c>
      <c r="D309" s="101" t="str">
        <f ca="1">_xlfn.LET(_xlpm.DATA,(_xlfn.XLOOKUP($A309,Строчный!$A:$A,Строчный!D:D,"ERR",0)),UPPER(MID(_xlpm.DATA,1,1))&amp;LOWER(MID(_xlpm.DATA,2,LEN(_xlpm.DATA)-1)))</f>
        <v>Шляпа хомбург</v>
      </c>
      <c r="E309" s="101" t="str">
        <f ca="1">PROPER(_xlfn.XLOOKUP($A309,Строчный!$A:$A,Строчный!E:E,"ERR",0))</f>
        <v>The Hollywood</v>
      </c>
      <c r="F309" s="101" t="str">
        <f ca="1">LOWER(_xlfn.XLOOKUP($A309,Строчный!$A:$A,Строчный!F:F,"ERR",0))</f>
        <v>всесезон</v>
      </c>
      <c r="G309" s="101" t="str">
        <f ca="1">UPPER(_xlfn.XLOOKUP($A309,Строчный!$A:$A,Строчный!G:G,"ERR",0))</f>
        <v>BAILEY</v>
      </c>
      <c r="H309" s="101" t="str">
        <f ca="1">LOWER(_xlfn.XLOOKUP($A309,Строчный!$A:$A,Строчный!H:H,"ERR",0))</f>
        <v>azul</v>
      </c>
      <c r="I309" s="101" t="str">
        <f ca="1">LOWER(_xlfn.XLOOKUP($A309,Строчный!$A:$A,Строчный!I:I,"ERR",0))</f>
        <v>голубой</v>
      </c>
      <c r="J309" s="101" t="str">
        <f ca="1">SUBSTITUTE(LOWER(_xlfn.XLOOKUP($A309,Строчный!$A:$A,Строчный!J:J,"ERR",0)),"подклад","Подклад")</f>
        <v>100% полипропилен</v>
      </c>
      <c r="K309" s="101" t="str">
        <f ca="1">LOWER(_xlfn.XLOOKUP($A309,Строчный!$A:$A,Строчный!K:K,"ERR",0))</f>
        <v/>
      </c>
      <c r="L309" s="101" t="str">
        <f ca="1">PROPER(_xlfn.XLOOKUP($A309,Строчный!$A:$A,Строчный!L:L,"ERR",0))</f>
        <v>Унисекс</v>
      </c>
      <c r="M309" s="101" t="str">
        <f ca="1">PROPER(_xlfn.XLOOKUP($A309,Строчный!$A:$A,Строчный!M:M,"ERR",0))</f>
        <v>Китай</v>
      </c>
      <c r="N309" s="110">
        <f ca="1">VALUE(_xlfn.XLOOKUP($A309,Строчный!$A:$A,Строчный!N:N,"ERR",0))</f>
        <v>2094.3000000000002</v>
      </c>
      <c r="O309" s="109" t="str">
        <f ca="1">_xlfn.XLOOKUP($G309,Фабрика!A:A,Фабрика!B:B,"ERR",0)</f>
        <v>Bollman Headwear Europe Ltd; 2 Merchants drive, Caelisle, Cumbria CA3 0JW, United Kingdom</v>
      </c>
      <c r="P309" s="100">
        <f ca="1">_xlfn.XLOOKUP($A309,Строчный!$A:$A,Строчный!P:P,"ERR",0)</f>
        <v>55</v>
      </c>
      <c r="Q309" s="100">
        <f ca="1">VALUE(_xlfn.XLOOKUP($A309,Строчный!$A:$A,Строчный!Q:Q,"ERR",0))</f>
        <v>2</v>
      </c>
      <c r="R309" s="14" t="s">
        <v>283</v>
      </c>
      <c r="S309" s="122" t="str">
        <f t="shared" ca="1" si="28"/>
        <v>Шляпа BAILEY арт. 81690 MANNES (голубой)</v>
      </c>
      <c r="T309" s="121" t="str">
        <f t="shared" ca="1" si="29"/>
        <v>Шляпа BAILEY арт. 81690 MANNES (голубой) {azul}</v>
      </c>
      <c r="U309" s="18" t="str">
        <f t="shared" ca="1" si="30"/>
        <v>голубой</v>
      </c>
      <c r="V309" s="18" t="str">
        <f t="shared" ca="1" si="31"/>
        <v>голубой</v>
      </c>
      <c r="W309" s="119" t="str">
        <f ca="1">_xlfn.XLOOKUP(A309,'Цвета артикулов'!A:A,'Цвета артикулов'!B:B,IFERROR(MID(I309,FIND("-",I309)+1,LEN(I309)),IFERROR(MID(I309,1,FIND("/",I309)-2),I309)),0)</f>
        <v>голубой</v>
      </c>
      <c r="X309" s="93" t="str">
        <f t="shared" ca="1" si="32"/>
        <v>21-091-60</v>
      </c>
      <c r="Y309" s="95" t="str">
        <f ca="1">VLOOKUP(C309,Группа!A:B,2,FALSE)</f>
        <v>Шляпа</v>
      </c>
      <c r="Z309" s="117" t="str">
        <f ca="1">IFERROR(VLOOKUP(P309,Размеры!A:C,3,FALSE),"")</f>
        <v>55 S</v>
      </c>
      <c r="AA309" s="117" t="str">
        <f ca="1">VLOOKUP(I309,ЦветПолный!A:B,2,FALSE)</f>
        <v>19</v>
      </c>
      <c r="AB309" s="117">
        <f ca="1">IFERROR(VLOOKUP(P309,Размеры!A:D,4,FALSE),"")</f>
        <v>55</v>
      </c>
      <c r="AC309" s="117">
        <f ca="1">IF(LEFT(IFERROR(VLOOKUP(LOOKUP(2,1/SEARCH(B309,Товары!A:A),Товары!A:A),Товары!A:B,2,0),""),6)=MID(X309,1,6),1,0)</f>
        <v>1</v>
      </c>
      <c r="AE309" s="117">
        <f ca="1">SUMIF(Группа!A:A,C309,Группа!C:C)</f>
        <v>1</v>
      </c>
      <c r="AF309" s="117">
        <f ca="1">SUMIF(Группа!B:B,Y309,Группа!C:C)</f>
        <v>1</v>
      </c>
      <c r="AG309" s="117">
        <f ca="1">SUMIF(Формы!A:A,D309,Формы!B:B)</f>
        <v>1</v>
      </c>
      <c r="AH309" s="117">
        <f ca="1">SUMIF(Материал!A:A,K309,Материал!B:B)</f>
        <v>0</v>
      </c>
      <c r="AI309" s="117">
        <f ca="1">SUMIF(Размеры!A:A,P309,Размеры!E:E)</f>
        <v>1</v>
      </c>
      <c r="AJ309" s="117">
        <f ca="1">SUMIF(Сезон!A:A,F309,Сезон!B:B)</f>
        <v>1</v>
      </c>
      <c r="AK309" s="117">
        <f ca="1">SUMIF(Состав!A:A,J309,Состав!B:B)</f>
        <v>1</v>
      </c>
      <c r="AL309" s="117">
        <f ca="1">SUMIF(ЦветПолный!A:A,I309,ЦветПолный!C:C)</f>
        <v>5</v>
      </c>
      <c r="AM309" s="117">
        <f ca="1">SUMIF(Цвет!A:A,W309,Цвет!B:B)</f>
        <v>1</v>
      </c>
      <c r="AN309" s="117">
        <f ca="1">SUMIF(Пол!B:B,L309,Пол!C:C)</f>
        <v>1</v>
      </c>
      <c r="AO309" s="117">
        <f ca="1">SUMIF(Марка!A:A,G309,Марка!B:B)</f>
        <v>1</v>
      </c>
      <c r="AP309" s="117">
        <f ca="1">SUMIF(Страна!A:A,M309,Страна!B:B)</f>
        <v>1</v>
      </c>
      <c r="AQ309" s="83" t="str">
        <f ca="1">IF(VLOOKUP(T309,Товары!A:B,2,FALSE)=X309,"Есть в 1С","ERR")</f>
        <v>Есть в 1С</v>
      </c>
      <c r="AR309" s="84" t="str">
        <f ca="1">IF(VLOOKUP(X309,Товары!B:B,1,FALSE)=X309,"Есть в 1С","ERR")</f>
        <v>Есть в 1С</v>
      </c>
      <c r="AS309" s="116" t="str">
        <f ca="1">VLOOKUP(T309,Товары!A:B,2,FALSE)</f>
        <v>21-091-60</v>
      </c>
      <c r="AT309" s="114" t="str">
        <f ca="1">VLOOKUP(T309,Товары!A:B,1,FALSE)</f>
        <v>Шляпа BAILEY арт. 81690 MANNES (голубой) {azul}</v>
      </c>
    </row>
    <row r="310" spans="1:46" x14ac:dyDescent="0.25">
      <c r="A310" s="133" t="str">
        <f ca="1"/>
        <v>21-091-10-63</v>
      </c>
      <c r="B310" s="128" t="str">
        <f ca="1">UPPER(_xlfn.XLOOKUP($A310,Строчный!$A:$A,Строчный!B:B,"ERR",0))</f>
        <v>81690 MANNES</v>
      </c>
      <c r="C310" s="101" t="str">
        <f ca="1">PROPER(_xlfn.XLOOKUP($A310,Строчный!$A:$A,Строчный!C:C,"ERR",0))</f>
        <v>Шляпы</v>
      </c>
      <c r="D310" s="101" t="str">
        <f ca="1">_xlfn.LET(_xlpm.DATA,(_xlfn.XLOOKUP($A310,Строчный!$A:$A,Строчный!D:D,"ERR",0)),UPPER(MID(_xlpm.DATA,1,1))&amp;LOWER(MID(_xlpm.DATA,2,LEN(_xlpm.DATA)-1)))</f>
        <v>Шляпа хомбург</v>
      </c>
      <c r="E310" s="101" t="str">
        <f ca="1">PROPER(_xlfn.XLOOKUP($A310,Строчный!$A:$A,Строчный!E:E,"ERR",0))</f>
        <v>The Hollywood</v>
      </c>
      <c r="F310" s="101" t="str">
        <f ca="1">LOWER(_xlfn.XLOOKUP($A310,Строчный!$A:$A,Строчный!F:F,"ERR",0))</f>
        <v>летний</v>
      </c>
      <c r="G310" s="101" t="str">
        <f ca="1">UPPER(_xlfn.XLOOKUP($A310,Строчный!$A:$A,Строчный!G:G,"ERR",0))</f>
        <v>BAILEY</v>
      </c>
      <c r="H310" s="101" t="str">
        <f ca="1">LOWER(_xlfn.XLOOKUP($A310,Строчный!$A:$A,Строчный!H:H,"ERR",0))</f>
        <v>honey</v>
      </c>
      <c r="I310" s="101" t="str">
        <f ca="1">LOWER(_xlfn.XLOOKUP($A310,Строчный!$A:$A,Строчный!I:I,"ERR",0))</f>
        <v>оливковый / желтый</v>
      </c>
      <c r="J310" s="101" t="str">
        <f ca="1">SUBSTITUTE(LOWER(_xlfn.XLOOKUP($A310,Строчный!$A:$A,Строчный!J:J,"ERR",0)),"подклад","Подклад")</f>
        <v>100% полипропилен</v>
      </c>
      <c r="K310" s="101" t="str">
        <f ca="1">LOWER(_xlfn.XLOOKUP($A310,Строчный!$A:$A,Строчный!K:K,"ERR",0))</f>
        <v/>
      </c>
      <c r="L310" s="101" t="str">
        <f ca="1">PROPER(_xlfn.XLOOKUP($A310,Строчный!$A:$A,Строчный!L:L,"ERR",0))</f>
        <v>Унисекс</v>
      </c>
      <c r="M310" s="101" t="str">
        <f ca="1">PROPER(_xlfn.XLOOKUP($A310,Строчный!$A:$A,Строчный!M:M,"ERR",0))</f>
        <v>Китай</v>
      </c>
      <c r="N310" s="110">
        <f ca="1">VALUE(_xlfn.XLOOKUP($A310,Строчный!$A:$A,Строчный!N:N,"ERR",0))</f>
        <v>2094.3000000000002</v>
      </c>
      <c r="O310" s="109" t="str">
        <f ca="1">_xlfn.XLOOKUP($G310,Фабрика!A:A,Фабрика!B:B,"ERR",0)</f>
        <v>Bollman Headwear Europe Ltd; 2 Merchants drive, Caelisle, Cumbria CA3 0JW, United Kingdom</v>
      </c>
      <c r="P310" s="100">
        <f ca="1">_xlfn.XLOOKUP($A310,Строчный!$A:$A,Строчный!P:P,"ERR",0)</f>
        <v>63</v>
      </c>
      <c r="Q310" s="100">
        <f ca="1">VALUE(_xlfn.XLOOKUP($A310,Строчный!$A:$A,Строчный!Q:Q,"ERR",0))</f>
        <v>3</v>
      </c>
      <c r="R310" s="14" t="s">
        <v>283</v>
      </c>
      <c r="S310" s="122" t="str">
        <f t="shared" ref="S310:S373" ca="1" si="33">CONCATENATE(Y310," ",G310," арт. ",B310," (",I310,")")</f>
        <v>Шляпа BAILEY арт. 81690 MANNES (оливковый / желтый)</v>
      </c>
      <c r="T310" s="121" t="str">
        <f t="shared" ref="T310:T373" ca="1" si="34">CONCATENATE(Y310," ",G310," арт. ",B310," (",I310,") {",H310,"}")</f>
        <v>Шляпа BAILEY арт. 81690 MANNES (оливковый / желтый) {honey}</v>
      </c>
      <c r="U310" s="18" t="str">
        <f t="shared" ref="U310:U373" ca="1" si="35">IFERROR(MID(I310,FIND("-",I310)+1,LEN(I310)),IFERROR(MID(I310,1,FIND("/",I310)-2),I310))</f>
        <v>оливковый</v>
      </c>
      <c r="V310" s="18" t="str">
        <f t="shared" ref="V310:V373" ca="1" si="36">IFERROR(MID(I310,FIND("-",I310)+1,LEN(I310)),IFERROR(MID(I310,FIND("/",I310)+2,LEN(I310)),I310))</f>
        <v>желтый</v>
      </c>
      <c r="W310" s="119" t="str">
        <f ca="1">_xlfn.XLOOKUP(A310,'Цвета артикулов'!A:A,'Цвета артикулов'!B:B,IFERROR(MID(I310,FIND("-",I310)+1,LEN(I310)),IFERROR(MID(I310,1,FIND("/",I310)-2),I310)),0)</f>
        <v>оливковый</v>
      </c>
      <c r="X310" s="93" t="str">
        <f t="shared" ca="1" si="32"/>
        <v>21-091-10</v>
      </c>
      <c r="Y310" s="95" t="str">
        <f ca="1">VLOOKUP(C310,Группа!A:B,2,FALSE)</f>
        <v>Шляпа</v>
      </c>
      <c r="Z310" s="117" t="str">
        <f ca="1">IFERROR(VLOOKUP(P310,Размеры!A:C,3,FALSE),"")</f>
        <v>63 XXL</v>
      </c>
      <c r="AA310" s="117" t="str">
        <f ca="1">VLOOKUP(I310,ЦветПолный!A:B,2,FALSE)</f>
        <v>11</v>
      </c>
      <c r="AB310" s="117">
        <f ca="1">IFERROR(VLOOKUP(P310,Размеры!A:D,4,FALSE),"")</f>
        <v>63</v>
      </c>
      <c r="AC310" s="117">
        <f ca="1">IF(LEFT(IFERROR(VLOOKUP(LOOKUP(2,1/SEARCH(B310,Товары!A:A),Товары!A:A),Товары!A:B,2,0),""),6)=MID(X310,1,6),1,0)</f>
        <v>1</v>
      </c>
      <c r="AE310" s="117">
        <f ca="1">SUMIF(Группа!A:A,C310,Группа!C:C)</f>
        <v>1</v>
      </c>
      <c r="AF310" s="117">
        <f ca="1">SUMIF(Группа!B:B,Y310,Группа!C:C)</f>
        <v>1</v>
      </c>
      <c r="AG310" s="117">
        <f ca="1">SUMIF(Формы!A:A,D310,Формы!B:B)</f>
        <v>1</v>
      </c>
      <c r="AH310" s="117">
        <f ca="1">SUMIF(Материал!A:A,K310,Материал!B:B)</f>
        <v>0</v>
      </c>
      <c r="AI310" s="117">
        <f ca="1">SUMIF(Размеры!A:A,P310,Размеры!E:E)</f>
        <v>1</v>
      </c>
      <c r="AJ310" s="117">
        <f ca="1">SUMIF(Сезон!A:A,F310,Сезон!B:B)</f>
        <v>1</v>
      </c>
      <c r="AK310" s="117">
        <f ca="1">SUMIF(Состав!A:A,J310,Состав!B:B)</f>
        <v>1</v>
      </c>
      <c r="AL310" s="117">
        <f ca="1">SUMIF(ЦветПолный!A:A,I310,ЦветПолный!C:C)</f>
        <v>1</v>
      </c>
      <c r="AM310" s="117">
        <f ca="1">SUMIF(Цвет!A:A,W310,Цвет!B:B)</f>
        <v>1</v>
      </c>
      <c r="AN310" s="117">
        <f ca="1">SUMIF(Пол!B:B,L310,Пол!C:C)</f>
        <v>1</v>
      </c>
      <c r="AO310" s="117">
        <f ca="1">SUMIF(Марка!A:A,G310,Марка!B:B)</f>
        <v>1</v>
      </c>
      <c r="AP310" s="117">
        <f ca="1">SUMIF(Страна!A:A,M310,Страна!B:B)</f>
        <v>1</v>
      </c>
      <c r="AQ310" s="83" t="e">
        <f ca="1">IF(VLOOKUP(T310,Товары!A:B,2,FALSE)=X310,"Есть в 1С","ERR")</f>
        <v>#N/A</v>
      </c>
      <c r="AR310" s="84" t="e">
        <f ca="1">IF(VLOOKUP(X310,Товары!B:B,1,FALSE)=X310,"Есть в 1С","ERR")</f>
        <v>#N/A</v>
      </c>
      <c r="AS310" s="116" t="e">
        <f ca="1">VLOOKUP(T310,Товары!A:B,2,FALSE)</f>
        <v>#N/A</v>
      </c>
      <c r="AT310" s="114" t="e">
        <f ca="1">VLOOKUP(T310,Товары!A:B,1,FALSE)</f>
        <v>#N/A</v>
      </c>
    </row>
    <row r="311" spans="1:46" x14ac:dyDescent="0.25">
      <c r="A311" s="133" t="str">
        <f ca="1"/>
        <v>21-091-10-61</v>
      </c>
      <c r="B311" s="128" t="str">
        <f ca="1">UPPER(_xlfn.XLOOKUP($A311,Строчный!$A:$A,Строчный!B:B,"ERR",0))</f>
        <v>81690 MANNES</v>
      </c>
      <c r="C311" s="101" t="str">
        <f ca="1">PROPER(_xlfn.XLOOKUP($A311,Строчный!$A:$A,Строчный!C:C,"ERR",0))</f>
        <v>Шляпы</v>
      </c>
      <c r="D311" s="101" t="str">
        <f ca="1">_xlfn.LET(_xlpm.DATA,(_xlfn.XLOOKUP($A311,Строчный!$A:$A,Строчный!D:D,"ERR",0)),UPPER(MID(_xlpm.DATA,1,1))&amp;LOWER(MID(_xlpm.DATA,2,LEN(_xlpm.DATA)-1)))</f>
        <v>Шляпа хомбург</v>
      </c>
      <c r="E311" s="101" t="str">
        <f ca="1">PROPER(_xlfn.XLOOKUP($A311,Строчный!$A:$A,Строчный!E:E,"ERR",0))</f>
        <v>The Hollywood</v>
      </c>
      <c r="F311" s="101" t="str">
        <f ca="1">LOWER(_xlfn.XLOOKUP($A311,Строчный!$A:$A,Строчный!F:F,"ERR",0))</f>
        <v>летний</v>
      </c>
      <c r="G311" s="101" t="str">
        <f ca="1">UPPER(_xlfn.XLOOKUP($A311,Строчный!$A:$A,Строчный!G:G,"ERR",0))</f>
        <v>BAILEY</v>
      </c>
      <c r="H311" s="101" t="str">
        <f ca="1">LOWER(_xlfn.XLOOKUP($A311,Строчный!$A:$A,Строчный!H:H,"ERR",0))</f>
        <v>honey</v>
      </c>
      <c r="I311" s="101" t="str">
        <f ca="1">LOWER(_xlfn.XLOOKUP($A311,Строчный!$A:$A,Строчный!I:I,"ERR",0))</f>
        <v>оливковый / желтый</v>
      </c>
      <c r="J311" s="101" t="str">
        <f ca="1">SUBSTITUTE(LOWER(_xlfn.XLOOKUP($A311,Строчный!$A:$A,Строчный!J:J,"ERR",0)),"подклад","Подклад")</f>
        <v>100% полипропилен</v>
      </c>
      <c r="K311" s="101" t="str">
        <f ca="1">LOWER(_xlfn.XLOOKUP($A311,Строчный!$A:$A,Строчный!K:K,"ERR",0))</f>
        <v/>
      </c>
      <c r="L311" s="101" t="str">
        <f ca="1">PROPER(_xlfn.XLOOKUP($A311,Строчный!$A:$A,Строчный!L:L,"ERR",0))</f>
        <v>Унисекс</v>
      </c>
      <c r="M311" s="101" t="str">
        <f ca="1">PROPER(_xlfn.XLOOKUP($A311,Строчный!$A:$A,Строчный!M:M,"ERR",0))</f>
        <v>Китай</v>
      </c>
      <c r="N311" s="110">
        <f ca="1">VALUE(_xlfn.XLOOKUP($A311,Строчный!$A:$A,Строчный!N:N,"ERR",0))</f>
        <v>2094.3000000000002</v>
      </c>
      <c r="O311" s="109" t="str">
        <f ca="1">_xlfn.XLOOKUP($G311,Фабрика!A:A,Фабрика!B:B,"ERR",0)</f>
        <v>Bollman Headwear Europe Ltd; 2 Merchants drive, Caelisle, Cumbria CA3 0JW, United Kingdom</v>
      </c>
      <c r="P311" s="100">
        <f ca="1">_xlfn.XLOOKUP($A311,Строчный!$A:$A,Строчный!P:P,"ERR",0)</f>
        <v>61</v>
      </c>
      <c r="Q311" s="100">
        <f ca="1">VALUE(_xlfn.XLOOKUP($A311,Строчный!$A:$A,Строчный!Q:Q,"ERR",0))</f>
        <v>8</v>
      </c>
      <c r="R311" s="14" t="s">
        <v>283</v>
      </c>
      <c r="S311" s="122" t="str">
        <f t="shared" ca="1" si="33"/>
        <v>Шляпа BAILEY арт. 81690 MANNES (оливковый / желтый)</v>
      </c>
      <c r="T311" s="121" t="str">
        <f t="shared" ca="1" si="34"/>
        <v>Шляпа BAILEY арт. 81690 MANNES (оливковый / желтый) {honey}</v>
      </c>
      <c r="U311" s="18" t="str">
        <f t="shared" ca="1" si="35"/>
        <v>оливковый</v>
      </c>
      <c r="V311" s="18" t="str">
        <f t="shared" ca="1" si="36"/>
        <v>желтый</v>
      </c>
      <c r="W311" s="119" t="str">
        <f ca="1">_xlfn.XLOOKUP(A311,'Цвета артикулов'!A:A,'Цвета артикулов'!B:B,IFERROR(MID(I311,FIND("-",I311)+1,LEN(I311)),IFERROR(MID(I311,1,FIND("/",I311)-2),I311)),0)</f>
        <v>оливковый</v>
      </c>
      <c r="X311" s="93" t="str">
        <f t="shared" ca="1" si="32"/>
        <v>21-091-10</v>
      </c>
      <c r="Y311" s="95" t="str">
        <f ca="1">VLOOKUP(C311,Группа!A:B,2,FALSE)</f>
        <v>Шляпа</v>
      </c>
      <c r="Z311" s="117" t="str">
        <f ca="1">IFERROR(VLOOKUP(P311,Размеры!A:C,3,FALSE),"")</f>
        <v>61 XL</v>
      </c>
      <c r="AA311" s="117" t="str">
        <f ca="1">VLOOKUP(I311,ЦветПолный!A:B,2,FALSE)</f>
        <v>11</v>
      </c>
      <c r="AB311" s="117">
        <f ca="1">IFERROR(VLOOKUP(P311,Размеры!A:D,4,FALSE),"")</f>
        <v>61</v>
      </c>
      <c r="AC311" s="117">
        <f ca="1">IF(LEFT(IFERROR(VLOOKUP(LOOKUP(2,1/SEARCH(B311,Товары!A:A),Товары!A:A),Товары!A:B,2,0),""),6)=MID(X311,1,6),1,0)</f>
        <v>1</v>
      </c>
      <c r="AE311" s="117">
        <f ca="1">SUMIF(Группа!A:A,C311,Группа!C:C)</f>
        <v>1</v>
      </c>
      <c r="AF311" s="117">
        <f ca="1">SUMIF(Группа!B:B,Y311,Группа!C:C)</f>
        <v>1</v>
      </c>
      <c r="AG311" s="117">
        <f ca="1">SUMIF(Формы!A:A,D311,Формы!B:B)</f>
        <v>1</v>
      </c>
      <c r="AH311" s="117">
        <f ca="1">SUMIF(Материал!A:A,K311,Материал!B:B)</f>
        <v>0</v>
      </c>
      <c r="AI311" s="117">
        <f ca="1">SUMIF(Размеры!A:A,P311,Размеры!E:E)</f>
        <v>1</v>
      </c>
      <c r="AJ311" s="117">
        <f ca="1">SUMIF(Сезон!A:A,F311,Сезон!B:B)</f>
        <v>1</v>
      </c>
      <c r="AK311" s="117">
        <f ca="1">SUMIF(Состав!A:A,J311,Состав!B:B)</f>
        <v>1</v>
      </c>
      <c r="AL311" s="117">
        <f ca="1">SUMIF(ЦветПолный!A:A,I311,ЦветПолный!C:C)</f>
        <v>1</v>
      </c>
      <c r="AM311" s="117">
        <f ca="1">SUMIF(Цвет!A:A,W311,Цвет!B:B)</f>
        <v>1</v>
      </c>
      <c r="AN311" s="117">
        <f ca="1">SUMIF(Пол!B:B,L311,Пол!C:C)</f>
        <v>1</v>
      </c>
      <c r="AO311" s="117">
        <f ca="1">SUMIF(Марка!A:A,G311,Марка!B:B)</f>
        <v>1</v>
      </c>
      <c r="AP311" s="117">
        <f ca="1">SUMIF(Страна!A:A,M311,Страна!B:B)</f>
        <v>1</v>
      </c>
      <c r="AQ311" s="83" t="e">
        <f ca="1">IF(VLOOKUP(T311,Товары!A:B,2,FALSE)=X311,"Есть в 1С","ERR")</f>
        <v>#N/A</v>
      </c>
      <c r="AR311" s="84" t="e">
        <f ca="1">IF(VLOOKUP(X311,Товары!B:B,1,FALSE)=X311,"Есть в 1С","ERR")</f>
        <v>#N/A</v>
      </c>
      <c r="AS311" s="116" t="e">
        <f ca="1">VLOOKUP(T311,Товары!A:B,2,FALSE)</f>
        <v>#N/A</v>
      </c>
      <c r="AT311" s="114" t="e">
        <f ca="1">VLOOKUP(T311,Товары!A:B,1,FALSE)</f>
        <v>#N/A</v>
      </c>
    </row>
    <row r="312" spans="1:46" x14ac:dyDescent="0.25">
      <c r="A312" s="133" t="str">
        <f ca="1"/>
        <v>21-091-10-59</v>
      </c>
      <c r="B312" s="128" t="str">
        <f ca="1">UPPER(_xlfn.XLOOKUP($A312,Строчный!$A:$A,Строчный!B:B,"ERR",0))</f>
        <v>81690 MANNES</v>
      </c>
      <c r="C312" s="101" t="str">
        <f ca="1">PROPER(_xlfn.XLOOKUP($A312,Строчный!$A:$A,Строчный!C:C,"ERR",0))</f>
        <v>Шляпы</v>
      </c>
      <c r="D312" s="101" t="str">
        <f ca="1">_xlfn.LET(_xlpm.DATA,(_xlfn.XLOOKUP($A312,Строчный!$A:$A,Строчный!D:D,"ERR",0)),UPPER(MID(_xlpm.DATA,1,1))&amp;LOWER(MID(_xlpm.DATA,2,LEN(_xlpm.DATA)-1)))</f>
        <v>Шляпа хомбург</v>
      </c>
      <c r="E312" s="101" t="str">
        <f ca="1">PROPER(_xlfn.XLOOKUP($A312,Строчный!$A:$A,Строчный!E:E,"ERR",0))</f>
        <v>The Hollywood</v>
      </c>
      <c r="F312" s="101" t="str">
        <f ca="1">LOWER(_xlfn.XLOOKUP($A312,Строчный!$A:$A,Строчный!F:F,"ERR",0))</f>
        <v>летний</v>
      </c>
      <c r="G312" s="101" t="str">
        <f ca="1">UPPER(_xlfn.XLOOKUP($A312,Строчный!$A:$A,Строчный!G:G,"ERR",0))</f>
        <v>BAILEY</v>
      </c>
      <c r="H312" s="101" t="str">
        <f ca="1">LOWER(_xlfn.XLOOKUP($A312,Строчный!$A:$A,Строчный!H:H,"ERR",0))</f>
        <v>honey</v>
      </c>
      <c r="I312" s="101" t="str">
        <f ca="1">LOWER(_xlfn.XLOOKUP($A312,Строчный!$A:$A,Строчный!I:I,"ERR",0))</f>
        <v>оливковый / желтый</v>
      </c>
      <c r="J312" s="101" t="str">
        <f ca="1">SUBSTITUTE(LOWER(_xlfn.XLOOKUP($A312,Строчный!$A:$A,Строчный!J:J,"ERR",0)),"подклад","Подклад")</f>
        <v>100% полипропилен</v>
      </c>
      <c r="K312" s="101" t="str">
        <f ca="1">LOWER(_xlfn.XLOOKUP($A312,Строчный!$A:$A,Строчный!K:K,"ERR",0))</f>
        <v/>
      </c>
      <c r="L312" s="101" t="str">
        <f ca="1">PROPER(_xlfn.XLOOKUP($A312,Строчный!$A:$A,Строчный!L:L,"ERR",0))</f>
        <v>Унисекс</v>
      </c>
      <c r="M312" s="101" t="str">
        <f ca="1">PROPER(_xlfn.XLOOKUP($A312,Строчный!$A:$A,Строчный!M:M,"ERR",0))</f>
        <v>Китай</v>
      </c>
      <c r="N312" s="110">
        <f ca="1">VALUE(_xlfn.XLOOKUP($A312,Строчный!$A:$A,Строчный!N:N,"ERR",0))</f>
        <v>2094.3000000000002</v>
      </c>
      <c r="O312" s="109" t="str">
        <f ca="1">_xlfn.XLOOKUP($G312,Фабрика!A:A,Фабрика!B:B,"ERR",0)</f>
        <v>Bollman Headwear Europe Ltd; 2 Merchants drive, Caelisle, Cumbria CA3 0JW, United Kingdom</v>
      </c>
      <c r="P312" s="100">
        <f ca="1">_xlfn.XLOOKUP($A312,Строчный!$A:$A,Строчный!P:P,"ERR",0)</f>
        <v>59</v>
      </c>
      <c r="Q312" s="100">
        <f ca="1">VALUE(_xlfn.XLOOKUP($A312,Строчный!$A:$A,Строчный!Q:Q,"ERR",0))</f>
        <v>11</v>
      </c>
      <c r="R312" s="14" t="s">
        <v>283</v>
      </c>
      <c r="S312" s="122" t="str">
        <f t="shared" ca="1" si="33"/>
        <v>Шляпа BAILEY арт. 81690 MANNES (оливковый / желтый)</v>
      </c>
      <c r="T312" s="121" t="str">
        <f t="shared" ca="1" si="34"/>
        <v>Шляпа BAILEY арт. 81690 MANNES (оливковый / желтый) {honey}</v>
      </c>
      <c r="U312" s="18" t="str">
        <f t="shared" ca="1" si="35"/>
        <v>оливковый</v>
      </c>
      <c r="V312" s="18" t="str">
        <f t="shared" ca="1" si="36"/>
        <v>желтый</v>
      </c>
      <c r="W312" s="119" t="str">
        <f ca="1">_xlfn.XLOOKUP(A312,'Цвета артикулов'!A:A,'Цвета артикулов'!B:B,IFERROR(MID(I312,FIND("-",I312)+1,LEN(I312)),IFERROR(MID(I312,1,FIND("/",I312)-2),I312)),0)</f>
        <v>оливковый</v>
      </c>
      <c r="X312" s="93" t="str">
        <f t="shared" ca="1" si="32"/>
        <v>21-091-10</v>
      </c>
      <c r="Y312" s="95" t="str">
        <f ca="1">VLOOKUP(C312,Группа!A:B,2,FALSE)</f>
        <v>Шляпа</v>
      </c>
      <c r="Z312" s="117" t="str">
        <f ca="1">IFERROR(VLOOKUP(P312,Размеры!A:C,3,FALSE),"")</f>
        <v>59 L</v>
      </c>
      <c r="AA312" s="117" t="str">
        <f ca="1">VLOOKUP(I312,ЦветПолный!A:B,2,FALSE)</f>
        <v>11</v>
      </c>
      <c r="AB312" s="117">
        <f ca="1">IFERROR(VLOOKUP(P312,Размеры!A:D,4,FALSE),"")</f>
        <v>59</v>
      </c>
      <c r="AC312" s="117">
        <f ca="1">IF(LEFT(IFERROR(VLOOKUP(LOOKUP(2,1/SEARCH(B312,Товары!A:A),Товары!A:A),Товары!A:B,2,0),""),6)=MID(X312,1,6),1,0)</f>
        <v>1</v>
      </c>
      <c r="AE312" s="117">
        <f ca="1">SUMIF(Группа!A:A,C312,Группа!C:C)</f>
        <v>1</v>
      </c>
      <c r="AF312" s="117">
        <f ca="1">SUMIF(Группа!B:B,Y312,Группа!C:C)</f>
        <v>1</v>
      </c>
      <c r="AG312" s="117">
        <f ca="1">SUMIF(Формы!A:A,D312,Формы!B:B)</f>
        <v>1</v>
      </c>
      <c r="AH312" s="117">
        <f ca="1">SUMIF(Материал!A:A,K312,Материал!B:B)</f>
        <v>0</v>
      </c>
      <c r="AI312" s="117">
        <f ca="1">SUMIF(Размеры!A:A,P312,Размеры!E:E)</f>
        <v>1</v>
      </c>
      <c r="AJ312" s="117">
        <f ca="1">SUMIF(Сезон!A:A,F312,Сезон!B:B)</f>
        <v>1</v>
      </c>
      <c r="AK312" s="117">
        <f ca="1">SUMIF(Состав!A:A,J312,Состав!B:B)</f>
        <v>1</v>
      </c>
      <c r="AL312" s="117">
        <f ca="1">SUMIF(ЦветПолный!A:A,I312,ЦветПолный!C:C)</f>
        <v>1</v>
      </c>
      <c r="AM312" s="117">
        <f ca="1">SUMIF(Цвет!A:A,W312,Цвет!B:B)</f>
        <v>1</v>
      </c>
      <c r="AN312" s="117">
        <f ca="1">SUMIF(Пол!B:B,L312,Пол!C:C)</f>
        <v>1</v>
      </c>
      <c r="AO312" s="117">
        <f ca="1">SUMIF(Марка!A:A,G312,Марка!B:B)</f>
        <v>1</v>
      </c>
      <c r="AP312" s="117">
        <f ca="1">SUMIF(Страна!A:A,M312,Страна!B:B)</f>
        <v>1</v>
      </c>
      <c r="AQ312" s="83" t="e">
        <f ca="1">IF(VLOOKUP(T312,Товары!A:B,2,FALSE)=X312,"Есть в 1С","ERR")</f>
        <v>#N/A</v>
      </c>
      <c r="AR312" s="84" t="e">
        <f ca="1">IF(VLOOKUP(X312,Товары!B:B,1,FALSE)=X312,"Есть в 1С","ERR")</f>
        <v>#N/A</v>
      </c>
      <c r="AS312" s="116" t="e">
        <f ca="1">VLOOKUP(T312,Товары!A:B,2,FALSE)</f>
        <v>#N/A</v>
      </c>
      <c r="AT312" s="114" t="e">
        <f ca="1">VLOOKUP(T312,Товары!A:B,1,FALSE)</f>
        <v>#N/A</v>
      </c>
    </row>
    <row r="313" spans="1:46" x14ac:dyDescent="0.25">
      <c r="A313" s="133" t="str">
        <f ca="1"/>
        <v>21-091-10-57</v>
      </c>
      <c r="B313" s="128" t="str">
        <f ca="1">UPPER(_xlfn.XLOOKUP($A313,Строчный!$A:$A,Строчный!B:B,"ERR",0))</f>
        <v>81690 MANNES</v>
      </c>
      <c r="C313" s="101" t="str">
        <f ca="1">PROPER(_xlfn.XLOOKUP($A313,Строчный!$A:$A,Строчный!C:C,"ERR",0))</f>
        <v>Шляпы</v>
      </c>
      <c r="D313" s="101" t="str">
        <f ca="1">_xlfn.LET(_xlpm.DATA,(_xlfn.XLOOKUP($A313,Строчный!$A:$A,Строчный!D:D,"ERR",0)),UPPER(MID(_xlpm.DATA,1,1))&amp;LOWER(MID(_xlpm.DATA,2,LEN(_xlpm.DATA)-1)))</f>
        <v>Шляпа хомбург</v>
      </c>
      <c r="E313" s="101" t="str">
        <f ca="1">PROPER(_xlfn.XLOOKUP($A313,Строчный!$A:$A,Строчный!E:E,"ERR",0))</f>
        <v>The Hollywood</v>
      </c>
      <c r="F313" s="101" t="str">
        <f ca="1">LOWER(_xlfn.XLOOKUP($A313,Строчный!$A:$A,Строчный!F:F,"ERR",0))</f>
        <v>летний</v>
      </c>
      <c r="G313" s="101" t="str">
        <f ca="1">UPPER(_xlfn.XLOOKUP($A313,Строчный!$A:$A,Строчный!G:G,"ERR",0))</f>
        <v>BAILEY</v>
      </c>
      <c r="H313" s="101" t="str">
        <f ca="1">LOWER(_xlfn.XLOOKUP($A313,Строчный!$A:$A,Строчный!H:H,"ERR",0))</f>
        <v>honey</v>
      </c>
      <c r="I313" s="101" t="str">
        <f ca="1">LOWER(_xlfn.XLOOKUP($A313,Строчный!$A:$A,Строчный!I:I,"ERR",0))</f>
        <v>оливковый / желтый</v>
      </c>
      <c r="J313" s="101" t="str">
        <f ca="1">SUBSTITUTE(LOWER(_xlfn.XLOOKUP($A313,Строчный!$A:$A,Строчный!J:J,"ERR",0)),"подклад","Подклад")</f>
        <v>100% полипропилен</v>
      </c>
      <c r="K313" s="101" t="str">
        <f ca="1">LOWER(_xlfn.XLOOKUP($A313,Строчный!$A:$A,Строчный!K:K,"ERR",0))</f>
        <v/>
      </c>
      <c r="L313" s="101" t="str">
        <f ca="1">PROPER(_xlfn.XLOOKUP($A313,Строчный!$A:$A,Строчный!L:L,"ERR",0))</f>
        <v>Унисекс</v>
      </c>
      <c r="M313" s="101" t="str">
        <f ca="1">PROPER(_xlfn.XLOOKUP($A313,Строчный!$A:$A,Строчный!M:M,"ERR",0))</f>
        <v>Китай</v>
      </c>
      <c r="N313" s="110">
        <f ca="1">VALUE(_xlfn.XLOOKUP($A313,Строчный!$A:$A,Строчный!N:N,"ERR",0))</f>
        <v>2094.3000000000002</v>
      </c>
      <c r="O313" s="109" t="str">
        <f ca="1">_xlfn.XLOOKUP($G313,Фабрика!A:A,Фабрика!B:B,"ERR",0)</f>
        <v>Bollman Headwear Europe Ltd; 2 Merchants drive, Caelisle, Cumbria CA3 0JW, United Kingdom</v>
      </c>
      <c r="P313" s="100">
        <f ca="1">_xlfn.XLOOKUP($A313,Строчный!$A:$A,Строчный!P:P,"ERR",0)</f>
        <v>57</v>
      </c>
      <c r="Q313" s="100">
        <f ca="1">VALUE(_xlfn.XLOOKUP($A313,Строчный!$A:$A,Строчный!Q:Q,"ERR",0))</f>
        <v>9</v>
      </c>
      <c r="R313" s="14" t="s">
        <v>283</v>
      </c>
      <c r="S313" s="122" t="str">
        <f t="shared" ca="1" si="33"/>
        <v>Шляпа BAILEY арт. 81690 MANNES (оливковый / желтый)</v>
      </c>
      <c r="T313" s="121" t="str">
        <f t="shared" ca="1" si="34"/>
        <v>Шляпа BAILEY арт. 81690 MANNES (оливковый / желтый) {honey}</v>
      </c>
      <c r="U313" s="18" t="str">
        <f t="shared" ca="1" si="35"/>
        <v>оливковый</v>
      </c>
      <c r="V313" s="18" t="str">
        <f t="shared" ca="1" si="36"/>
        <v>желтый</v>
      </c>
      <c r="W313" s="119" t="str">
        <f ca="1">_xlfn.XLOOKUP(A313,'Цвета артикулов'!A:A,'Цвета артикулов'!B:B,IFERROR(MID(I313,FIND("-",I313)+1,LEN(I313)),IFERROR(MID(I313,1,FIND("/",I313)-2),I313)),0)</f>
        <v>оливковый</v>
      </c>
      <c r="X313" s="93" t="str">
        <f t="shared" ca="1" si="32"/>
        <v>21-091-10</v>
      </c>
      <c r="Y313" s="95" t="str">
        <f ca="1">VLOOKUP(C313,Группа!A:B,2,FALSE)</f>
        <v>Шляпа</v>
      </c>
      <c r="Z313" s="117" t="str">
        <f ca="1">IFERROR(VLOOKUP(P313,Размеры!A:C,3,FALSE),"")</f>
        <v>57 M</v>
      </c>
      <c r="AA313" s="117" t="str">
        <f ca="1">VLOOKUP(I313,ЦветПолный!A:B,2,FALSE)</f>
        <v>11</v>
      </c>
      <c r="AB313" s="117">
        <f ca="1">IFERROR(VLOOKUP(P313,Размеры!A:D,4,FALSE),"")</f>
        <v>57</v>
      </c>
      <c r="AC313" s="117">
        <f ca="1">IF(LEFT(IFERROR(VLOOKUP(LOOKUP(2,1/SEARCH(B313,Товары!A:A),Товары!A:A),Товары!A:B,2,0),""),6)=MID(X313,1,6),1,0)</f>
        <v>1</v>
      </c>
      <c r="AE313" s="117">
        <f ca="1">SUMIF(Группа!A:A,C313,Группа!C:C)</f>
        <v>1</v>
      </c>
      <c r="AF313" s="117">
        <f ca="1">SUMIF(Группа!B:B,Y313,Группа!C:C)</f>
        <v>1</v>
      </c>
      <c r="AG313" s="117">
        <f ca="1">SUMIF(Формы!A:A,D313,Формы!B:B)</f>
        <v>1</v>
      </c>
      <c r="AH313" s="117">
        <f ca="1">SUMIF(Материал!A:A,K313,Материал!B:B)</f>
        <v>0</v>
      </c>
      <c r="AI313" s="117">
        <f ca="1">SUMIF(Размеры!A:A,P313,Размеры!E:E)</f>
        <v>1</v>
      </c>
      <c r="AJ313" s="117">
        <f ca="1">SUMIF(Сезон!A:A,F313,Сезон!B:B)</f>
        <v>1</v>
      </c>
      <c r="AK313" s="117">
        <f ca="1">SUMIF(Состав!A:A,J313,Состав!B:B)</f>
        <v>1</v>
      </c>
      <c r="AL313" s="117">
        <f ca="1">SUMIF(ЦветПолный!A:A,I313,ЦветПолный!C:C)</f>
        <v>1</v>
      </c>
      <c r="AM313" s="117">
        <f ca="1">SUMIF(Цвет!A:A,W313,Цвет!B:B)</f>
        <v>1</v>
      </c>
      <c r="AN313" s="117">
        <f ca="1">SUMIF(Пол!B:B,L313,Пол!C:C)</f>
        <v>1</v>
      </c>
      <c r="AO313" s="117">
        <f ca="1">SUMIF(Марка!A:A,G313,Марка!B:B)</f>
        <v>1</v>
      </c>
      <c r="AP313" s="117">
        <f ca="1">SUMIF(Страна!A:A,M313,Страна!B:B)</f>
        <v>1</v>
      </c>
      <c r="AQ313" s="83" t="e">
        <f ca="1">IF(VLOOKUP(T313,Товары!A:B,2,FALSE)=X313,"Есть в 1С","ERR")</f>
        <v>#N/A</v>
      </c>
      <c r="AR313" s="84" t="e">
        <f ca="1">IF(VLOOKUP(X313,Товары!B:B,1,FALSE)=X313,"Есть в 1С","ERR")</f>
        <v>#N/A</v>
      </c>
      <c r="AS313" s="116" t="e">
        <f ca="1">VLOOKUP(T313,Товары!A:B,2,FALSE)</f>
        <v>#N/A</v>
      </c>
      <c r="AT313" s="114" t="e">
        <f ca="1">VLOOKUP(T313,Товары!A:B,1,FALSE)</f>
        <v>#N/A</v>
      </c>
    </row>
    <row r="314" spans="1:46" x14ac:dyDescent="0.25">
      <c r="A314" s="133" t="str">
        <f ca="1"/>
        <v>21-091-10-55</v>
      </c>
      <c r="B314" s="128" t="str">
        <f ca="1">UPPER(_xlfn.XLOOKUP($A314,Строчный!$A:$A,Строчный!B:B,"ERR",0))</f>
        <v>81690 MANNES</v>
      </c>
      <c r="C314" s="101" t="str">
        <f ca="1">PROPER(_xlfn.XLOOKUP($A314,Строчный!$A:$A,Строчный!C:C,"ERR",0))</f>
        <v>Шляпы</v>
      </c>
      <c r="D314" s="101" t="str">
        <f ca="1">_xlfn.LET(_xlpm.DATA,(_xlfn.XLOOKUP($A314,Строчный!$A:$A,Строчный!D:D,"ERR",0)),UPPER(MID(_xlpm.DATA,1,1))&amp;LOWER(MID(_xlpm.DATA,2,LEN(_xlpm.DATA)-1)))</f>
        <v>Шляпа хомбург</v>
      </c>
      <c r="E314" s="101" t="str">
        <f ca="1">PROPER(_xlfn.XLOOKUP($A314,Строчный!$A:$A,Строчный!E:E,"ERR",0))</f>
        <v>The Hollywood</v>
      </c>
      <c r="F314" s="101" t="str">
        <f ca="1">LOWER(_xlfn.XLOOKUP($A314,Строчный!$A:$A,Строчный!F:F,"ERR",0))</f>
        <v>летний</v>
      </c>
      <c r="G314" s="101" t="str">
        <f ca="1">UPPER(_xlfn.XLOOKUP($A314,Строчный!$A:$A,Строчный!G:G,"ERR",0))</f>
        <v>BAILEY</v>
      </c>
      <c r="H314" s="101" t="str">
        <f ca="1">LOWER(_xlfn.XLOOKUP($A314,Строчный!$A:$A,Строчный!H:H,"ERR",0))</f>
        <v>honey</v>
      </c>
      <c r="I314" s="101" t="str">
        <f ca="1">LOWER(_xlfn.XLOOKUP($A314,Строчный!$A:$A,Строчный!I:I,"ERR",0))</f>
        <v>оливковый / желтый</v>
      </c>
      <c r="J314" s="101" t="str">
        <f ca="1">SUBSTITUTE(LOWER(_xlfn.XLOOKUP($A314,Строчный!$A:$A,Строчный!J:J,"ERR",0)),"подклад","Подклад")</f>
        <v>100% полипропилен</v>
      </c>
      <c r="K314" s="101" t="str">
        <f ca="1">LOWER(_xlfn.XLOOKUP($A314,Строчный!$A:$A,Строчный!K:K,"ERR",0))</f>
        <v/>
      </c>
      <c r="L314" s="101" t="str">
        <f ca="1">PROPER(_xlfn.XLOOKUP($A314,Строчный!$A:$A,Строчный!L:L,"ERR",0))</f>
        <v>Унисекс</v>
      </c>
      <c r="M314" s="101" t="str">
        <f ca="1">PROPER(_xlfn.XLOOKUP($A314,Строчный!$A:$A,Строчный!M:M,"ERR",0))</f>
        <v>Китай</v>
      </c>
      <c r="N314" s="110">
        <f ca="1">VALUE(_xlfn.XLOOKUP($A314,Строчный!$A:$A,Строчный!N:N,"ERR",0))</f>
        <v>2094.3000000000002</v>
      </c>
      <c r="O314" s="109" t="str">
        <f ca="1">_xlfn.XLOOKUP($G314,Фабрика!A:A,Фабрика!B:B,"ERR",0)</f>
        <v>Bollman Headwear Europe Ltd; 2 Merchants drive, Caelisle, Cumbria CA3 0JW, United Kingdom</v>
      </c>
      <c r="P314" s="100">
        <f ca="1">_xlfn.XLOOKUP($A314,Строчный!$A:$A,Строчный!P:P,"ERR",0)</f>
        <v>55</v>
      </c>
      <c r="Q314" s="100">
        <f ca="1">VALUE(_xlfn.XLOOKUP($A314,Строчный!$A:$A,Строчный!Q:Q,"ERR",0))</f>
        <v>3</v>
      </c>
      <c r="R314" s="14" t="s">
        <v>283</v>
      </c>
      <c r="S314" s="122" t="str">
        <f t="shared" ca="1" si="33"/>
        <v>Шляпа BAILEY арт. 81690 MANNES (оливковый / желтый)</v>
      </c>
      <c r="T314" s="121" t="str">
        <f t="shared" ca="1" si="34"/>
        <v>Шляпа BAILEY арт. 81690 MANNES (оливковый / желтый) {honey}</v>
      </c>
      <c r="U314" s="18" t="str">
        <f t="shared" ca="1" si="35"/>
        <v>оливковый</v>
      </c>
      <c r="V314" s="18" t="str">
        <f t="shared" ca="1" si="36"/>
        <v>желтый</v>
      </c>
      <c r="W314" s="119" t="str">
        <f ca="1">_xlfn.XLOOKUP(A314,'Цвета артикулов'!A:A,'Цвета артикулов'!B:B,IFERROR(MID(I314,FIND("-",I314)+1,LEN(I314)),IFERROR(MID(I314,1,FIND("/",I314)-2),I314)),0)</f>
        <v>оливковый</v>
      </c>
      <c r="X314" s="93" t="str">
        <f t="shared" ca="1" si="32"/>
        <v>21-091-10</v>
      </c>
      <c r="Y314" s="95" t="str">
        <f ca="1">VLOOKUP(C314,Группа!A:B,2,FALSE)</f>
        <v>Шляпа</v>
      </c>
      <c r="Z314" s="117" t="str">
        <f ca="1">IFERROR(VLOOKUP(P314,Размеры!A:C,3,FALSE),"")</f>
        <v>55 S</v>
      </c>
      <c r="AA314" s="117" t="str">
        <f ca="1">VLOOKUP(I314,ЦветПолный!A:B,2,FALSE)</f>
        <v>11</v>
      </c>
      <c r="AB314" s="117">
        <f ca="1">IFERROR(VLOOKUP(P314,Размеры!A:D,4,FALSE),"")</f>
        <v>55</v>
      </c>
      <c r="AC314" s="117">
        <f ca="1">IF(LEFT(IFERROR(VLOOKUP(LOOKUP(2,1/SEARCH(B314,Товары!A:A),Товары!A:A),Товары!A:B,2,0),""),6)=MID(X314,1,6),1,0)</f>
        <v>1</v>
      </c>
      <c r="AE314" s="117">
        <f ca="1">SUMIF(Группа!A:A,C314,Группа!C:C)</f>
        <v>1</v>
      </c>
      <c r="AF314" s="117">
        <f ca="1">SUMIF(Группа!B:B,Y314,Группа!C:C)</f>
        <v>1</v>
      </c>
      <c r="AG314" s="117">
        <f ca="1">SUMIF(Формы!A:A,D314,Формы!B:B)</f>
        <v>1</v>
      </c>
      <c r="AH314" s="117">
        <f ca="1">SUMIF(Материал!A:A,K314,Материал!B:B)</f>
        <v>0</v>
      </c>
      <c r="AI314" s="117">
        <f ca="1">SUMIF(Размеры!A:A,P314,Размеры!E:E)</f>
        <v>1</v>
      </c>
      <c r="AJ314" s="117">
        <f ca="1">SUMIF(Сезон!A:A,F314,Сезон!B:B)</f>
        <v>1</v>
      </c>
      <c r="AK314" s="117">
        <f ca="1">SUMIF(Состав!A:A,J314,Состав!B:B)</f>
        <v>1</v>
      </c>
      <c r="AL314" s="117">
        <f ca="1">SUMIF(ЦветПолный!A:A,I314,ЦветПолный!C:C)</f>
        <v>1</v>
      </c>
      <c r="AM314" s="117">
        <f ca="1">SUMIF(Цвет!A:A,W314,Цвет!B:B)</f>
        <v>1</v>
      </c>
      <c r="AN314" s="117">
        <f ca="1">SUMIF(Пол!B:B,L314,Пол!C:C)</f>
        <v>1</v>
      </c>
      <c r="AO314" s="117">
        <f ca="1">SUMIF(Марка!A:A,G314,Марка!B:B)</f>
        <v>1</v>
      </c>
      <c r="AP314" s="117">
        <f ca="1">SUMIF(Страна!A:A,M314,Страна!B:B)</f>
        <v>1</v>
      </c>
      <c r="AQ314" s="83" t="e">
        <f ca="1">IF(VLOOKUP(T314,Товары!A:B,2,FALSE)=X314,"Есть в 1С","ERR")</f>
        <v>#N/A</v>
      </c>
      <c r="AR314" s="84" t="e">
        <f ca="1">IF(VLOOKUP(X314,Товары!B:B,1,FALSE)=X314,"Есть в 1С","ERR")</f>
        <v>#N/A</v>
      </c>
      <c r="AS314" s="116" t="e">
        <f ca="1">VLOOKUP(T314,Товары!A:B,2,FALSE)</f>
        <v>#N/A</v>
      </c>
      <c r="AT314" s="114" t="e">
        <f ca="1">VLOOKUP(T314,Товары!A:B,1,FALSE)</f>
        <v>#N/A</v>
      </c>
    </row>
    <row r="315" spans="1:46" x14ac:dyDescent="0.25">
      <c r="A315" s="133" t="str">
        <f ca="1"/>
        <v>21-091-08-63</v>
      </c>
      <c r="B315" s="128" t="str">
        <f ca="1">UPPER(_xlfn.XLOOKUP($A315,Строчный!$A:$A,Строчный!B:B,"ERR",0))</f>
        <v>81690 MANNES</v>
      </c>
      <c r="C315" s="101" t="str">
        <f ca="1">PROPER(_xlfn.XLOOKUP($A315,Строчный!$A:$A,Строчный!C:C,"ERR",0))</f>
        <v>Шляпы</v>
      </c>
      <c r="D315" s="101" t="str">
        <f ca="1">_xlfn.LET(_xlpm.DATA,(_xlfn.XLOOKUP($A315,Строчный!$A:$A,Строчный!D:D,"ERR",0)),UPPER(MID(_xlpm.DATA,1,1))&amp;LOWER(MID(_xlpm.DATA,2,LEN(_xlpm.DATA)-1)))</f>
        <v>Шляпа хомбург</v>
      </c>
      <c r="E315" s="101" t="str">
        <f ca="1">PROPER(_xlfn.XLOOKUP($A315,Строчный!$A:$A,Строчный!E:E,"ERR",0))</f>
        <v>The Hollywood</v>
      </c>
      <c r="F315" s="101" t="str">
        <f ca="1">LOWER(_xlfn.XLOOKUP($A315,Строчный!$A:$A,Строчный!F:F,"ERR",0))</f>
        <v>летний</v>
      </c>
      <c r="G315" s="101" t="str">
        <f ca="1">UPPER(_xlfn.XLOOKUP($A315,Строчный!$A:$A,Строчный!G:G,"ERR",0))</f>
        <v>BAILEY</v>
      </c>
      <c r="H315" s="101" t="str">
        <f ca="1">LOWER(_xlfn.XLOOKUP($A315,Строчный!$A:$A,Строчный!H:H,"ERR",0))</f>
        <v>brown multi</v>
      </c>
      <c r="I315" s="101" t="str">
        <f ca="1">LOWER(_xlfn.XLOOKUP($A315,Строчный!$A:$A,Строчный!I:I,"ERR",0))</f>
        <v>серый</v>
      </c>
      <c r="J315" s="101" t="str">
        <f ca="1">SUBSTITUTE(LOWER(_xlfn.XLOOKUP($A315,Строчный!$A:$A,Строчный!J:J,"ERR",0)),"подклад","Подклад")</f>
        <v>100% полипропилен</v>
      </c>
      <c r="K315" s="101" t="str">
        <f ca="1">LOWER(_xlfn.XLOOKUP($A315,Строчный!$A:$A,Строчный!K:K,"ERR",0))</f>
        <v/>
      </c>
      <c r="L315" s="101" t="str">
        <f ca="1">PROPER(_xlfn.XLOOKUP($A315,Строчный!$A:$A,Строчный!L:L,"ERR",0))</f>
        <v>Унисекс</v>
      </c>
      <c r="M315" s="101" t="str">
        <f ca="1">PROPER(_xlfn.XLOOKUP($A315,Строчный!$A:$A,Строчный!M:M,"ERR",0))</f>
        <v>Китай</v>
      </c>
      <c r="N315" s="110">
        <f ca="1">VALUE(_xlfn.XLOOKUP($A315,Строчный!$A:$A,Строчный!N:N,"ERR",0))</f>
        <v>2094.3000000000002</v>
      </c>
      <c r="O315" s="109" t="str">
        <f ca="1">_xlfn.XLOOKUP($G315,Фабрика!A:A,Фабрика!B:B,"ERR",0)</f>
        <v>Bollman Headwear Europe Ltd; 2 Merchants drive, Caelisle, Cumbria CA3 0JW, United Kingdom</v>
      </c>
      <c r="P315" s="100">
        <f ca="1">_xlfn.XLOOKUP($A315,Строчный!$A:$A,Строчный!P:P,"ERR",0)</f>
        <v>63</v>
      </c>
      <c r="Q315" s="100">
        <f ca="1">VALUE(_xlfn.XLOOKUP($A315,Строчный!$A:$A,Строчный!Q:Q,"ERR",0))</f>
        <v>3</v>
      </c>
      <c r="R315" s="14" t="s">
        <v>283</v>
      </c>
      <c r="S315" s="122" t="str">
        <f t="shared" ca="1" si="33"/>
        <v>Шляпа BAILEY арт. 81690 MANNES (серый)</v>
      </c>
      <c r="T315" s="121" t="str">
        <f t="shared" ca="1" si="34"/>
        <v>Шляпа BAILEY арт. 81690 MANNES (серый) {brown multi}</v>
      </c>
      <c r="U315" s="18" t="str">
        <f t="shared" ca="1" si="35"/>
        <v>серый</v>
      </c>
      <c r="V315" s="18" t="str">
        <f t="shared" ca="1" si="36"/>
        <v>серый</v>
      </c>
      <c r="W315" s="119" t="str">
        <f ca="1">_xlfn.XLOOKUP(A315,'Цвета артикулов'!A:A,'Цвета артикулов'!B:B,IFERROR(MID(I315,FIND("-",I315)+1,LEN(I315)),IFERROR(MID(I315,1,FIND("/",I315)-2),I315)),0)</f>
        <v>серый</v>
      </c>
      <c r="X315" s="93" t="str">
        <f t="shared" ca="1" si="32"/>
        <v>21-091-08</v>
      </c>
      <c r="Y315" s="95" t="str">
        <f ca="1">VLOOKUP(C315,Группа!A:B,2,FALSE)</f>
        <v>Шляпа</v>
      </c>
      <c r="Z315" s="117" t="str">
        <f ca="1">IFERROR(VLOOKUP(P315,Размеры!A:C,3,FALSE),"")</f>
        <v>63 XXL</v>
      </c>
      <c r="AA315" s="117" t="str">
        <f ca="1">VLOOKUP(I315,ЦветПолный!A:B,2,FALSE)</f>
        <v>08</v>
      </c>
      <c r="AB315" s="117">
        <f ca="1">IFERROR(VLOOKUP(P315,Размеры!A:D,4,FALSE),"")</f>
        <v>63</v>
      </c>
      <c r="AC315" s="117">
        <f ca="1">IF(LEFT(IFERROR(VLOOKUP(LOOKUP(2,1/SEARCH(B315,Товары!A:A),Товары!A:A),Товары!A:B,2,0),""),6)=MID(X315,1,6),1,0)</f>
        <v>1</v>
      </c>
      <c r="AE315" s="117">
        <f ca="1">SUMIF(Группа!A:A,C315,Группа!C:C)</f>
        <v>1</v>
      </c>
      <c r="AF315" s="117">
        <f ca="1">SUMIF(Группа!B:B,Y315,Группа!C:C)</f>
        <v>1</v>
      </c>
      <c r="AG315" s="117">
        <f ca="1">SUMIF(Формы!A:A,D315,Формы!B:B)</f>
        <v>1</v>
      </c>
      <c r="AH315" s="117">
        <f ca="1">SUMIF(Материал!A:A,K315,Материал!B:B)</f>
        <v>0</v>
      </c>
      <c r="AI315" s="117">
        <f ca="1">SUMIF(Размеры!A:A,P315,Размеры!E:E)</f>
        <v>1</v>
      </c>
      <c r="AJ315" s="117">
        <f ca="1">SUMIF(Сезон!A:A,F315,Сезон!B:B)</f>
        <v>1</v>
      </c>
      <c r="AK315" s="117">
        <f ca="1">SUMIF(Состав!A:A,J315,Состав!B:B)</f>
        <v>1</v>
      </c>
      <c r="AL315" s="117">
        <f ca="1">SUMIF(ЦветПолный!A:A,I315,ЦветПолный!C:C)</f>
        <v>11</v>
      </c>
      <c r="AM315" s="117">
        <f ca="1">SUMIF(Цвет!A:A,W315,Цвет!B:B)</f>
        <v>1</v>
      </c>
      <c r="AN315" s="117">
        <f ca="1">SUMIF(Пол!B:B,L315,Пол!C:C)</f>
        <v>1</v>
      </c>
      <c r="AO315" s="117">
        <f ca="1">SUMIF(Марка!A:A,G315,Марка!B:B)</f>
        <v>1</v>
      </c>
      <c r="AP315" s="117">
        <f ca="1">SUMIF(Страна!A:A,M315,Страна!B:B)</f>
        <v>1</v>
      </c>
      <c r="AQ315" s="83" t="e">
        <f ca="1">IF(VLOOKUP(T315,Товары!A:B,2,FALSE)=X315,"Есть в 1С","ERR")</f>
        <v>#N/A</v>
      </c>
      <c r="AR315" s="84" t="e">
        <f ca="1">IF(VLOOKUP(X315,Товары!B:B,1,FALSE)=X315,"Есть в 1С","ERR")</f>
        <v>#N/A</v>
      </c>
      <c r="AS315" s="116" t="e">
        <f ca="1">VLOOKUP(T315,Товары!A:B,2,FALSE)</f>
        <v>#N/A</v>
      </c>
      <c r="AT315" s="114" t="e">
        <f ca="1">VLOOKUP(T315,Товары!A:B,1,FALSE)</f>
        <v>#N/A</v>
      </c>
    </row>
    <row r="316" spans="1:46" x14ac:dyDescent="0.25">
      <c r="A316" s="133" t="str">
        <f ca="1"/>
        <v>21-091-08-61</v>
      </c>
      <c r="B316" s="128" t="str">
        <f ca="1">UPPER(_xlfn.XLOOKUP($A316,Строчный!$A:$A,Строчный!B:B,"ERR",0))</f>
        <v>81690 MANNES</v>
      </c>
      <c r="C316" s="101" t="str">
        <f ca="1">PROPER(_xlfn.XLOOKUP($A316,Строчный!$A:$A,Строчный!C:C,"ERR",0))</f>
        <v>Шляпы</v>
      </c>
      <c r="D316" s="101" t="str">
        <f ca="1">_xlfn.LET(_xlpm.DATA,(_xlfn.XLOOKUP($A316,Строчный!$A:$A,Строчный!D:D,"ERR",0)),UPPER(MID(_xlpm.DATA,1,1))&amp;LOWER(MID(_xlpm.DATA,2,LEN(_xlpm.DATA)-1)))</f>
        <v>Шляпа хомбург</v>
      </c>
      <c r="E316" s="101" t="str">
        <f ca="1">PROPER(_xlfn.XLOOKUP($A316,Строчный!$A:$A,Строчный!E:E,"ERR",0))</f>
        <v>The Hollywood</v>
      </c>
      <c r="F316" s="101" t="str">
        <f ca="1">LOWER(_xlfn.XLOOKUP($A316,Строчный!$A:$A,Строчный!F:F,"ERR",0))</f>
        <v>летний</v>
      </c>
      <c r="G316" s="101" t="str">
        <f ca="1">UPPER(_xlfn.XLOOKUP($A316,Строчный!$A:$A,Строчный!G:G,"ERR",0))</f>
        <v>BAILEY</v>
      </c>
      <c r="H316" s="101" t="str">
        <f ca="1">LOWER(_xlfn.XLOOKUP($A316,Строчный!$A:$A,Строчный!H:H,"ERR",0))</f>
        <v>brown multi</v>
      </c>
      <c r="I316" s="101" t="str">
        <f ca="1">LOWER(_xlfn.XLOOKUP($A316,Строчный!$A:$A,Строчный!I:I,"ERR",0))</f>
        <v>серый</v>
      </c>
      <c r="J316" s="101" t="str">
        <f ca="1">SUBSTITUTE(LOWER(_xlfn.XLOOKUP($A316,Строчный!$A:$A,Строчный!J:J,"ERR",0)),"подклад","Подклад")</f>
        <v>100% полипропилен</v>
      </c>
      <c r="K316" s="101" t="str">
        <f ca="1">LOWER(_xlfn.XLOOKUP($A316,Строчный!$A:$A,Строчный!K:K,"ERR",0))</f>
        <v/>
      </c>
      <c r="L316" s="101" t="str">
        <f ca="1">PROPER(_xlfn.XLOOKUP($A316,Строчный!$A:$A,Строчный!L:L,"ERR",0))</f>
        <v>Унисекс</v>
      </c>
      <c r="M316" s="101" t="str">
        <f ca="1">PROPER(_xlfn.XLOOKUP($A316,Строчный!$A:$A,Строчный!M:M,"ERR",0))</f>
        <v>Китай</v>
      </c>
      <c r="N316" s="110">
        <f ca="1">VALUE(_xlfn.XLOOKUP($A316,Строчный!$A:$A,Строчный!N:N,"ERR",0))</f>
        <v>2094.3000000000002</v>
      </c>
      <c r="O316" s="109" t="str">
        <f ca="1">_xlfn.XLOOKUP($G316,Фабрика!A:A,Фабрика!B:B,"ERR",0)</f>
        <v>Bollman Headwear Europe Ltd; 2 Merchants drive, Caelisle, Cumbria CA3 0JW, United Kingdom</v>
      </c>
      <c r="P316" s="100">
        <f ca="1">_xlfn.XLOOKUP($A316,Строчный!$A:$A,Строчный!P:P,"ERR",0)</f>
        <v>61</v>
      </c>
      <c r="Q316" s="100">
        <f ca="1">VALUE(_xlfn.XLOOKUP($A316,Строчный!$A:$A,Строчный!Q:Q,"ERR",0))</f>
        <v>8</v>
      </c>
      <c r="R316" s="14" t="s">
        <v>283</v>
      </c>
      <c r="S316" s="122" t="str">
        <f t="shared" ca="1" si="33"/>
        <v>Шляпа BAILEY арт. 81690 MANNES (серый)</v>
      </c>
      <c r="T316" s="121" t="str">
        <f t="shared" ca="1" si="34"/>
        <v>Шляпа BAILEY арт. 81690 MANNES (серый) {brown multi}</v>
      </c>
      <c r="U316" s="18" t="str">
        <f t="shared" ca="1" si="35"/>
        <v>серый</v>
      </c>
      <c r="V316" s="18" t="str">
        <f t="shared" ca="1" si="36"/>
        <v>серый</v>
      </c>
      <c r="W316" s="119" t="str">
        <f ca="1">_xlfn.XLOOKUP(A316,'Цвета артикулов'!A:A,'Цвета артикулов'!B:B,IFERROR(MID(I316,FIND("-",I316)+1,LEN(I316)),IFERROR(MID(I316,1,FIND("/",I316)-2),I316)),0)</f>
        <v>серый</v>
      </c>
      <c r="X316" s="93" t="str">
        <f t="shared" ca="1" si="32"/>
        <v>21-091-08</v>
      </c>
      <c r="Y316" s="95" t="str">
        <f ca="1">VLOOKUP(C316,Группа!A:B,2,FALSE)</f>
        <v>Шляпа</v>
      </c>
      <c r="Z316" s="117" t="str">
        <f ca="1">IFERROR(VLOOKUP(P316,Размеры!A:C,3,FALSE),"")</f>
        <v>61 XL</v>
      </c>
      <c r="AA316" s="117" t="str">
        <f ca="1">VLOOKUP(I316,ЦветПолный!A:B,2,FALSE)</f>
        <v>08</v>
      </c>
      <c r="AB316" s="117">
        <f ca="1">IFERROR(VLOOKUP(P316,Размеры!A:D,4,FALSE),"")</f>
        <v>61</v>
      </c>
      <c r="AC316" s="117">
        <f ca="1">IF(LEFT(IFERROR(VLOOKUP(LOOKUP(2,1/SEARCH(B316,Товары!A:A),Товары!A:A),Товары!A:B,2,0),""),6)=MID(X316,1,6),1,0)</f>
        <v>1</v>
      </c>
      <c r="AE316" s="117">
        <f ca="1">SUMIF(Группа!A:A,C316,Группа!C:C)</f>
        <v>1</v>
      </c>
      <c r="AF316" s="117">
        <f ca="1">SUMIF(Группа!B:B,Y316,Группа!C:C)</f>
        <v>1</v>
      </c>
      <c r="AG316" s="117">
        <f ca="1">SUMIF(Формы!A:A,D316,Формы!B:B)</f>
        <v>1</v>
      </c>
      <c r="AH316" s="117">
        <f ca="1">SUMIF(Материал!A:A,K316,Материал!B:B)</f>
        <v>0</v>
      </c>
      <c r="AI316" s="117">
        <f ca="1">SUMIF(Размеры!A:A,P316,Размеры!E:E)</f>
        <v>1</v>
      </c>
      <c r="AJ316" s="117">
        <f ca="1">SUMIF(Сезон!A:A,F316,Сезон!B:B)</f>
        <v>1</v>
      </c>
      <c r="AK316" s="117">
        <f ca="1">SUMIF(Состав!A:A,J316,Состав!B:B)</f>
        <v>1</v>
      </c>
      <c r="AL316" s="117">
        <f ca="1">SUMIF(ЦветПолный!A:A,I316,ЦветПолный!C:C)</f>
        <v>11</v>
      </c>
      <c r="AM316" s="117">
        <f ca="1">SUMIF(Цвет!A:A,W316,Цвет!B:B)</f>
        <v>1</v>
      </c>
      <c r="AN316" s="117">
        <f ca="1">SUMIF(Пол!B:B,L316,Пол!C:C)</f>
        <v>1</v>
      </c>
      <c r="AO316" s="117">
        <f ca="1">SUMIF(Марка!A:A,G316,Марка!B:B)</f>
        <v>1</v>
      </c>
      <c r="AP316" s="117">
        <f ca="1">SUMIF(Страна!A:A,M316,Страна!B:B)</f>
        <v>1</v>
      </c>
      <c r="AQ316" s="83" t="e">
        <f ca="1">IF(VLOOKUP(T316,Товары!A:B,2,FALSE)=X316,"Есть в 1С","ERR")</f>
        <v>#N/A</v>
      </c>
      <c r="AR316" s="84" t="e">
        <f ca="1">IF(VLOOKUP(X316,Товары!B:B,1,FALSE)=X316,"Есть в 1С","ERR")</f>
        <v>#N/A</v>
      </c>
      <c r="AS316" s="116" t="e">
        <f ca="1">VLOOKUP(T316,Товары!A:B,2,FALSE)</f>
        <v>#N/A</v>
      </c>
      <c r="AT316" s="114" t="e">
        <f ca="1">VLOOKUP(T316,Товары!A:B,1,FALSE)</f>
        <v>#N/A</v>
      </c>
    </row>
    <row r="317" spans="1:46" x14ac:dyDescent="0.25">
      <c r="A317" s="133" t="str">
        <f ca="1"/>
        <v>21-091-08-59</v>
      </c>
      <c r="B317" s="128" t="str">
        <f ca="1">UPPER(_xlfn.XLOOKUP($A317,Строчный!$A:$A,Строчный!B:B,"ERR",0))</f>
        <v>81690 MANNES</v>
      </c>
      <c r="C317" s="101" t="str">
        <f ca="1">PROPER(_xlfn.XLOOKUP($A317,Строчный!$A:$A,Строчный!C:C,"ERR",0))</f>
        <v>Шляпы</v>
      </c>
      <c r="D317" s="101" t="str">
        <f ca="1">_xlfn.LET(_xlpm.DATA,(_xlfn.XLOOKUP($A317,Строчный!$A:$A,Строчный!D:D,"ERR",0)),UPPER(MID(_xlpm.DATA,1,1))&amp;LOWER(MID(_xlpm.DATA,2,LEN(_xlpm.DATA)-1)))</f>
        <v>Шляпа хомбург</v>
      </c>
      <c r="E317" s="101" t="str">
        <f ca="1">PROPER(_xlfn.XLOOKUP($A317,Строчный!$A:$A,Строчный!E:E,"ERR",0))</f>
        <v>The Hollywood</v>
      </c>
      <c r="F317" s="101" t="str">
        <f ca="1">LOWER(_xlfn.XLOOKUP($A317,Строчный!$A:$A,Строчный!F:F,"ERR",0))</f>
        <v>летний</v>
      </c>
      <c r="G317" s="101" t="str">
        <f ca="1">UPPER(_xlfn.XLOOKUP($A317,Строчный!$A:$A,Строчный!G:G,"ERR",0))</f>
        <v>BAILEY</v>
      </c>
      <c r="H317" s="101" t="str">
        <f ca="1">LOWER(_xlfn.XLOOKUP($A317,Строчный!$A:$A,Строчный!H:H,"ERR",0))</f>
        <v>brown multi</v>
      </c>
      <c r="I317" s="101" t="str">
        <f ca="1">LOWER(_xlfn.XLOOKUP($A317,Строчный!$A:$A,Строчный!I:I,"ERR",0))</f>
        <v>серый</v>
      </c>
      <c r="J317" s="101" t="str">
        <f ca="1">SUBSTITUTE(LOWER(_xlfn.XLOOKUP($A317,Строчный!$A:$A,Строчный!J:J,"ERR",0)),"подклад","Подклад")</f>
        <v>100% полипропилен</v>
      </c>
      <c r="K317" s="101" t="str">
        <f ca="1">LOWER(_xlfn.XLOOKUP($A317,Строчный!$A:$A,Строчный!K:K,"ERR",0))</f>
        <v/>
      </c>
      <c r="L317" s="101" t="str">
        <f ca="1">PROPER(_xlfn.XLOOKUP($A317,Строчный!$A:$A,Строчный!L:L,"ERR",0))</f>
        <v>Унисекс</v>
      </c>
      <c r="M317" s="101" t="str">
        <f ca="1">PROPER(_xlfn.XLOOKUP($A317,Строчный!$A:$A,Строчный!M:M,"ERR",0))</f>
        <v>Китай</v>
      </c>
      <c r="N317" s="110">
        <f ca="1">VALUE(_xlfn.XLOOKUP($A317,Строчный!$A:$A,Строчный!N:N,"ERR",0))</f>
        <v>2094.3000000000002</v>
      </c>
      <c r="O317" s="109" t="str">
        <f ca="1">_xlfn.XLOOKUP($G317,Фабрика!A:A,Фабрика!B:B,"ERR",0)</f>
        <v>Bollman Headwear Europe Ltd; 2 Merchants drive, Caelisle, Cumbria CA3 0JW, United Kingdom</v>
      </c>
      <c r="P317" s="100">
        <f ca="1">_xlfn.XLOOKUP($A317,Строчный!$A:$A,Строчный!P:P,"ERR",0)</f>
        <v>59</v>
      </c>
      <c r="Q317" s="100">
        <f ca="1">VALUE(_xlfn.XLOOKUP($A317,Строчный!$A:$A,Строчный!Q:Q,"ERR",0))</f>
        <v>11</v>
      </c>
      <c r="R317" s="14" t="s">
        <v>283</v>
      </c>
      <c r="S317" s="122" t="str">
        <f t="shared" ca="1" si="33"/>
        <v>Шляпа BAILEY арт. 81690 MANNES (серый)</v>
      </c>
      <c r="T317" s="121" t="str">
        <f t="shared" ca="1" si="34"/>
        <v>Шляпа BAILEY арт. 81690 MANNES (серый) {brown multi}</v>
      </c>
      <c r="U317" s="18" t="str">
        <f t="shared" ca="1" si="35"/>
        <v>серый</v>
      </c>
      <c r="V317" s="18" t="str">
        <f t="shared" ca="1" si="36"/>
        <v>серый</v>
      </c>
      <c r="W317" s="119" t="str">
        <f ca="1">_xlfn.XLOOKUP(A317,'Цвета артикулов'!A:A,'Цвета артикулов'!B:B,IFERROR(MID(I317,FIND("-",I317)+1,LEN(I317)),IFERROR(MID(I317,1,FIND("/",I317)-2),I317)),0)</f>
        <v>серый</v>
      </c>
      <c r="X317" s="93" t="str">
        <f t="shared" ca="1" si="32"/>
        <v>21-091-08</v>
      </c>
      <c r="Y317" s="95" t="str">
        <f ca="1">VLOOKUP(C317,Группа!A:B,2,FALSE)</f>
        <v>Шляпа</v>
      </c>
      <c r="Z317" s="117" t="str">
        <f ca="1">IFERROR(VLOOKUP(P317,Размеры!A:C,3,FALSE),"")</f>
        <v>59 L</v>
      </c>
      <c r="AA317" s="117" t="str">
        <f ca="1">VLOOKUP(I317,ЦветПолный!A:B,2,FALSE)</f>
        <v>08</v>
      </c>
      <c r="AB317" s="117">
        <f ca="1">IFERROR(VLOOKUP(P317,Размеры!A:D,4,FALSE),"")</f>
        <v>59</v>
      </c>
      <c r="AC317" s="117">
        <f ca="1">IF(LEFT(IFERROR(VLOOKUP(LOOKUP(2,1/SEARCH(B317,Товары!A:A),Товары!A:A),Товары!A:B,2,0),""),6)=MID(X317,1,6),1,0)</f>
        <v>1</v>
      </c>
      <c r="AE317" s="117">
        <f ca="1">SUMIF(Группа!A:A,C317,Группа!C:C)</f>
        <v>1</v>
      </c>
      <c r="AF317" s="117">
        <f ca="1">SUMIF(Группа!B:B,Y317,Группа!C:C)</f>
        <v>1</v>
      </c>
      <c r="AG317" s="117">
        <f ca="1">SUMIF(Формы!A:A,D317,Формы!B:B)</f>
        <v>1</v>
      </c>
      <c r="AH317" s="117">
        <f ca="1">SUMIF(Материал!A:A,K317,Материал!B:B)</f>
        <v>0</v>
      </c>
      <c r="AI317" s="117">
        <f ca="1">SUMIF(Размеры!A:A,P317,Размеры!E:E)</f>
        <v>1</v>
      </c>
      <c r="AJ317" s="117">
        <f ca="1">SUMIF(Сезон!A:A,F317,Сезон!B:B)</f>
        <v>1</v>
      </c>
      <c r="AK317" s="117">
        <f ca="1">SUMIF(Состав!A:A,J317,Состав!B:B)</f>
        <v>1</v>
      </c>
      <c r="AL317" s="117">
        <f ca="1">SUMIF(ЦветПолный!A:A,I317,ЦветПолный!C:C)</f>
        <v>11</v>
      </c>
      <c r="AM317" s="117">
        <f ca="1">SUMIF(Цвет!A:A,W317,Цвет!B:B)</f>
        <v>1</v>
      </c>
      <c r="AN317" s="117">
        <f ca="1">SUMIF(Пол!B:B,L317,Пол!C:C)</f>
        <v>1</v>
      </c>
      <c r="AO317" s="117">
        <f ca="1">SUMIF(Марка!A:A,G317,Марка!B:B)</f>
        <v>1</v>
      </c>
      <c r="AP317" s="117">
        <f ca="1">SUMIF(Страна!A:A,M317,Страна!B:B)</f>
        <v>1</v>
      </c>
      <c r="AQ317" s="83" t="e">
        <f ca="1">IF(VLOOKUP(T317,Товары!A:B,2,FALSE)=X317,"Есть в 1С","ERR")</f>
        <v>#N/A</v>
      </c>
      <c r="AR317" s="84" t="e">
        <f ca="1">IF(VLOOKUP(X317,Товары!B:B,1,FALSE)=X317,"Есть в 1С","ERR")</f>
        <v>#N/A</v>
      </c>
      <c r="AS317" s="116" t="e">
        <f ca="1">VLOOKUP(T317,Товары!A:B,2,FALSE)</f>
        <v>#N/A</v>
      </c>
      <c r="AT317" s="114" t="e">
        <f ca="1">VLOOKUP(T317,Товары!A:B,1,FALSE)</f>
        <v>#N/A</v>
      </c>
    </row>
    <row r="318" spans="1:46" x14ac:dyDescent="0.25">
      <c r="A318" s="133" t="str">
        <f ca="1"/>
        <v>21-091-08-57</v>
      </c>
      <c r="B318" s="128" t="str">
        <f ca="1">UPPER(_xlfn.XLOOKUP($A318,Строчный!$A:$A,Строчный!B:B,"ERR",0))</f>
        <v>81690 MANNES</v>
      </c>
      <c r="C318" s="101" t="str">
        <f ca="1">PROPER(_xlfn.XLOOKUP($A318,Строчный!$A:$A,Строчный!C:C,"ERR",0))</f>
        <v>Шляпы</v>
      </c>
      <c r="D318" s="101" t="str">
        <f ca="1">_xlfn.LET(_xlpm.DATA,(_xlfn.XLOOKUP($A318,Строчный!$A:$A,Строчный!D:D,"ERR",0)),UPPER(MID(_xlpm.DATA,1,1))&amp;LOWER(MID(_xlpm.DATA,2,LEN(_xlpm.DATA)-1)))</f>
        <v>Шляпа хомбург</v>
      </c>
      <c r="E318" s="101" t="str">
        <f ca="1">PROPER(_xlfn.XLOOKUP($A318,Строчный!$A:$A,Строчный!E:E,"ERR",0))</f>
        <v>The Hollywood</v>
      </c>
      <c r="F318" s="101" t="str">
        <f ca="1">LOWER(_xlfn.XLOOKUP($A318,Строчный!$A:$A,Строчный!F:F,"ERR",0))</f>
        <v>летний</v>
      </c>
      <c r="G318" s="101" t="str">
        <f ca="1">UPPER(_xlfn.XLOOKUP($A318,Строчный!$A:$A,Строчный!G:G,"ERR",0))</f>
        <v>BAILEY</v>
      </c>
      <c r="H318" s="101" t="str">
        <f ca="1">LOWER(_xlfn.XLOOKUP($A318,Строчный!$A:$A,Строчный!H:H,"ERR",0))</f>
        <v>brown multi</v>
      </c>
      <c r="I318" s="101" t="str">
        <f ca="1">LOWER(_xlfn.XLOOKUP($A318,Строчный!$A:$A,Строчный!I:I,"ERR",0))</f>
        <v>серый</v>
      </c>
      <c r="J318" s="101" t="str">
        <f ca="1">SUBSTITUTE(LOWER(_xlfn.XLOOKUP($A318,Строчный!$A:$A,Строчный!J:J,"ERR",0)),"подклад","Подклад")</f>
        <v>100% полипропилен</v>
      </c>
      <c r="K318" s="101" t="str">
        <f ca="1">LOWER(_xlfn.XLOOKUP($A318,Строчный!$A:$A,Строчный!K:K,"ERR",0))</f>
        <v/>
      </c>
      <c r="L318" s="101" t="str">
        <f ca="1">PROPER(_xlfn.XLOOKUP($A318,Строчный!$A:$A,Строчный!L:L,"ERR",0))</f>
        <v>Унисекс</v>
      </c>
      <c r="M318" s="101" t="str">
        <f ca="1">PROPER(_xlfn.XLOOKUP($A318,Строчный!$A:$A,Строчный!M:M,"ERR",0))</f>
        <v>Китай</v>
      </c>
      <c r="N318" s="110">
        <f ca="1">VALUE(_xlfn.XLOOKUP($A318,Строчный!$A:$A,Строчный!N:N,"ERR",0))</f>
        <v>2094.3000000000002</v>
      </c>
      <c r="O318" s="109" t="str">
        <f ca="1">_xlfn.XLOOKUP($G318,Фабрика!A:A,Фабрика!B:B,"ERR",0)</f>
        <v>Bollman Headwear Europe Ltd; 2 Merchants drive, Caelisle, Cumbria CA3 0JW, United Kingdom</v>
      </c>
      <c r="P318" s="100">
        <f ca="1">_xlfn.XLOOKUP($A318,Строчный!$A:$A,Строчный!P:P,"ERR",0)</f>
        <v>57</v>
      </c>
      <c r="Q318" s="100">
        <f ca="1">VALUE(_xlfn.XLOOKUP($A318,Строчный!$A:$A,Строчный!Q:Q,"ERR",0))</f>
        <v>9</v>
      </c>
      <c r="R318" s="14" t="s">
        <v>283</v>
      </c>
      <c r="S318" s="122" t="str">
        <f t="shared" ca="1" si="33"/>
        <v>Шляпа BAILEY арт. 81690 MANNES (серый)</v>
      </c>
      <c r="T318" s="121" t="str">
        <f t="shared" ca="1" si="34"/>
        <v>Шляпа BAILEY арт. 81690 MANNES (серый) {brown multi}</v>
      </c>
      <c r="U318" s="18" t="str">
        <f t="shared" ca="1" si="35"/>
        <v>серый</v>
      </c>
      <c r="V318" s="18" t="str">
        <f t="shared" ca="1" si="36"/>
        <v>серый</v>
      </c>
      <c r="W318" s="119" t="str">
        <f ca="1">_xlfn.XLOOKUP(A318,'Цвета артикулов'!A:A,'Цвета артикулов'!B:B,IFERROR(MID(I318,FIND("-",I318)+1,LEN(I318)),IFERROR(MID(I318,1,FIND("/",I318)-2),I318)),0)</f>
        <v>серый</v>
      </c>
      <c r="X318" s="93" t="str">
        <f t="shared" ca="1" si="32"/>
        <v>21-091-08</v>
      </c>
      <c r="Y318" s="95" t="str">
        <f ca="1">VLOOKUP(C318,Группа!A:B,2,FALSE)</f>
        <v>Шляпа</v>
      </c>
      <c r="Z318" s="117" t="str">
        <f ca="1">IFERROR(VLOOKUP(P318,Размеры!A:C,3,FALSE),"")</f>
        <v>57 M</v>
      </c>
      <c r="AA318" s="117" t="str">
        <f ca="1">VLOOKUP(I318,ЦветПолный!A:B,2,FALSE)</f>
        <v>08</v>
      </c>
      <c r="AB318" s="117">
        <f ca="1">IFERROR(VLOOKUP(P318,Размеры!A:D,4,FALSE),"")</f>
        <v>57</v>
      </c>
      <c r="AC318" s="117">
        <f ca="1">IF(LEFT(IFERROR(VLOOKUP(LOOKUP(2,1/SEARCH(B318,Товары!A:A),Товары!A:A),Товары!A:B,2,0),""),6)=MID(X318,1,6),1,0)</f>
        <v>1</v>
      </c>
      <c r="AE318" s="117">
        <f ca="1">SUMIF(Группа!A:A,C318,Группа!C:C)</f>
        <v>1</v>
      </c>
      <c r="AF318" s="117">
        <f ca="1">SUMIF(Группа!B:B,Y318,Группа!C:C)</f>
        <v>1</v>
      </c>
      <c r="AG318" s="117">
        <f ca="1">SUMIF(Формы!A:A,D318,Формы!B:B)</f>
        <v>1</v>
      </c>
      <c r="AH318" s="117">
        <f ca="1">SUMIF(Материал!A:A,K318,Материал!B:B)</f>
        <v>0</v>
      </c>
      <c r="AI318" s="117">
        <f ca="1">SUMIF(Размеры!A:A,P318,Размеры!E:E)</f>
        <v>1</v>
      </c>
      <c r="AJ318" s="117">
        <f ca="1">SUMIF(Сезон!A:A,F318,Сезон!B:B)</f>
        <v>1</v>
      </c>
      <c r="AK318" s="117">
        <f ca="1">SUMIF(Состав!A:A,J318,Состав!B:B)</f>
        <v>1</v>
      </c>
      <c r="AL318" s="117">
        <f ca="1">SUMIF(ЦветПолный!A:A,I318,ЦветПолный!C:C)</f>
        <v>11</v>
      </c>
      <c r="AM318" s="117">
        <f ca="1">SUMIF(Цвет!A:A,W318,Цвет!B:B)</f>
        <v>1</v>
      </c>
      <c r="AN318" s="117">
        <f ca="1">SUMIF(Пол!B:B,L318,Пол!C:C)</f>
        <v>1</v>
      </c>
      <c r="AO318" s="117">
        <f ca="1">SUMIF(Марка!A:A,G318,Марка!B:B)</f>
        <v>1</v>
      </c>
      <c r="AP318" s="117">
        <f ca="1">SUMIF(Страна!A:A,M318,Страна!B:B)</f>
        <v>1</v>
      </c>
      <c r="AQ318" s="83" t="e">
        <f ca="1">IF(VLOOKUP(T318,Товары!A:B,2,FALSE)=X318,"Есть в 1С","ERR")</f>
        <v>#N/A</v>
      </c>
      <c r="AR318" s="84" t="e">
        <f ca="1">IF(VLOOKUP(X318,Товары!B:B,1,FALSE)=X318,"Есть в 1С","ERR")</f>
        <v>#N/A</v>
      </c>
      <c r="AS318" s="116" t="e">
        <f ca="1">VLOOKUP(T318,Товары!A:B,2,FALSE)</f>
        <v>#N/A</v>
      </c>
      <c r="AT318" s="114" t="e">
        <f ca="1">VLOOKUP(T318,Товары!A:B,1,FALSE)</f>
        <v>#N/A</v>
      </c>
    </row>
    <row r="319" spans="1:46" x14ac:dyDescent="0.25">
      <c r="A319" s="133" t="str">
        <f ca="1"/>
        <v>21-091-08-55</v>
      </c>
      <c r="B319" s="128" t="str">
        <f ca="1">UPPER(_xlfn.XLOOKUP($A319,Строчный!$A:$A,Строчный!B:B,"ERR",0))</f>
        <v>81690 MANNES</v>
      </c>
      <c r="C319" s="101" t="str">
        <f ca="1">PROPER(_xlfn.XLOOKUP($A319,Строчный!$A:$A,Строчный!C:C,"ERR",0))</f>
        <v>Шляпы</v>
      </c>
      <c r="D319" s="101" t="str">
        <f ca="1">_xlfn.LET(_xlpm.DATA,(_xlfn.XLOOKUP($A319,Строчный!$A:$A,Строчный!D:D,"ERR",0)),UPPER(MID(_xlpm.DATA,1,1))&amp;LOWER(MID(_xlpm.DATA,2,LEN(_xlpm.DATA)-1)))</f>
        <v>Шляпа хомбург</v>
      </c>
      <c r="E319" s="101" t="str">
        <f ca="1">PROPER(_xlfn.XLOOKUP($A319,Строчный!$A:$A,Строчный!E:E,"ERR",0))</f>
        <v>The Hollywood</v>
      </c>
      <c r="F319" s="101" t="str">
        <f ca="1">LOWER(_xlfn.XLOOKUP($A319,Строчный!$A:$A,Строчный!F:F,"ERR",0))</f>
        <v>летний</v>
      </c>
      <c r="G319" s="101" t="str">
        <f ca="1">UPPER(_xlfn.XLOOKUP($A319,Строчный!$A:$A,Строчный!G:G,"ERR",0))</f>
        <v>BAILEY</v>
      </c>
      <c r="H319" s="101" t="str">
        <f ca="1">LOWER(_xlfn.XLOOKUP($A319,Строчный!$A:$A,Строчный!H:H,"ERR",0))</f>
        <v>brown multi</v>
      </c>
      <c r="I319" s="101" t="str">
        <f ca="1">LOWER(_xlfn.XLOOKUP($A319,Строчный!$A:$A,Строчный!I:I,"ERR",0))</f>
        <v>серый</v>
      </c>
      <c r="J319" s="101" t="str">
        <f ca="1">SUBSTITUTE(LOWER(_xlfn.XLOOKUP($A319,Строчный!$A:$A,Строчный!J:J,"ERR",0)),"подклад","Подклад")</f>
        <v>100% полипропилен</v>
      </c>
      <c r="K319" s="101" t="str">
        <f ca="1">LOWER(_xlfn.XLOOKUP($A319,Строчный!$A:$A,Строчный!K:K,"ERR",0))</f>
        <v/>
      </c>
      <c r="L319" s="101" t="str">
        <f ca="1">PROPER(_xlfn.XLOOKUP($A319,Строчный!$A:$A,Строчный!L:L,"ERR",0))</f>
        <v>Унисекс</v>
      </c>
      <c r="M319" s="101" t="str">
        <f ca="1">PROPER(_xlfn.XLOOKUP($A319,Строчный!$A:$A,Строчный!M:M,"ERR",0))</f>
        <v>Китай</v>
      </c>
      <c r="N319" s="110">
        <f ca="1">VALUE(_xlfn.XLOOKUP($A319,Строчный!$A:$A,Строчный!N:N,"ERR",0))</f>
        <v>2094.3000000000002</v>
      </c>
      <c r="O319" s="109" t="str">
        <f ca="1">_xlfn.XLOOKUP($G319,Фабрика!A:A,Фабрика!B:B,"ERR",0)</f>
        <v>Bollman Headwear Europe Ltd; 2 Merchants drive, Caelisle, Cumbria CA3 0JW, United Kingdom</v>
      </c>
      <c r="P319" s="100">
        <f ca="1">_xlfn.XLOOKUP($A319,Строчный!$A:$A,Строчный!P:P,"ERR",0)</f>
        <v>55</v>
      </c>
      <c r="Q319" s="100">
        <f ca="1">VALUE(_xlfn.XLOOKUP($A319,Строчный!$A:$A,Строчный!Q:Q,"ERR",0))</f>
        <v>3</v>
      </c>
      <c r="R319" s="14" t="s">
        <v>283</v>
      </c>
      <c r="S319" s="122" t="str">
        <f t="shared" ca="1" si="33"/>
        <v>Шляпа BAILEY арт. 81690 MANNES (серый)</v>
      </c>
      <c r="T319" s="121" t="str">
        <f t="shared" ca="1" si="34"/>
        <v>Шляпа BAILEY арт. 81690 MANNES (серый) {brown multi}</v>
      </c>
      <c r="U319" s="18" t="str">
        <f t="shared" ca="1" si="35"/>
        <v>серый</v>
      </c>
      <c r="V319" s="18" t="str">
        <f t="shared" ca="1" si="36"/>
        <v>серый</v>
      </c>
      <c r="W319" s="119" t="str">
        <f ca="1">_xlfn.XLOOKUP(A319,'Цвета артикулов'!A:A,'Цвета артикулов'!B:B,IFERROR(MID(I319,FIND("-",I319)+1,LEN(I319)),IFERROR(MID(I319,1,FIND("/",I319)-2),I319)),0)</f>
        <v>серый</v>
      </c>
      <c r="X319" s="93" t="str">
        <f t="shared" ca="1" si="32"/>
        <v>21-091-08</v>
      </c>
      <c r="Y319" s="95" t="str">
        <f ca="1">VLOOKUP(C319,Группа!A:B,2,FALSE)</f>
        <v>Шляпа</v>
      </c>
      <c r="Z319" s="117" t="str">
        <f ca="1">IFERROR(VLOOKUP(P319,Размеры!A:C,3,FALSE),"")</f>
        <v>55 S</v>
      </c>
      <c r="AA319" s="117" t="str">
        <f ca="1">VLOOKUP(I319,ЦветПолный!A:B,2,FALSE)</f>
        <v>08</v>
      </c>
      <c r="AB319" s="117">
        <f ca="1">IFERROR(VLOOKUP(P319,Размеры!A:D,4,FALSE),"")</f>
        <v>55</v>
      </c>
      <c r="AC319" s="117">
        <f ca="1">IF(LEFT(IFERROR(VLOOKUP(LOOKUP(2,1/SEARCH(B319,Товары!A:A),Товары!A:A),Товары!A:B,2,0),""),6)=MID(X319,1,6),1,0)</f>
        <v>1</v>
      </c>
      <c r="AE319" s="117">
        <f ca="1">SUMIF(Группа!A:A,C319,Группа!C:C)</f>
        <v>1</v>
      </c>
      <c r="AF319" s="117">
        <f ca="1">SUMIF(Группа!B:B,Y319,Группа!C:C)</f>
        <v>1</v>
      </c>
      <c r="AG319" s="117">
        <f ca="1">SUMIF(Формы!A:A,D319,Формы!B:B)</f>
        <v>1</v>
      </c>
      <c r="AH319" s="117">
        <f ca="1">SUMIF(Материал!A:A,K319,Материал!B:B)</f>
        <v>0</v>
      </c>
      <c r="AI319" s="117">
        <f ca="1">SUMIF(Размеры!A:A,P319,Размеры!E:E)</f>
        <v>1</v>
      </c>
      <c r="AJ319" s="117">
        <f ca="1">SUMIF(Сезон!A:A,F319,Сезон!B:B)</f>
        <v>1</v>
      </c>
      <c r="AK319" s="117">
        <f ca="1">SUMIF(Состав!A:A,J319,Состав!B:B)</f>
        <v>1</v>
      </c>
      <c r="AL319" s="117">
        <f ca="1">SUMIF(ЦветПолный!A:A,I319,ЦветПолный!C:C)</f>
        <v>11</v>
      </c>
      <c r="AM319" s="117">
        <f ca="1">SUMIF(Цвет!A:A,W319,Цвет!B:B)</f>
        <v>1</v>
      </c>
      <c r="AN319" s="117">
        <f ca="1">SUMIF(Пол!B:B,L319,Пол!C:C)</f>
        <v>1</v>
      </c>
      <c r="AO319" s="117">
        <f ca="1">SUMIF(Марка!A:A,G319,Марка!B:B)</f>
        <v>1</v>
      </c>
      <c r="AP319" s="117">
        <f ca="1">SUMIF(Страна!A:A,M319,Страна!B:B)</f>
        <v>1</v>
      </c>
      <c r="AQ319" s="83" t="e">
        <f ca="1">IF(VLOOKUP(T319,Товары!A:B,2,FALSE)=X319,"Есть в 1С","ERR")</f>
        <v>#N/A</v>
      </c>
      <c r="AR319" s="84" t="e">
        <f ca="1">IF(VLOOKUP(X319,Товары!B:B,1,FALSE)=X319,"Есть в 1С","ERR")</f>
        <v>#N/A</v>
      </c>
      <c r="AS319" s="116" t="e">
        <f ca="1">VLOOKUP(T319,Товары!A:B,2,FALSE)</f>
        <v>#N/A</v>
      </c>
      <c r="AT319" s="114" t="e">
        <f ca="1">VLOOKUP(T319,Товары!A:B,1,FALSE)</f>
        <v>#N/A</v>
      </c>
    </row>
    <row r="320" spans="1:46" x14ac:dyDescent="0.25">
      <c r="A320" s="133" t="str">
        <f ca="1"/>
        <v>21-091-02-63</v>
      </c>
      <c r="B320" s="128" t="str">
        <f ca="1">UPPER(_xlfn.XLOOKUP($A320,Строчный!$A:$A,Строчный!B:B,"ERR",0))</f>
        <v>81690 MANNES</v>
      </c>
      <c r="C320" s="101" t="str">
        <f ca="1">PROPER(_xlfn.XLOOKUP($A320,Строчный!$A:$A,Строчный!C:C,"ERR",0))</f>
        <v>Шляпы</v>
      </c>
      <c r="D320" s="101" t="str">
        <f ca="1">_xlfn.LET(_xlpm.DATA,(_xlfn.XLOOKUP($A320,Строчный!$A:$A,Строчный!D:D,"ERR",0)),UPPER(MID(_xlpm.DATA,1,1))&amp;LOWER(MID(_xlpm.DATA,2,LEN(_xlpm.DATA)-1)))</f>
        <v>Шляпа хомбург</v>
      </c>
      <c r="E320" s="101" t="str">
        <f ca="1">PROPER(_xlfn.XLOOKUP($A320,Строчный!$A:$A,Строчный!E:E,"ERR",0))</f>
        <v>The Hollywood</v>
      </c>
      <c r="F320" s="101" t="str">
        <f ca="1">LOWER(_xlfn.XLOOKUP($A320,Строчный!$A:$A,Строчный!F:F,"ERR",0))</f>
        <v>летний</v>
      </c>
      <c r="G320" s="101" t="str">
        <f ca="1">UPPER(_xlfn.XLOOKUP($A320,Строчный!$A:$A,Строчный!G:G,"ERR",0))</f>
        <v>BAILEY</v>
      </c>
      <c r="H320" s="101" t="str">
        <f ca="1">LOWER(_xlfn.XLOOKUP($A320,Строчный!$A:$A,Строчный!H:H,"ERR",0))</f>
        <v>natural multi</v>
      </c>
      <c r="I320" s="101" t="str">
        <f ca="1">LOWER(_xlfn.XLOOKUP($A320,Строчный!$A:$A,Строчный!I:I,"ERR",0))</f>
        <v>песочный</v>
      </c>
      <c r="J320" s="101" t="str">
        <f ca="1">SUBSTITUTE(LOWER(_xlfn.XLOOKUP($A320,Строчный!$A:$A,Строчный!J:J,"ERR",0)),"подклад","Подклад")</f>
        <v>100% полипропилен</v>
      </c>
      <c r="K320" s="101" t="str">
        <f ca="1">LOWER(_xlfn.XLOOKUP($A320,Строчный!$A:$A,Строчный!K:K,"ERR",0))</f>
        <v/>
      </c>
      <c r="L320" s="101" t="str">
        <f ca="1">PROPER(_xlfn.XLOOKUP($A320,Строчный!$A:$A,Строчный!L:L,"ERR",0))</f>
        <v>Унисекс</v>
      </c>
      <c r="M320" s="101" t="str">
        <f ca="1">PROPER(_xlfn.XLOOKUP($A320,Строчный!$A:$A,Строчный!M:M,"ERR",0))</f>
        <v>Китай</v>
      </c>
      <c r="N320" s="110">
        <f ca="1">VALUE(_xlfn.XLOOKUP($A320,Строчный!$A:$A,Строчный!N:N,"ERR",0))</f>
        <v>2094.3000000000002</v>
      </c>
      <c r="O320" s="109" t="str">
        <f ca="1">_xlfn.XLOOKUP($G320,Фабрика!A:A,Фабрика!B:B,"ERR",0)</f>
        <v>Bollman Headwear Europe Ltd; 2 Merchants drive, Caelisle, Cumbria CA3 0JW, United Kingdom</v>
      </c>
      <c r="P320" s="100">
        <f ca="1">_xlfn.XLOOKUP($A320,Строчный!$A:$A,Строчный!P:P,"ERR",0)</f>
        <v>63</v>
      </c>
      <c r="Q320" s="100">
        <f ca="1">VALUE(_xlfn.XLOOKUP($A320,Строчный!$A:$A,Строчный!Q:Q,"ERR",0))</f>
        <v>3</v>
      </c>
      <c r="R320" s="14" t="s">
        <v>283</v>
      </c>
      <c r="S320" s="122" t="str">
        <f t="shared" ca="1" si="33"/>
        <v>Шляпа BAILEY арт. 81690 MANNES (песочный)</v>
      </c>
      <c r="T320" s="121" t="str">
        <f t="shared" ca="1" si="34"/>
        <v>Шляпа BAILEY арт. 81690 MANNES (песочный) {natural multi}</v>
      </c>
      <c r="U320" s="18" t="str">
        <f t="shared" ca="1" si="35"/>
        <v>песочный</v>
      </c>
      <c r="V320" s="18" t="str">
        <f t="shared" ca="1" si="36"/>
        <v>песочный</v>
      </c>
      <c r="W320" s="119" t="s">
        <v>52</v>
      </c>
      <c r="X320" s="93" t="str">
        <f t="shared" ca="1" si="32"/>
        <v>21-091-02</v>
      </c>
      <c r="Y320" s="95" t="str">
        <f ca="1">VLOOKUP(C320,Группа!A:B,2,FALSE)</f>
        <v>Шляпа</v>
      </c>
      <c r="Z320" s="117" t="str">
        <f ca="1">IFERROR(VLOOKUP(P320,Размеры!A:C,3,FALSE),"")</f>
        <v>63 XXL</v>
      </c>
      <c r="AA320" s="117" t="str">
        <f ca="1">VLOOKUP(I320,ЦветПолный!A:B,2,FALSE)</f>
        <v>02</v>
      </c>
      <c r="AB320" s="117">
        <f ca="1">IFERROR(VLOOKUP(P320,Размеры!A:D,4,FALSE),"")</f>
        <v>63</v>
      </c>
      <c r="AC320" s="117">
        <f ca="1">IF(LEFT(IFERROR(VLOOKUP(LOOKUP(2,1/SEARCH(B320,Товары!A:A),Товары!A:A),Товары!A:B,2,0),""),6)=MID(X320,1,6),1,0)</f>
        <v>1</v>
      </c>
      <c r="AE320" s="117">
        <f ca="1">SUMIF(Группа!A:A,C320,Группа!C:C)</f>
        <v>1</v>
      </c>
      <c r="AF320" s="117">
        <f ca="1">SUMIF(Группа!B:B,Y320,Группа!C:C)</f>
        <v>1</v>
      </c>
      <c r="AG320" s="117">
        <f ca="1">SUMIF(Формы!A:A,D320,Формы!B:B)</f>
        <v>1</v>
      </c>
      <c r="AH320" s="117">
        <f ca="1">SUMIF(Материал!A:A,K320,Материал!B:B)</f>
        <v>0</v>
      </c>
      <c r="AI320" s="117">
        <f ca="1">SUMIF(Размеры!A:A,P320,Размеры!E:E)</f>
        <v>1</v>
      </c>
      <c r="AJ320" s="117">
        <f ca="1">SUMIF(Сезон!A:A,F320,Сезон!B:B)</f>
        <v>1</v>
      </c>
      <c r="AK320" s="117">
        <f ca="1">SUMIF(Состав!A:A,J320,Состав!B:B)</f>
        <v>1</v>
      </c>
      <c r="AL320" s="117">
        <f ca="1">SUMIF(ЦветПолный!A:A,I320,ЦветПолный!C:C)</f>
        <v>5</v>
      </c>
      <c r="AM320" s="117">
        <f>SUMIF(Цвет!A:A,W320,Цвет!B:B)</f>
        <v>1</v>
      </c>
      <c r="AN320" s="117">
        <f ca="1">SUMIF(Пол!B:B,L320,Пол!C:C)</f>
        <v>1</v>
      </c>
      <c r="AO320" s="117">
        <f ca="1">SUMIF(Марка!A:A,G320,Марка!B:B)</f>
        <v>1</v>
      </c>
      <c r="AP320" s="117">
        <f ca="1">SUMIF(Страна!A:A,M320,Страна!B:B)</f>
        <v>1</v>
      </c>
      <c r="AQ320" s="83" t="e">
        <f ca="1">IF(VLOOKUP(T320,Товары!A:B,2,FALSE)=X320,"Есть в 1С","ERR")</f>
        <v>#N/A</v>
      </c>
      <c r="AR320" s="84" t="e">
        <f ca="1">IF(VLOOKUP(X320,Товары!B:B,1,FALSE)=X320,"Есть в 1С","ERR")</f>
        <v>#N/A</v>
      </c>
      <c r="AS320" s="116" t="e">
        <f ca="1">VLOOKUP(T320,Товары!A:B,2,FALSE)</f>
        <v>#N/A</v>
      </c>
      <c r="AT320" s="114" t="e">
        <f ca="1">VLOOKUP(T320,Товары!A:B,1,FALSE)</f>
        <v>#N/A</v>
      </c>
    </row>
    <row r="321" spans="1:46" x14ac:dyDescent="0.25">
      <c r="A321" s="133" t="str">
        <f ca="1"/>
        <v>21-091-02-61</v>
      </c>
      <c r="B321" s="128" t="str">
        <f ca="1">UPPER(_xlfn.XLOOKUP($A321,Строчный!$A:$A,Строчный!B:B,"ERR",0))</f>
        <v>81690 MANNES</v>
      </c>
      <c r="C321" s="101" t="str">
        <f ca="1">PROPER(_xlfn.XLOOKUP($A321,Строчный!$A:$A,Строчный!C:C,"ERR",0))</f>
        <v>Шляпы</v>
      </c>
      <c r="D321" s="101" t="str">
        <f ca="1">_xlfn.LET(_xlpm.DATA,(_xlfn.XLOOKUP($A321,Строчный!$A:$A,Строчный!D:D,"ERR",0)),UPPER(MID(_xlpm.DATA,1,1))&amp;LOWER(MID(_xlpm.DATA,2,LEN(_xlpm.DATA)-1)))</f>
        <v>Шляпа хомбург</v>
      </c>
      <c r="E321" s="101" t="str">
        <f ca="1">PROPER(_xlfn.XLOOKUP($A321,Строчный!$A:$A,Строчный!E:E,"ERR",0))</f>
        <v>The Hollywood</v>
      </c>
      <c r="F321" s="101" t="str">
        <f ca="1">LOWER(_xlfn.XLOOKUP($A321,Строчный!$A:$A,Строчный!F:F,"ERR",0))</f>
        <v>летний</v>
      </c>
      <c r="G321" s="101" t="str">
        <f ca="1">UPPER(_xlfn.XLOOKUP($A321,Строчный!$A:$A,Строчный!G:G,"ERR",0))</f>
        <v>BAILEY</v>
      </c>
      <c r="H321" s="101" t="str">
        <f ca="1">LOWER(_xlfn.XLOOKUP($A321,Строчный!$A:$A,Строчный!H:H,"ERR",0))</f>
        <v>natural multi</v>
      </c>
      <c r="I321" s="101" t="str">
        <f ca="1">LOWER(_xlfn.XLOOKUP($A321,Строчный!$A:$A,Строчный!I:I,"ERR",0))</f>
        <v>песочный</v>
      </c>
      <c r="J321" s="101" t="str">
        <f ca="1">SUBSTITUTE(LOWER(_xlfn.XLOOKUP($A321,Строчный!$A:$A,Строчный!J:J,"ERR",0)),"подклад","Подклад")</f>
        <v>100% полипропилен</v>
      </c>
      <c r="K321" s="101" t="str">
        <f ca="1">LOWER(_xlfn.XLOOKUP($A321,Строчный!$A:$A,Строчный!K:K,"ERR",0))</f>
        <v/>
      </c>
      <c r="L321" s="101" t="str">
        <f ca="1">PROPER(_xlfn.XLOOKUP($A321,Строчный!$A:$A,Строчный!L:L,"ERR",0))</f>
        <v>Унисекс</v>
      </c>
      <c r="M321" s="101" t="str">
        <f ca="1">PROPER(_xlfn.XLOOKUP($A321,Строчный!$A:$A,Строчный!M:M,"ERR",0))</f>
        <v>Китай</v>
      </c>
      <c r="N321" s="110">
        <f ca="1">VALUE(_xlfn.XLOOKUP($A321,Строчный!$A:$A,Строчный!N:N,"ERR",0))</f>
        <v>2094.3000000000002</v>
      </c>
      <c r="O321" s="109" t="str">
        <f ca="1">_xlfn.XLOOKUP($G321,Фабрика!A:A,Фабрика!B:B,"ERR",0)</f>
        <v>Bollman Headwear Europe Ltd; 2 Merchants drive, Caelisle, Cumbria CA3 0JW, United Kingdom</v>
      </c>
      <c r="P321" s="100">
        <f ca="1">_xlfn.XLOOKUP($A321,Строчный!$A:$A,Строчный!P:P,"ERR",0)</f>
        <v>61</v>
      </c>
      <c r="Q321" s="100">
        <f ca="1">VALUE(_xlfn.XLOOKUP($A321,Строчный!$A:$A,Строчный!Q:Q,"ERR",0))</f>
        <v>9</v>
      </c>
      <c r="R321" s="14" t="s">
        <v>283</v>
      </c>
      <c r="S321" s="122" t="str">
        <f t="shared" ca="1" si="33"/>
        <v>Шляпа BAILEY арт. 81690 MANNES (песочный)</v>
      </c>
      <c r="T321" s="121" t="str">
        <f t="shared" ca="1" si="34"/>
        <v>Шляпа BAILEY арт. 81690 MANNES (песочный) {natural multi}</v>
      </c>
      <c r="U321" s="18" t="str">
        <f t="shared" ca="1" si="35"/>
        <v>песочный</v>
      </c>
      <c r="V321" s="18" t="str">
        <f t="shared" ca="1" si="36"/>
        <v>песочный</v>
      </c>
      <c r="W321" s="119" t="s">
        <v>52</v>
      </c>
      <c r="X321" s="93" t="str">
        <f t="shared" ca="1" si="32"/>
        <v>21-091-02</v>
      </c>
      <c r="Y321" s="95" t="str">
        <f ca="1">VLOOKUP(C321,Группа!A:B,2,FALSE)</f>
        <v>Шляпа</v>
      </c>
      <c r="Z321" s="117" t="str">
        <f ca="1">IFERROR(VLOOKUP(P321,Размеры!A:C,3,FALSE),"")</f>
        <v>61 XL</v>
      </c>
      <c r="AA321" s="117" t="str">
        <f ca="1">VLOOKUP(I321,ЦветПолный!A:B,2,FALSE)</f>
        <v>02</v>
      </c>
      <c r="AB321" s="117">
        <f ca="1">IFERROR(VLOOKUP(P321,Размеры!A:D,4,FALSE),"")</f>
        <v>61</v>
      </c>
      <c r="AC321" s="117">
        <f ca="1">IF(LEFT(IFERROR(VLOOKUP(LOOKUP(2,1/SEARCH(B321,Товары!A:A),Товары!A:A),Товары!A:B,2,0),""),6)=MID(X321,1,6),1,0)</f>
        <v>1</v>
      </c>
      <c r="AE321" s="117">
        <f ca="1">SUMIF(Группа!A:A,C321,Группа!C:C)</f>
        <v>1</v>
      </c>
      <c r="AF321" s="117">
        <f ca="1">SUMIF(Группа!B:B,Y321,Группа!C:C)</f>
        <v>1</v>
      </c>
      <c r="AG321" s="117">
        <f ca="1">SUMIF(Формы!A:A,D321,Формы!B:B)</f>
        <v>1</v>
      </c>
      <c r="AH321" s="117">
        <f ca="1">SUMIF(Материал!A:A,K321,Материал!B:B)</f>
        <v>0</v>
      </c>
      <c r="AI321" s="117">
        <f ca="1">SUMIF(Размеры!A:A,P321,Размеры!E:E)</f>
        <v>1</v>
      </c>
      <c r="AJ321" s="117">
        <f ca="1">SUMIF(Сезон!A:A,F321,Сезон!B:B)</f>
        <v>1</v>
      </c>
      <c r="AK321" s="117">
        <f ca="1">SUMIF(Состав!A:A,J321,Состав!B:B)</f>
        <v>1</v>
      </c>
      <c r="AL321" s="117">
        <f ca="1">SUMIF(ЦветПолный!A:A,I321,ЦветПолный!C:C)</f>
        <v>5</v>
      </c>
      <c r="AM321" s="117">
        <f>SUMIF(Цвет!A:A,W321,Цвет!B:B)</f>
        <v>1</v>
      </c>
      <c r="AN321" s="117">
        <f ca="1">SUMIF(Пол!B:B,L321,Пол!C:C)</f>
        <v>1</v>
      </c>
      <c r="AO321" s="117">
        <f ca="1">SUMIF(Марка!A:A,G321,Марка!B:B)</f>
        <v>1</v>
      </c>
      <c r="AP321" s="117">
        <f ca="1">SUMIF(Страна!A:A,M321,Страна!B:B)</f>
        <v>1</v>
      </c>
      <c r="AQ321" s="83" t="e">
        <f ca="1">IF(VLOOKUP(T321,Товары!A:B,2,FALSE)=X321,"Есть в 1С","ERR")</f>
        <v>#N/A</v>
      </c>
      <c r="AR321" s="84" t="e">
        <f ca="1">IF(VLOOKUP(X321,Товары!B:B,1,FALSE)=X321,"Есть в 1С","ERR")</f>
        <v>#N/A</v>
      </c>
      <c r="AS321" s="116" t="e">
        <f ca="1">VLOOKUP(T321,Товары!A:B,2,FALSE)</f>
        <v>#N/A</v>
      </c>
      <c r="AT321" s="114" t="e">
        <f ca="1">VLOOKUP(T321,Товары!A:B,1,FALSE)</f>
        <v>#N/A</v>
      </c>
    </row>
    <row r="322" spans="1:46" x14ac:dyDescent="0.25">
      <c r="A322" s="133" t="str">
        <f ca="1"/>
        <v>21-091-02-59</v>
      </c>
      <c r="B322" s="128" t="str">
        <f ca="1">UPPER(_xlfn.XLOOKUP($A322,Строчный!$A:$A,Строчный!B:B,"ERR",0))</f>
        <v>81690 MANNES</v>
      </c>
      <c r="C322" s="101" t="str">
        <f ca="1">PROPER(_xlfn.XLOOKUP($A322,Строчный!$A:$A,Строчный!C:C,"ERR",0))</f>
        <v>Шляпы</v>
      </c>
      <c r="D322" s="101" t="str">
        <f ca="1">_xlfn.LET(_xlpm.DATA,(_xlfn.XLOOKUP($A322,Строчный!$A:$A,Строчный!D:D,"ERR",0)),UPPER(MID(_xlpm.DATA,1,1))&amp;LOWER(MID(_xlpm.DATA,2,LEN(_xlpm.DATA)-1)))</f>
        <v>Шляпа хомбург</v>
      </c>
      <c r="E322" s="101" t="str">
        <f ca="1">PROPER(_xlfn.XLOOKUP($A322,Строчный!$A:$A,Строчный!E:E,"ERR",0))</f>
        <v>The Hollywood</v>
      </c>
      <c r="F322" s="101" t="str">
        <f ca="1">LOWER(_xlfn.XLOOKUP($A322,Строчный!$A:$A,Строчный!F:F,"ERR",0))</f>
        <v>летний</v>
      </c>
      <c r="G322" s="101" t="str">
        <f ca="1">UPPER(_xlfn.XLOOKUP($A322,Строчный!$A:$A,Строчный!G:G,"ERR",0))</f>
        <v>BAILEY</v>
      </c>
      <c r="H322" s="101" t="str">
        <f ca="1">LOWER(_xlfn.XLOOKUP($A322,Строчный!$A:$A,Строчный!H:H,"ERR",0))</f>
        <v>natural multi</v>
      </c>
      <c r="I322" s="101" t="str">
        <f ca="1">LOWER(_xlfn.XLOOKUP($A322,Строчный!$A:$A,Строчный!I:I,"ERR",0))</f>
        <v>песочный</v>
      </c>
      <c r="J322" s="101" t="str">
        <f ca="1">SUBSTITUTE(LOWER(_xlfn.XLOOKUP($A322,Строчный!$A:$A,Строчный!J:J,"ERR",0)),"подклад","Подклад")</f>
        <v>100% полипропилен</v>
      </c>
      <c r="K322" s="101" t="str">
        <f ca="1">LOWER(_xlfn.XLOOKUP($A322,Строчный!$A:$A,Строчный!K:K,"ERR",0))</f>
        <v/>
      </c>
      <c r="L322" s="101" t="str">
        <f ca="1">PROPER(_xlfn.XLOOKUP($A322,Строчный!$A:$A,Строчный!L:L,"ERR",0))</f>
        <v>Унисекс</v>
      </c>
      <c r="M322" s="101" t="str">
        <f ca="1">PROPER(_xlfn.XLOOKUP($A322,Строчный!$A:$A,Строчный!M:M,"ERR",0))</f>
        <v>Китай</v>
      </c>
      <c r="N322" s="110">
        <f ca="1">VALUE(_xlfn.XLOOKUP($A322,Строчный!$A:$A,Строчный!N:N,"ERR",0))</f>
        <v>2094.3000000000002</v>
      </c>
      <c r="O322" s="109" t="str">
        <f ca="1">_xlfn.XLOOKUP($G322,Фабрика!A:A,Фабрика!B:B,"ERR",0)</f>
        <v>Bollman Headwear Europe Ltd; 2 Merchants drive, Caelisle, Cumbria CA3 0JW, United Kingdom</v>
      </c>
      <c r="P322" s="100">
        <f ca="1">_xlfn.XLOOKUP($A322,Строчный!$A:$A,Строчный!P:P,"ERR",0)</f>
        <v>59</v>
      </c>
      <c r="Q322" s="100">
        <f ca="1">VALUE(_xlfn.XLOOKUP($A322,Строчный!$A:$A,Строчный!Q:Q,"ERR",0))</f>
        <v>13</v>
      </c>
      <c r="R322" s="14" t="s">
        <v>283</v>
      </c>
      <c r="S322" s="122" t="str">
        <f t="shared" ca="1" si="33"/>
        <v>Шляпа BAILEY арт. 81690 MANNES (песочный)</v>
      </c>
      <c r="T322" s="121" t="str">
        <f t="shared" ca="1" si="34"/>
        <v>Шляпа BAILEY арт. 81690 MANNES (песочный) {natural multi}</v>
      </c>
      <c r="U322" s="18" t="str">
        <f t="shared" ca="1" si="35"/>
        <v>песочный</v>
      </c>
      <c r="V322" s="18" t="str">
        <f t="shared" ca="1" si="36"/>
        <v>песочный</v>
      </c>
      <c r="W322" s="119" t="s">
        <v>52</v>
      </c>
      <c r="X322" s="93" t="str">
        <f t="shared" ca="1" si="32"/>
        <v>21-091-02</v>
      </c>
      <c r="Y322" s="95" t="str">
        <f ca="1">VLOOKUP(C322,Группа!A:B,2,FALSE)</f>
        <v>Шляпа</v>
      </c>
      <c r="Z322" s="117" t="str">
        <f ca="1">IFERROR(VLOOKUP(P322,Размеры!A:C,3,FALSE),"")</f>
        <v>59 L</v>
      </c>
      <c r="AA322" s="117" t="str">
        <f ca="1">VLOOKUP(I322,ЦветПолный!A:B,2,FALSE)</f>
        <v>02</v>
      </c>
      <c r="AB322" s="117">
        <f ca="1">IFERROR(VLOOKUP(P322,Размеры!A:D,4,FALSE),"")</f>
        <v>59</v>
      </c>
      <c r="AC322" s="117">
        <f ca="1">IF(LEFT(IFERROR(VLOOKUP(LOOKUP(2,1/SEARCH(B322,Товары!A:A),Товары!A:A),Товары!A:B,2,0),""),6)=MID(X322,1,6),1,0)</f>
        <v>1</v>
      </c>
      <c r="AE322" s="117">
        <f ca="1">SUMIF(Группа!A:A,C322,Группа!C:C)</f>
        <v>1</v>
      </c>
      <c r="AF322" s="117">
        <f ca="1">SUMIF(Группа!B:B,Y322,Группа!C:C)</f>
        <v>1</v>
      </c>
      <c r="AG322" s="117">
        <f ca="1">SUMIF(Формы!A:A,D322,Формы!B:B)</f>
        <v>1</v>
      </c>
      <c r="AH322" s="117">
        <f ca="1">SUMIF(Материал!A:A,K322,Материал!B:B)</f>
        <v>0</v>
      </c>
      <c r="AI322" s="117">
        <f ca="1">SUMIF(Размеры!A:A,P322,Размеры!E:E)</f>
        <v>1</v>
      </c>
      <c r="AJ322" s="117">
        <f ca="1">SUMIF(Сезон!A:A,F322,Сезон!B:B)</f>
        <v>1</v>
      </c>
      <c r="AK322" s="117">
        <f ca="1">SUMIF(Состав!A:A,J322,Состав!B:B)</f>
        <v>1</v>
      </c>
      <c r="AL322" s="117">
        <f ca="1">SUMIF(ЦветПолный!A:A,I322,ЦветПолный!C:C)</f>
        <v>5</v>
      </c>
      <c r="AM322" s="117">
        <f>SUMIF(Цвет!A:A,W322,Цвет!B:B)</f>
        <v>1</v>
      </c>
      <c r="AN322" s="117">
        <f ca="1">SUMIF(Пол!B:B,L322,Пол!C:C)</f>
        <v>1</v>
      </c>
      <c r="AO322" s="117">
        <f ca="1">SUMIF(Марка!A:A,G322,Марка!B:B)</f>
        <v>1</v>
      </c>
      <c r="AP322" s="117">
        <f ca="1">SUMIF(Страна!A:A,M322,Страна!B:B)</f>
        <v>1</v>
      </c>
      <c r="AQ322" s="83" t="e">
        <f ca="1">IF(VLOOKUP(T322,Товары!A:B,2,FALSE)=X322,"Есть в 1С","ERR")</f>
        <v>#N/A</v>
      </c>
      <c r="AR322" s="84" t="e">
        <f ca="1">IF(VLOOKUP(X322,Товары!B:B,1,FALSE)=X322,"Есть в 1С","ERR")</f>
        <v>#N/A</v>
      </c>
      <c r="AS322" s="116" t="e">
        <f ca="1">VLOOKUP(T322,Товары!A:B,2,FALSE)</f>
        <v>#N/A</v>
      </c>
      <c r="AT322" s="114" t="e">
        <f ca="1">VLOOKUP(T322,Товары!A:B,1,FALSE)</f>
        <v>#N/A</v>
      </c>
    </row>
    <row r="323" spans="1:46" x14ac:dyDescent="0.25">
      <c r="A323" s="133" t="str">
        <f ca="1"/>
        <v>21-091-02-57</v>
      </c>
      <c r="B323" s="128" t="str">
        <f ca="1">UPPER(_xlfn.XLOOKUP($A323,Строчный!$A:$A,Строчный!B:B,"ERR",0))</f>
        <v>81690 MANNES</v>
      </c>
      <c r="C323" s="101" t="str">
        <f ca="1">PROPER(_xlfn.XLOOKUP($A323,Строчный!$A:$A,Строчный!C:C,"ERR",0))</f>
        <v>Шляпы</v>
      </c>
      <c r="D323" s="101" t="str">
        <f ca="1">_xlfn.LET(_xlpm.DATA,(_xlfn.XLOOKUP($A323,Строчный!$A:$A,Строчный!D:D,"ERR",0)),UPPER(MID(_xlpm.DATA,1,1))&amp;LOWER(MID(_xlpm.DATA,2,LEN(_xlpm.DATA)-1)))</f>
        <v>Шляпа хомбург</v>
      </c>
      <c r="E323" s="101" t="str">
        <f ca="1">PROPER(_xlfn.XLOOKUP($A323,Строчный!$A:$A,Строчный!E:E,"ERR",0))</f>
        <v>The Hollywood</v>
      </c>
      <c r="F323" s="101" t="str">
        <f ca="1">LOWER(_xlfn.XLOOKUP($A323,Строчный!$A:$A,Строчный!F:F,"ERR",0))</f>
        <v>летний</v>
      </c>
      <c r="G323" s="101" t="str">
        <f ca="1">UPPER(_xlfn.XLOOKUP($A323,Строчный!$A:$A,Строчный!G:G,"ERR",0))</f>
        <v>BAILEY</v>
      </c>
      <c r="H323" s="101" t="str">
        <f ca="1">LOWER(_xlfn.XLOOKUP($A323,Строчный!$A:$A,Строчный!H:H,"ERR",0))</f>
        <v>natural multi</v>
      </c>
      <c r="I323" s="101" t="str">
        <f ca="1">LOWER(_xlfn.XLOOKUP($A323,Строчный!$A:$A,Строчный!I:I,"ERR",0))</f>
        <v>песочный</v>
      </c>
      <c r="J323" s="101" t="str">
        <f ca="1">SUBSTITUTE(LOWER(_xlfn.XLOOKUP($A323,Строчный!$A:$A,Строчный!J:J,"ERR",0)),"подклад","Подклад")</f>
        <v>100% полипропилен</v>
      </c>
      <c r="K323" s="101" t="str">
        <f ca="1">LOWER(_xlfn.XLOOKUP($A323,Строчный!$A:$A,Строчный!K:K,"ERR",0))</f>
        <v/>
      </c>
      <c r="L323" s="101" t="str">
        <f ca="1">PROPER(_xlfn.XLOOKUP($A323,Строчный!$A:$A,Строчный!L:L,"ERR",0))</f>
        <v>Унисекс</v>
      </c>
      <c r="M323" s="101" t="str">
        <f ca="1">PROPER(_xlfn.XLOOKUP($A323,Строчный!$A:$A,Строчный!M:M,"ERR",0))</f>
        <v>Китай</v>
      </c>
      <c r="N323" s="110">
        <f ca="1">VALUE(_xlfn.XLOOKUP($A323,Строчный!$A:$A,Строчный!N:N,"ERR",0))</f>
        <v>2094.3000000000002</v>
      </c>
      <c r="O323" s="109" t="str">
        <f ca="1">_xlfn.XLOOKUP($G323,Фабрика!A:A,Фабрика!B:B,"ERR",0)</f>
        <v>Bollman Headwear Europe Ltd; 2 Merchants drive, Caelisle, Cumbria CA3 0JW, United Kingdom</v>
      </c>
      <c r="P323" s="100">
        <f ca="1">_xlfn.XLOOKUP($A323,Строчный!$A:$A,Строчный!P:P,"ERR",0)</f>
        <v>57</v>
      </c>
      <c r="Q323" s="100">
        <f ca="1">VALUE(_xlfn.XLOOKUP($A323,Строчный!$A:$A,Строчный!Q:Q,"ERR",0))</f>
        <v>10</v>
      </c>
      <c r="R323" s="14" t="s">
        <v>283</v>
      </c>
      <c r="S323" s="122" t="str">
        <f t="shared" ca="1" si="33"/>
        <v>Шляпа BAILEY арт. 81690 MANNES (песочный)</v>
      </c>
      <c r="T323" s="121" t="str">
        <f t="shared" ca="1" si="34"/>
        <v>Шляпа BAILEY арт. 81690 MANNES (песочный) {natural multi}</v>
      </c>
      <c r="U323" s="18" t="str">
        <f t="shared" ca="1" si="35"/>
        <v>песочный</v>
      </c>
      <c r="V323" s="18" t="str">
        <f t="shared" ca="1" si="36"/>
        <v>песочный</v>
      </c>
      <c r="W323" s="119" t="s">
        <v>52</v>
      </c>
      <c r="X323" s="93" t="str">
        <f t="shared" ref="X323:X386" ca="1" si="37">LEFT(A323,9)</f>
        <v>21-091-02</v>
      </c>
      <c r="Y323" s="95" t="str">
        <f ca="1">VLOOKUP(C323,Группа!A:B,2,FALSE)</f>
        <v>Шляпа</v>
      </c>
      <c r="Z323" s="117" t="str">
        <f ca="1">IFERROR(VLOOKUP(P323,Размеры!A:C,3,FALSE),"")</f>
        <v>57 M</v>
      </c>
      <c r="AA323" s="117" t="str">
        <f ca="1">VLOOKUP(I323,ЦветПолный!A:B,2,FALSE)</f>
        <v>02</v>
      </c>
      <c r="AB323" s="117">
        <f ca="1">IFERROR(VLOOKUP(P323,Размеры!A:D,4,FALSE),"")</f>
        <v>57</v>
      </c>
      <c r="AC323" s="117">
        <f ca="1">IF(LEFT(IFERROR(VLOOKUP(LOOKUP(2,1/SEARCH(B323,Товары!A:A),Товары!A:A),Товары!A:B,2,0),""),6)=MID(X323,1,6),1,0)</f>
        <v>1</v>
      </c>
      <c r="AE323" s="117">
        <f ca="1">SUMIF(Группа!A:A,C323,Группа!C:C)</f>
        <v>1</v>
      </c>
      <c r="AF323" s="117">
        <f ca="1">SUMIF(Группа!B:B,Y323,Группа!C:C)</f>
        <v>1</v>
      </c>
      <c r="AG323" s="117">
        <f ca="1">SUMIF(Формы!A:A,D323,Формы!B:B)</f>
        <v>1</v>
      </c>
      <c r="AH323" s="117">
        <f ca="1">SUMIF(Материал!A:A,K323,Материал!B:B)</f>
        <v>0</v>
      </c>
      <c r="AI323" s="117">
        <f ca="1">SUMIF(Размеры!A:A,P323,Размеры!E:E)</f>
        <v>1</v>
      </c>
      <c r="AJ323" s="117">
        <f ca="1">SUMIF(Сезон!A:A,F323,Сезон!B:B)</f>
        <v>1</v>
      </c>
      <c r="AK323" s="117">
        <f ca="1">SUMIF(Состав!A:A,J323,Состав!B:B)</f>
        <v>1</v>
      </c>
      <c r="AL323" s="117">
        <f ca="1">SUMIF(ЦветПолный!A:A,I323,ЦветПолный!C:C)</f>
        <v>5</v>
      </c>
      <c r="AM323" s="117">
        <f>SUMIF(Цвет!A:A,W323,Цвет!B:B)</f>
        <v>1</v>
      </c>
      <c r="AN323" s="117">
        <f ca="1">SUMIF(Пол!B:B,L323,Пол!C:C)</f>
        <v>1</v>
      </c>
      <c r="AO323" s="117">
        <f ca="1">SUMIF(Марка!A:A,G323,Марка!B:B)</f>
        <v>1</v>
      </c>
      <c r="AP323" s="117">
        <f ca="1">SUMIF(Страна!A:A,M323,Страна!B:B)</f>
        <v>1</v>
      </c>
      <c r="AQ323" s="83" t="e">
        <f ca="1">IF(VLOOKUP(T323,Товары!A:B,2,FALSE)=X323,"Есть в 1С","ERR")</f>
        <v>#N/A</v>
      </c>
      <c r="AR323" s="84" t="e">
        <f ca="1">IF(VLOOKUP(X323,Товары!B:B,1,FALSE)=X323,"Есть в 1С","ERR")</f>
        <v>#N/A</v>
      </c>
      <c r="AS323" s="116" t="e">
        <f ca="1">VLOOKUP(T323,Товары!A:B,2,FALSE)</f>
        <v>#N/A</v>
      </c>
      <c r="AT323" s="114" t="e">
        <f ca="1">VLOOKUP(T323,Товары!A:B,1,FALSE)</f>
        <v>#N/A</v>
      </c>
    </row>
    <row r="324" spans="1:46" x14ac:dyDescent="0.25">
      <c r="A324" s="133" t="str">
        <f ca="1"/>
        <v>21-091-02-55</v>
      </c>
      <c r="B324" s="128" t="str">
        <f ca="1">UPPER(_xlfn.XLOOKUP($A324,Строчный!$A:$A,Строчный!B:B,"ERR",0))</f>
        <v>81690 MANNES</v>
      </c>
      <c r="C324" s="101" t="str">
        <f ca="1">PROPER(_xlfn.XLOOKUP($A324,Строчный!$A:$A,Строчный!C:C,"ERR",0))</f>
        <v>Шляпы</v>
      </c>
      <c r="D324" s="101" t="str">
        <f ca="1">_xlfn.LET(_xlpm.DATA,(_xlfn.XLOOKUP($A324,Строчный!$A:$A,Строчный!D:D,"ERR",0)),UPPER(MID(_xlpm.DATA,1,1))&amp;LOWER(MID(_xlpm.DATA,2,LEN(_xlpm.DATA)-1)))</f>
        <v>Шляпа хомбург</v>
      </c>
      <c r="E324" s="101" t="str">
        <f ca="1">PROPER(_xlfn.XLOOKUP($A324,Строчный!$A:$A,Строчный!E:E,"ERR",0))</f>
        <v>The Hollywood</v>
      </c>
      <c r="F324" s="101" t="str">
        <f ca="1">LOWER(_xlfn.XLOOKUP($A324,Строчный!$A:$A,Строчный!F:F,"ERR",0))</f>
        <v>летний</v>
      </c>
      <c r="G324" s="101" t="str">
        <f ca="1">UPPER(_xlfn.XLOOKUP($A324,Строчный!$A:$A,Строчный!G:G,"ERR",0))</f>
        <v>BAILEY</v>
      </c>
      <c r="H324" s="101" t="str">
        <f ca="1">LOWER(_xlfn.XLOOKUP($A324,Строчный!$A:$A,Строчный!H:H,"ERR",0))</f>
        <v>natural multi</v>
      </c>
      <c r="I324" s="101" t="str">
        <f ca="1">LOWER(_xlfn.XLOOKUP($A324,Строчный!$A:$A,Строчный!I:I,"ERR",0))</f>
        <v>песочный</v>
      </c>
      <c r="J324" s="101" t="str">
        <f ca="1">SUBSTITUTE(LOWER(_xlfn.XLOOKUP($A324,Строчный!$A:$A,Строчный!J:J,"ERR",0)),"подклад","Подклад")</f>
        <v>100% полипропилен</v>
      </c>
      <c r="K324" s="101" t="str">
        <f ca="1">LOWER(_xlfn.XLOOKUP($A324,Строчный!$A:$A,Строчный!K:K,"ERR",0))</f>
        <v/>
      </c>
      <c r="L324" s="101" t="str">
        <f ca="1">PROPER(_xlfn.XLOOKUP($A324,Строчный!$A:$A,Строчный!L:L,"ERR",0))</f>
        <v>Унисекс</v>
      </c>
      <c r="M324" s="101" t="str">
        <f ca="1">PROPER(_xlfn.XLOOKUP($A324,Строчный!$A:$A,Строчный!M:M,"ERR",0))</f>
        <v>Китай</v>
      </c>
      <c r="N324" s="110">
        <f ca="1">VALUE(_xlfn.XLOOKUP($A324,Строчный!$A:$A,Строчный!N:N,"ERR",0))</f>
        <v>2094.3000000000002</v>
      </c>
      <c r="O324" s="109" t="str">
        <f ca="1">_xlfn.XLOOKUP($G324,Фабрика!A:A,Фабрика!B:B,"ERR",0)</f>
        <v>Bollman Headwear Europe Ltd; 2 Merchants drive, Caelisle, Cumbria CA3 0JW, United Kingdom</v>
      </c>
      <c r="P324" s="100">
        <f ca="1">_xlfn.XLOOKUP($A324,Строчный!$A:$A,Строчный!P:P,"ERR",0)</f>
        <v>55</v>
      </c>
      <c r="Q324" s="100">
        <f ca="1">VALUE(_xlfn.XLOOKUP($A324,Строчный!$A:$A,Строчный!Q:Q,"ERR",0))</f>
        <v>3</v>
      </c>
      <c r="R324" s="14" t="s">
        <v>283</v>
      </c>
      <c r="S324" s="122" t="str">
        <f t="shared" ca="1" si="33"/>
        <v>Шляпа BAILEY арт. 81690 MANNES (песочный)</v>
      </c>
      <c r="T324" s="121" t="str">
        <f t="shared" ca="1" si="34"/>
        <v>Шляпа BAILEY арт. 81690 MANNES (песочный) {natural multi}</v>
      </c>
      <c r="U324" s="18" t="str">
        <f t="shared" ca="1" si="35"/>
        <v>песочный</v>
      </c>
      <c r="V324" s="18" t="str">
        <f t="shared" ca="1" si="36"/>
        <v>песочный</v>
      </c>
      <c r="W324" s="119" t="s">
        <v>52</v>
      </c>
      <c r="X324" s="93" t="str">
        <f t="shared" ca="1" si="37"/>
        <v>21-091-02</v>
      </c>
      <c r="Y324" s="95" t="str">
        <f ca="1">VLOOKUP(C324,Группа!A:B,2,FALSE)</f>
        <v>Шляпа</v>
      </c>
      <c r="Z324" s="117" t="str">
        <f ca="1">IFERROR(VLOOKUP(P324,Размеры!A:C,3,FALSE),"")</f>
        <v>55 S</v>
      </c>
      <c r="AA324" s="117" t="str">
        <f ca="1">VLOOKUP(I324,ЦветПолный!A:B,2,FALSE)</f>
        <v>02</v>
      </c>
      <c r="AB324" s="117">
        <f ca="1">IFERROR(VLOOKUP(P324,Размеры!A:D,4,FALSE),"")</f>
        <v>55</v>
      </c>
      <c r="AC324" s="117">
        <f ca="1">IF(LEFT(IFERROR(VLOOKUP(LOOKUP(2,1/SEARCH(B324,Товары!A:A),Товары!A:A),Товары!A:B,2,0),""),6)=MID(X324,1,6),1,0)</f>
        <v>1</v>
      </c>
      <c r="AE324" s="117">
        <f ca="1">SUMIF(Группа!A:A,C324,Группа!C:C)</f>
        <v>1</v>
      </c>
      <c r="AF324" s="117">
        <f ca="1">SUMIF(Группа!B:B,Y324,Группа!C:C)</f>
        <v>1</v>
      </c>
      <c r="AG324" s="117">
        <f ca="1">SUMIF(Формы!A:A,D324,Формы!B:B)</f>
        <v>1</v>
      </c>
      <c r="AH324" s="117">
        <f ca="1">SUMIF(Материал!A:A,K324,Материал!B:B)</f>
        <v>0</v>
      </c>
      <c r="AI324" s="117">
        <f ca="1">SUMIF(Размеры!A:A,P324,Размеры!E:E)</f>
        <v>1</v>
      </c>
      <c r="AJ324" s="117">
        <f ca="1">SUMIF(Сезон!A:A,F324,Сезон!B:B)</f>
        <v>1</v>
      </c>
      <c r="AK324" s="117">
        <f ca="1">SUMIF(Состав!A:A,J324,Состав!B:B)</f>
        <v>1</v>
      </c>
      <c r="AL324" s="117">
        <f ca="1">SUMIF(ЦветПолный!A:A,I324,ЦветПолный!C:C)</f>
        <v>5</v>
      </c>
      <c r="AM324" s="117">
        <f>SUMIF(Цвет!A:A,W324,Цвет!B:B)</f>
        <v>1</v>
      </c>
      <c r="AN324" s="117">
        <f ca="1">SUMIF(Пол!B:B,L324,Пол!C:C)</f>
        <v>1</v>
      </c>
      <c r="AO324" s="117">
        <f ca="1">SUMIF(Марка!A:A,G324,Марка!B:B)</f>
        <v>1</v>
      </c>
      <c r="AP324" s="117">
        <f ca="1">SUMIF(Страна!A:A,M324,Страна!B:B)</f>
        <v>1</v>
      </c>
      <c r="AQ324" s="83" t="e">
        <f ca="1">IF(VLOOKUP(T324,Товары!A:B,2,FALSE)=X324,"Есть в 1С","ERR")</f>
        <v>#N/A</v>
      </c>
      <c r="AR324" s="84" t="e">
        <f ca="1">IF(VLOOKUP(X324,Товары!B:B,1,FALSE)=X324,"Есть в 1С","ERR")</f>
        <v>#N/A</v>
      </c>
      <c r="AS324" s="116" t="e">
        <f ca="1">VLOOKUP(T324,Товары!A:B,2,FALSE)</f>
        <v>#N/A</v>
      </c>
      <c r="AT324" s="114" t="e">
        <f ca="1">VLOOKUP(T324,Товары!A:B,1,FALSE)</f>
        <v>#N/A</v>
      </c>
    </row>
    <row r="325" spans="1:46" x14ac:dyDescent="0.25">
      <c r="A325" s="133" t="str">
        <f ca="1"/>
        <v>21-091-01-63</v>
      </c>
      <c r="B325" s="128" t="str">
        <f ca="1">UPPER(_xlfn.XLOOKUP($A325,Строчный!$A:$A,Строчный!B:B,"ERR",0))</f>
        <v>81690 MANNES</v>
      </c>
      <c r="C325" s="101" t="str">
        <f ca="1">PROPER(_xlfn.XLOOKUP($A325,Строчный!$A:$A,Строчный!C:C,"ERR",0))</f>
        <v>Шляпы</v>
      </c>
      <c r="D325" s="101" t="str">
        <f ca="1">_xlfn.LET(_xlpm.DATA,(_xlfn.XLOOKUP($A325,Строчный!$A:$A,Строчный!D:D,"ERR",0)),UPPER(MID(_xlpm.DATA,1,1))&amp;LOWER(MID(_xlpm.DATA,2,LEN(_xlpm.DATA)-1)))</f>
        <v>Шляпа хомбург</v>
      </c>
      <c r="E325" s="101" t="str">
        <f ca="1">PROPER(_xlfn.XLOOKUP($A325,Строчный!$A:$A,Строчный!E:E,"ERR",0))</f>
        <v>The Hollywood</v>
      </c>
      <c r="F325" s="101" t="str">
        <f ca="1">LOWER(_xlfn.XLOOKUP($A325,Строчный!$A:$A,Строчный!F:F,"ERR",0))</f>
        <v>летний</v>
      </c>
      <c r="G325" s="101" t="str">
        <f ca="1">UPPER(_xlfn.XLOOKUP($A325,Строчный!$A:$A,Строчный!G:G,"ERR",0))</f>
        <v>BAILEY</v>
      </c>
      <c r="H325" s="101" t="str">
        <f ca="1">LOWER(_xlfn.XLOOKUP($A325,Строчный!$A:$A,Строчный!H:H,"ERR",0))</f>
        <v>light grey</v>
      </c>
      <c r="I325" s="101" t="str">
        <f ca="1">LOWER(_xlfn.XLOOKUP($A325,Строчный!$A:$A,Строчный!I:I,"ERR",0))</f>
        <v>светло-серый</v>
      </c>
      <c r="J325" s="101" t="str">
        <f ca="1">SUBSTITUTE(LOWER(_xlfn.XLOOKUP($A325,Строчный!$A:$A,Строчный!J:J,"ERR",0)),"подклад","Подклад")</f>
        <v>100% полипропилен</v>
      </c>
      <c r="K325" s="101" t="str">
        <f ca="1">LOWER(_xlfn.XLOOKUP($A325,Строчный!$A:$A,Строчный!K:K,"ERR",0))</f>
        <v/>
      </c>
      <c r="L325" s="101" t="str">
        <f ca="1">PROPER(_xlfn.XLOOKUP($A325,Строчный!$A:$A,Строчный!L:L,"ERR",0))</f>
        <v>Унисекс</v>
      </c>
      <c r="M325" s="101" t="str">
        <f ca="1">PROPER(_xlfn.XLOOKUP($A325,Строчный!$A:$A,Строчный!M:M,"ERR",0))</f>
        <v>Китай</v>
      </c>
      <c r="N325" s="110">
        <f ca="1">VALUE(_xlfn.XLOOKUP($A325,Строчный!$A:$A,Строчный!N:N,"ERR",0))</f>
        <v>2094.3000000000002</v>
      </c>
      <c r="O325" s="109" t="str">
        <f ca="1">_xlfn.XLOOKUP($G325,Фабрика!A:A,Фабрика!B:B,"ERR",0)</f>
        <v>Bollman Headwear Europe Ltd; 2 Merchants drive, Caelisle, Cumbria CA3 0JW, United Kingdom</v>
      </c>
      <c r="P325" s="100">
        <f ca="1">_xlfn.XLOOKUP($A325,Строчный!$A:$A,Строчный!P:P,"ERR",0)</f>
        <v>63</v>
      </c>
      <c r="Q325" s="100">
        <f ca="1">VALUE(_xlfn.XLOOKUP($A325,Строчный!$A:$A,Строчный!Q:Q,"ERR",0))</f>
        <v>3</v>
      </c>
      <c r="R325" s="14" t="s">
        <v>283</v>
      </c>
      <c r="S325" s="122" t="str">
        <f t="shared" ca="1" si="33"/>
        <v>Шляпа BAILEY арт. 81690 MANNES (светло-серый)</v>
      </c>
      <c r="T325" s="121" t="str">
        <f t="shared" ca="1" si="34"/>
        <v>Шляпа BAILEY арт. 81690 MANNES (светло-серый) {light grey}</v>
      </c>
      <c r="U325" s="18" t="str">
        <f t="shared" ca="1" si="35"/>
        <v>серый</v>
      </c>
      <c r="V325" s="18" t="str">
        <f t="shared" ca="1" si="36"/>
        <v>серый</v>
      </c>
      <c r="W325" s="119" t="str">
        <f ca="1">_xlfn.XLOOKUP(A325,'Цвета артикулов'!A:A,'Цвета артикулов'!B:B,IFERROR(MID(I325,FIND("-",I325)+1,LEN(I325)),IFERROR(MID(I325,1,FIND("/",I325)-2),I325)),0)</f>
        <v>серый</v>
      </c>
      <c r="X325" s="93" t="str">
        <f t="shared" ca="1" si="37"/>
        <v>21-091-01</v>
      </c>
      <c r="Y325" s="95" t="str">
        <f ca="1">VLOOKUP(C325,Группа!A:B,2,FALSE)</f>
        <v>Шляпа</v>
      </c>
      <c r="Z325" s="117" t="str">
        <f ca="1">IFERROR(VLOOKUP(P325,Размеры!A:C,3,FALSE),"")</f>
        <v>63 XXL</v>
      </c>
      <c r="AA325" s="117" t="str">
        <f ca="1">VLOOKUP(I325,ЦветПолный!A:B,2,FALSE)</f>
        <v>01</v>
      </c>
      <c r="AB325" s="117">
        <f ca="1">IFERROR(VLOOKUP(P325,Размеры!A:D,4,FALSE),"")</f>
        <v>63</v>
      </c>
      <c r="AC325" s="117">
        <f ca="1">IF(LEFT(IFERROR(VLOOKUP(LOOKUP(2,1/SEARCH(B325,Товары!A:A),Товары!A:A),Товары!A:B,2,0),""),6)=MID(X325,1,6),1,0)</f>
        <v>1</v>
      </c>
      <c r="AE325" s="117">
        <f ca="1">SUMIF(Группа!A:A,C325,Группа!C:C)</f>
        <v>1</v>
      </c>
      <c r="AF325" s="117">
        <f ca="1">SUMIF(Группа!B:B,Y325,Группа!C:C)</f>
        <v>1</v>
      </c>
      <c r="AG325" s="117">
        <f ca="1">SUMIF(Формы!A:A,D325,Формы!B:B)</f>
        <v>1</v>
      </c>
      <c r="AH325" s="117">
        <f ca="1">SUMIF(Материал!A:A,K325,Материал!B:B)</f>
        <v>0</v>
      </c>
      <c r="AI325" s="117">
        <f ca="1">SUMIF(Размеры!A:A,P325,Размеры!E:E)</f>
        <v>1</v>
      </c>
      <c r="AJ325" s="117">
        <f ca="1">SUMIF(Сезон!A:A,F325,Сезон!B:B)</f>
        <v>1</v>
      </c>
      <c r="AK325" s="117">
        <f ca="1">SUMIF(Состав!A:A,J325,Состав!B:B)</f>
        <v>1</v>
      </c>
      <c r="AL325" s="117">
        <f ca="1">SUMIF(ЦветПолный!A:A,I325,ЦветПолный!C:C)</f>
        <v>6</v>
      </c>
      <c r="AM325" s="117">
        <f ca="1">SUMIF(Цвет!A:A,W325,Цвет!B:B)</f>
        <v>1</v>
      </c>
      <c r="AN325" s="117">
        <f ca="1">SUMIF(Пол!B:B,L325,Пол!C:C)</f>
        <v>1</v>
      </c>
      <c r="AO325" s="117">
        <f ca="1">SUMIF(Марка!A:A,G325,Марка!B:B)</f>
        <v>1</v>
      </c>
      <c r="AP325" s="117">
        <f ca="1">SUMIF(Страна!A:A,M325,Страна!B:B)</f>
        <v>1</v>
      </c>
      <c r="AQ325" s="83" t="str">
        <f ca="1">IF(VLOOKUP(T325,Товары!A:B,2,FALSE)=X325,"Есть в 1С","ERR")</f>
        <v>Есть в 1С</v>
      </c>
      <c r="AR325" s="84" t="str">
        <f ca="1">IF(VLOOKUP(X325,Товары!B:B,1,FALSE)=X325,"Есть в 1С","ERR")</f>
        <v>Есть в 1С</v>
      </c>
      <c r="AS325" s="116" t="str">
        <f ca="1">VLOOKUP(T325,Товары!A:B,2,FALSE)</f>
        <v>21-091-01</v>
      </c>
      <c r="AT325" s="114" t="str">
        <f ca="1">VLOOKUP(T325,Товары!A:B,1,FALSE)</f>
        <v>Шляпа BAILEY арт. 81690 MANNES (светло-серый) {light grey}</v>
      </c>
    </row>
    <row r="326" spans="1:46" x14ac:dyDescent="0.25">
      <c r="A326" s="133" t="str">
        <f ca="1"/>
        <v>21-091-01-61</v>
      </c>
      <c r="B326" s="128" t="str">
        <f ca="1">UPPER(_xlfn.XLOOKUP($A326,Строчный!$A:$A,Строчный!B:B,"ERR",0))</f>
        <v>81690 MANNES</v>
      </c>
      <c r="C326" s="101" t="str">
        <f ca="1">PROPER(_xlfn.XLOOKUP($A326,Строчный!$A:$A,Строчный!C:C,"ERR",0))</f>
        <v>Шляпы</v>
      </c>
      <c r="D326" s="101" t="str">
        <f ca="1">_xlfn.LET(_xlpm.DATA,(_xlfn.XLOOKUP($A326,Строчный!$A:$A,Строчный!D:D,"ERR",0)),UPPER(MID(_xlpm.DATA,1,1))&amp;LOWER(MID(_xlpm.DATA,2,LEN(_xlpm.DATA)-1)))</f>
        <v>Шляпа хомбург</v>
      </c>
      <c r="E326" s="101" t="str">
        <f ca="1">PROPER(_xlfn.XLOOKUP($A326,Строчный!$A:$A,Строчный!E:E,"ERR",0))</f>
        <v>The Hollywood</v>
      </c>
      <c r="F326" s="101" t="str">
        <f ca="1">LOWER(_xlfn.XLOOKUP($A326,Строчный!$A:$A,Строчный!F:F,"ERR",0))</f>
        <v>летний</v>
      </c>
      <c r="G326" s="101" t="str">
        <f ca="1">UPPER(_xlfn.XLOOKUP($A326,Строчный!$A:$A,Строчный!G:G,"ERR",0))</f>
        <v>BAILEY</v>
      </c>
      <c r="H326" s="101" t="str">
        <f ca="1">LOWER(_xlfn.XLOOKUP($A326,Строчный!$A:$A,Строчный!H:H,"ERR",0))</f>
        <v>light grey</v>
      </c>
      <c r="I326" s="101" t="str">
        <f ca="1">LOWER(_xlfn.XLOOKUP($A326,Строчный!$A:$A,Строчный!I:I,"ERR",0))</f>
        <v>светло-серый</v>
      </c>
      <c r="J326" s="101" t="str">
        <f ca="1">SUBSTITUTE(LOWER(_xlfn.XLOOKUP($A326,Строчный!$A:$A,Строчный!J:J,"ERR",0)),"подклад","Подклад")</f>
        <v>100% полипропилен</v>
      </c>
      <c r="K326" s="101" t="str">
        <f ca="1">LOWER(_xlfn.XLOOKUP($A326,Строчный!$A:$A,Строчный!K:K,"ERR",0))</f>
        <v/>
      </c>
      <c r="L326" s="101" t="str">
        <f ca="1">PROPER(_xlfn.XLOOKUP($A326,Строчный!$A:$A,Строчный!L:L,"ERR",0))</f>
        <v>Унисекс</v>
      </c>
      <c r="M326" s="101" t="str">
        <f ca="1">PROPER(_xlfn.XLOOKUP($A326,Строчный!$A:$A,Строчный!M:M,"ERR",0))</f>
        <v>Китай</v>
      </c>
      <c r="N326" s="110">
        <f ca="1">VALUE(_xlfn.XLOOKUP($A326,Строчный!$A:$A,Строчный!N:N,"ERR",0))</f>
        <v>2094.3000000000002</v>
      </c>
      <c r="O326" s="109" t="str">
        <f ca="1">_xlfn.XLOOKUP($G326,Фабрика!A:A,Фабрика!B:B,"ERR",0)</f>
        <v>Bollman Headwear Europe Ltd; 2 Merchants drive, Caelisle, Cumbria CA3 0JW, United Kingdom</v>
      </c>
      <c r="P326" s="100">
        <f ca="1">_xlfn.XLOOKUP($A326,Строчный!$A:$A,Строчный!P:P,"ERR",0)</f>
        <v>61</v>
      </c>
      <c r="Q326" s="100">
        <f ca="1">VALUE(_xlfn.XLOOKUP($A326,Строчный!$A:$A,Строчный!Q:Q,"ERR",0))</f>
        <v>8</v>
      </c>
      <c r="R326" s="14" t="s">
        <v>283</v>
      </c>
      <c r="S326" s="122" t="str">
        <f t="shared" ca="1" si="33"/>
        <v>Шляпа BAILEY арт. 81690 MANNES (светло-серый)</v>
      </c>
      <c r="T326" s="121" t="str">
        <f t="shared" ca="1" si="34"/>
        <v>Шляпа BAILEY арт. 81690 MANNES (светло-серый) {light grey}</v>
      </c>
      <c r="U326" s="18" t="str">
        <f t="shared" ca="1" si="35"/>
        <v>серый</v>
      </c>
      <c r="V326" s="18" t="str">
        <f t="shared" ca="1" si="36"/>
        <v>серый</v>
      </c>
      <c r="W326" s="119" t="str">
        <f ca="1">_xlfn.XLOOKUP(A326,'Цвета артикулов'!A:A,'Цвета артикулов'!B:B,IFERROR(MID(I326,FIND("-",I326)+1,LEN(I326)),IFERROR(MID(I326,1,FIND("/",I326)-2),I326)),0)</f>
        <v>серый</v>
      </c>
      <c r="X326" s="93" t="str">
        <f t="shared" ca="1" si="37"/>
        <v>21-091-01</v>
      </c>
      <c r="Y326" s="95" t="str">
        <f ca="1">VLOOKUP(C326,Группа!A:B,2,FALSE)</f>
        <v>Шляпа</v>
      </c>
      <c r="Z326" s="117" t="str">
        <f ca="1">IFERROR(VLOOKUP(P326,Размеры!A:C,3,FALSE),"")</f>
        <v>61 XL</v>
      </c>
      <c r="AA326" s="117" t="str">
        <f ca="1">VLOOKUP(I326,ЦветПолный!A:B,2,FALSE)</f>
        <v>01</v>
      </c>
      <c r="AB326" s="117">
        <f ca="1">IFERROR(VLOOKUP(P326,Размеры!A:D,4,FALSE),"")</f>
        <v>61</v>
      </c>
      <c r="AC326" s="117">
        <f ca="1">IF(LEFT(IFERROR(VLOOKUP(LOOKUP(2,1/SEARCH(B326,Товары!A:A),Товары!A:A),Товары!A:B,2,0),""),6)=MID(X326,1,6),1,0)</f>
        <v>1</v>
      </c>
      <c r="AE326" s="117">
        <f ca="1">SUMIF(Группа!A:A,C326,Группа!C:C)</f>
        <v>1</v>
      </c>
      <c r="AF326" s="117">
        <f ca="1">SUMIF(Группа!B:B,Y326,Группа!C:C)</f>
        <v>1</v>
      </c>
      <c r="AG326" s="117">
        <f ca="1">SUMIF(Формы!A:A,D326,Формы!B:B)</f>
        <v>1</v>
      </c>
      <c r="AH326" s="117">
        <f ca="1">SUMIF(Материал!A:A,K326,Материал!B:B)</f>
        <v>0</v>
      </c>
      <c r="AI326" s="117">
        <f ca="1">SUMIF(Размеры!A:A,P326,Размеры!E:E)</f>
        <v>1</v>
      </c>
      <c r="AJ326" s="117">
        <f ca="1">SUMIF(Сезон!A:A,F326,Сезон!B:B)</f>
        <v>1</v>
      </c>
      <c r="AK326" s="117">
        <f ca="1">SUMIF(Состав!A:A,J326,Состав!B:B)</f>
        <v>1</v>
      </c>
      <c r="AL326" s="117">
        <f ca="1">SUMIF(ЦветПолный!A:A,I326,ЦветПолный!C:C)</f>
        <v>6</v>
      </c>
      <c r="AM326" s="117">
        <f ca="1">SUMIF(Цвет!A:A,W326,Цвет!B:B)</f>
        <v>1</v>
      </c>
      <c r="AN326" s="117">
        <f ca="1">SUMIF(Пол!B:B,L326,Пол!C:C)</f>
        <v>1</v>
      </c>
      <c r="AO326" s="117">
        <f ca="1">SUMIF(Марка!A:A,G326,Марка!B:B)</f>
        <v>1</v>
      </c>
      <c r="AP326" s="117">
        <f ca="1">SUMIF(Страна!A:A,M326,Страна!B:B)</f>
        <v>1</v>
      </c>
      <c r="AQ326" s="83" t="str">
        <f ca="1">IF(VLOOKUP(T326,Товары!A:B,2,FALSE)=X326,"Есть в 1С","ERR")</f>
        <v>Есть в 1С</v>
      </c>
      <c r="AR326" s="84" t="str">
        <f ca="1">IF(VLOOKUP(X326,Товары!B:B,1,FALSE)=X326,"Есть в 1С","ERR")</f>
        <v>Есть в 1С</v>
      </c>
      <c r="AS326" s="116" t="str">
        <f ca="1">VLOOKUP(T326,Товары!A:B,2,FALSE)</f>
        <v>21-091-01</v>
      </c>
      <c r="AT326" s="114" t="str">
        <f ca="1">VLOOKUP(T326,Товары!A:B,1,FALSE)</f>
        <v>Шляпа BAILEY арт. 81690 MANNES (светло-серый) {light grey}</v>
      </c>
    </row>
    <row r="327" spans="1:46" x14ac:dyDescent="0.25">
      <c r="A327" s="133" t="str">
        <f ca="1"/>
        <v>21-091-01-59</v>
      </c>
      <c r="B327" s="128" t="str">
        <f ca="1">UPPER(_xlfn.XLOOKUP($A327,Строчный!$A:$A,Строчный!B:B,"ERR",0))</f>
        <v>81690 MANNES</v>
      </c>
      <c r="C327" s="101" t="str">
        <f ca="1">PROPER(_xlfn.XLOOKUP($A327,Строчный!$A:$A,Строчный!C:C,"ERR",0))</f>
        <v>Шляпы</v>
      </c>
      <c r="D327" s="101" t="str">
        <f ca="1">_xlfn.LET(_xlpm.DATA,(_xlfn.XLOOKUP($A327,Строчный!$A:$A,Строчный!D:D,"ERR",0)),UPPER(MID(_xlpm.DATA,1,1))&amp;LOWER(MID(_xlpm.DATA,2,LEN(_xlpm.DATA)-1)))</f>
        <v>Шляпа хомбург</v>
      </c>
      <c r="E327" s="101" t="str">
        <f ca="1">PROPER(_xlfn.XLOOKUP($A327,Строчный!$A:$A,Строчный!E:E,"ERR",0))</f>
        <v>The Hollywood</v>
      </c>
      <c r="F327" s="101" t="str">
        <f ca="1">LOWER(_xlfn.XLOOKUP($A327,Строчный!$A:$A,Строчный!F:F,"ERR",0))</f>
        <v>летний</v>
      </c>
      <c r="G327" s="101" t="str">
        <f ca="1">UPPER(_xlfn.XLOOKUP($A327,Строчный!$A:$A,Строчный!G:G,"ERR",0))</f>
        <v>BAILEY</v>
      </c>
      <c r="H327" s="101" t="str">
        <f ca="1">LOWER(_xlfn.XLOOKUP($A327,Строчный!$A:$A,Строчный!H:H,"ERR",0))</f>
        <v>light grey</v>
      </c>
      <c r="I327" s="101" t="str">
        <f ca="1">LOWER(_xlfn.XLOOKUP($A327,Строчный!$A:$A,Строчный!I:I,"ERR",0))</f>
        <v>светло-серый</v>
      </c>
      <c r="J327" s="101" t="str">
        <f ca="1">SUBSTITUTE(LOWER(_xlfn.XLOOKUP($A327,Строчный!$A:$A,Строчный!J:J,"ERR",0)),"подклад","Подклад")</f>
        <v>100% полипропилен</v>
      </c>
      <c r="K327" s="101" t="str">
        <f ca="1">LOWER(_xlfn.XLOOKUP($A327,Строчный!$A:$A,Строчный!K:K,"ERR",0))</f>
        <v/>
      </c>
      <c r="L327" s="101" t="str">
        <f ca="1">PROPER(_xlfn.XLOOKUP($A327,Строчный!$A:$A,Строчный!L:L,"ERR",0))</f>
        <v>Унисекс</v>
      </c>
      <c r="M327" s="101" t="str">
        <f ca="1">PROPER(_xlfn.XLOOKUP($A327,Строчный!$A:$A,Строчный!M:M,"ERR",0))</f>
        <v>Китай</v>
      </c>
      <c r="N327" s="110">
        <f ca="1">VALUE(_xlfn.XLOOKUP($A327,Строчный!$A:$A,Строчный!N:N,"ERR",0))</f>
        <v>2094.3000000000002</v>
      </c>
      <c r="O327" s="109" t="str">
        <f ca="1">_xlfn.XLOOKUP($G327,Фабрика!A:A,Фабрика!B:B,"ERR",0)</f>
        <v>Bollman Headwear Europe Ltd; 2 Merchants drive, Caelisle, Cumbria CA3 0JW, United Kingdom</v>
      </c>
      <c r="P327" s="100">
        <f ca="1">_xlfn.XLOOKUP($A327,Строчный!$A:$A,Строчный!P:P,"ERR",0)</f>
        <v>59</v>
      </c>
      <c r="Q327" s="100">
        <f ca="1">VALUE(_xlfn.XLOOKUP($A327,Строчный!$A:$A,Строчный!Q:Q,"ERR",0))</f>
        <v>10</v>
      </c>
      <c r="R327" s="14" t="s">
        <v>283</v>
      </c>
      <c r="S327" s="122" t="str">
        <f t="shared" ca="1" si="33"/>
        <v>Шляпа BAILEY арт. 81690 MANNES (светло-серый)</v>
      </c>
      <c r="T327" s="121" t="str">
        <f t="shared" ca="1" si="34"/>
        <v>Шляпа BAILEY арт. 81690 MANNES (светло-серый) {light grey}</v>
      </c>
      <c r="U327" s="18" t="str">
        <f t="shared" ca="1" si="35"/>
        <v>серый</v>
      </c>
      <c r="V327" s="18" t="str">
        <f t="shared" ca="1" si="36"/>
        <v>серый</v>
      </c>
      <c r="W327" s="119" t="str">
        <f ca="1">_xlfn.XLOOKUP(A327,'Цвета артикулов'!A:A,'Цвета артикулов'!B:B,IFERROR(MID(I327,FIND("-",I327)+1,LEN(I327)),IFERROR(MID(I327,1,FIND("/",I327)-2),I327)),0)</f>
        <v>серый</v>
      </c>
      <c r="X327" s="93" t="str">
        <f t="shared" ca="1" si="37"/>
        <v>21-091-01</v>
      </c>
      <c r="Y327" s="95" t="str">
        <f ca="1">VLOOKUP(C327,Группа!A:B,2,FALSE)</f>
        <v>Шляпа</v>
      </c>
      <c r="Z327" s="117" t="str">
        <f ca="1">IFERROR(VLOOKUP(P327,Размеры!A:C,3,FALSE),"")</f>
        <v>59 L</v>
      </c>
      <c r="AA327" s="117" t="str">
        <f ca="1">VLOOKUP(I327,ЦветПолный!A:B,2,FALSE)</f>
        <v>01</v>
      </c>
      <c r="AB327" s="117">
        <f ca="1">IFERROR(VLOOKUP(P327,Размеры!A:D,4,FALSE),"")</f>
        <v>59</v>
      </c>
      <c r="AC327" s="117">
        <f ca="1">IF(LEFT(IFERROR(VLOOKUP(LOOKUP(2,1/SEARCH(B327,Товары!A:A),Товары!A:A),Товары!A:B,2,0),""),6)=MID(X327,1,6),1,0)</f>
        <v>1</v>
      </c>
      <c r="AE327" s="117">
        <f ca="1">SUMIF(Группа!A:A,C327,Группа!C:C)</f>
        <v>1</v>
      </c>
      <c r="AF327" s="117">
        <f ca="1">SUMIF(Группа!B:B,Y327,Группа!C:C)</f>
        <v>1</v>
      </c>
      <c r="AG327" s="117">
        <f ca="1">SUMIF(Формы!A:A,D327,Формы!B:B)</f>
        <v>1</v>
      </c>
      <c r="AH327" s="117">
        <f ca="1">SUMIF(Материал!A:A,K327,Материал!B:B)</f>
        <v>0</v>
      </c>
      <c r="AI327" s="117">
        <f ca="1">SUMIF(Размеры!A:A,P327,Размеры!E:E)</f>
        <v>1</v>
      </c>
      <c r="AJ327" s="117">
        <f ca="1">SUMIF(Сезон!A:A,F327,Сезон!B:B)</f>
        <v>1</v>
      </c>
      <c r="AK327" s="117">
        <f ca="1">SUMIF(Состав!A:A,J327,Состав!B:B)</f>
        <v>1</v>
      </c>
      <c r="AL327" s="117">
        <f ca="1">SUMIF(ЦветПолный!A:A,I327,ЦветПолный!C:C)</f>
        <v>6</v>
      </c>
      <c r="AM327" s="117">
        <f ca="1">SUMIF(Цвет!A:A,W327,Цвет!B:B)</f>
        <v>1</v>
      </c>
      <c r="AN327" s="117">
        <f ca="1">SUMIF(Пол!B:B,L327,Пол!C:C)</f>
        <v>1</v>
      </c>
      <c r="AO327" s="117">
        <f ca="1">SUMIF(Марка!A:A,G327,Марка!B:B)</f>
        <v>1</v>
      </c>
      <c r="AP327" s="117">
        <f ca="1">SUMIF(Страна!A:A,M327,Страна!B:B)</f>
        <v>1</v>
      </c>
      <c r="AQ327" s="83" t="str">
        <f ca="1">IF(VLOOKUP(T327,Товары!A:B,2,FALSE)=X327,"Есть в 1С","ERR")</f>
        <v>Есть в 1С</v>
      </c>
      <c r="AR327" s="84" t="str">
        <f ca="1">IF(VLOOKUP(X327,Товары!B:B,1,FALSE)=X327,"Есть в 1С","ERR")</f>
        <v>Есть в 1С</v>
      </c>
      <c r="AS327" s="116" t="str">
        <f ca="1">VLOOKUP(T327,Товары!A:B,2,FALSE)</f>
        <v>21-091-01</v>
      </c>
      <c r="AT327" s="114" t="str">
        <f ca="1">VLOOKUP(T327,Товары!A:B,1,FALSE)</f>
        <v>Шляпа BAILEY арт. 81690 MANNES (светло-серый) {light grey}</v>
      </c>
    </row>
    <row r="328" spans="1:46" x14ac:dyDescent="0.25">
      <c r="A328" s="133" t="str">
        <f ca="1"/>
        <v>21-091-01-57</v>
      </c>
      <c r="B328" s="128" t="str">
        <f ca="1">UPPER(_xlfn.XLOOKUP($A328,Строчный!$A:$A,Строчный!B:B,"ERR",0))</f>
        <v>81690 MANNES</v>
      </c>
      <c r="C328" s="101" t="str">
        <f ca="1">PROPER(_xlfn.XLOOKUP($A328,Строчный!$A:$A,Строчный!C:C,"ERR",0))</f>
        <v>Шляпы</v>
      </c>
      <c r="D328" s="101" t="str">
        <f ca="1">_xlfn.LET(_xlpm.DATA,(_xlfn.XLOOKUP($A328,Строчный!$A:$A,Строчный!D:D,"ERR",0)),UPPER(MID(_xlpm.DATA,1,1))&amp;LOWER(MID(_xlpm.DATA,2,LEN(_xlpm.DATA)-1)))</f>
        <v>Шляпа хомбург</v>
      </c>
      <c r="E328" s="101" t="str">
        <f ca="1">PROPER(_xlfn.XLOOKUP($A328,Строчный!$A:$A,Строчный!E:E,"ERR",0))</f>
        <v>The Hollywood</v>
      </c>
      <c r="F328" s="101" t="str">
        <f ca="1">LOWER(_xlfn.XLOOKUP($A328,Строчный!$A:$A,Строчный!F:F,"ERR",0))</f>
        <v>летний</v>
      </c>
      <c r="G328" s="101" t="str">
        <f ca="1">UPPER(_xlfn.XLOOKUP($A328,Строчный!$A:$A,Строчный!G:G,"ERR",0))</f>
        <v>BAILEY</v>
      </c>
      <c r="H328" s="101" t="str">
        <f ca="1">LOWER(_xlfn.XLOOKUP($A328,Строчный!$A:$A,Строчный!H:H,"ERR",0))</f>
        <v>light grey</v>
      </c>
      <c r="I328" s="101" t="str">
        <f ca="1">LOWER(_xlfn.XLOOKUP($A328,Строчный!$A:$A,Строчный!I:I,"ERR",0))</f>
        <v>светло-серый</v>
      </c>
      <c r="J328" s="101" t="str">
        <f ca="1">SUBSTITUTE(LOWER(_xlfn.XLOOKUP($A328,Строчный!$A:$A,Строчный!J:J,"ERR",0)),"подклад","Подклад")</f>
        <v>100% полипропилен</v>
      </c>
      <c r="K328" s="101" t="str">
        <f ca="1">LOWER(_xlfn.XLOOKUP($A328,Строчный!$A:$A,Строчный!K:K,"ERR",0))</f>
        <v/>
      </c>
      <c r="L328" s="101" t="str">
        <f ca="1">PROPER(_xlfn.XLOOKUP($A328,Строчный!$A:$A,Строчный!L:L,"ERR",0))</f>
        <v>Унисекс</v>
      </c>
      <c r="M328" s="101" t="str">
        <f ca="1">PROPER(_xlfn.XLOOKUP($A328,Строчный!$A:$A,Строчный!M:M,"ERR",0))</f>
        <v>Китай</v>
      </c>
      <c r="N328" s="110">
        <f ca="1">VALUE(_xlfn.XLOOKUP($A328,Строчный!$A:$A,Строчный!N:N,"ERR",0))</f>
        <v>2094.3000000000002</v>
      </c>
      <c r="O328" s="109" t="str">
        <f ca="1">_xlfn.XLOOKUP($G328,Фабрика!A:A,Фабрика!B:B,"ERR",0)</f>
        <v>Bollman Headwear Europe Ltd; 2 Merchants drive, Caelisle, Cumbria CA3 0JW, United Kingdom</v>
      </c>
      <c r="P328" s="100">
        <f ca="1">_xlfn.XLOOKUP($A328,Строчный!$A:$A,Строчный!P:P,"ERR",0)</f>
        <v>57</v>
      </c>
      <c r="Q328" s="100">
        <f ca="1">VALUE(_xlfn.XLOOKUP($A328,Строчный!$A:$A,Строчный!Q:Q,"ERR",0))</f>
        <v>9</v>
      </c>
      <c r="R328" s="14" t="s">
        <v>283</v>
      </c>
      <c r="S328" s="122" t="str">
        <f t="shared" ca="1" si="33"/>
        <v>Шляпа BAILEY арт. 81690 MANNES (светло-серый)</v>
      </c>
      <c r="T328" s="121" t="str">
        <f t="shared" ca="1" si="34"/>
        <v>Шляпа BAILEY арт. 81690 MANNES (светло-серый) {light grey}</v>
      </c>
      <c r="U328" s="18" t="str">
        <f t="shared" ca="1" si="35"/>
        <v>серый</v>
      </c>
      <c r="V328" s="18" t="str">
        <f t="shared" ca="1" si="36"/>
        <v>серый</v>
      </c>
      <c r="W328" s="119" t="str">
        <f ca="1">_xlfn.XLOOKUP(A328,'Цвета артикулов'!A:A,'Цвета артикулов'!B:B,IFERROR(MID(I328,FIND("-",I328)+1,LEN(I328)),IFERROR(MID(I328,1,FIND("/",I328)-2),I328)),0)</f>
        <v>серый</v>
      </c>
      <c r="X328" s="93" t="str">
        <f t="shared" ca="1" si="37"/>
        <v>21-091-01</v>
      </c>
      <c r="Y328" s="95" t="str">
        <f ca="1">VLOOKUP(C328,Группа!A:B,2,FALSE)</f>
        <v>Шляпа</v>
      </c>
      <c r="Z328" s="117" t="str">
        <f ca="1">IFERROR(VLOOKUP(P328,Размеры!A:C,3,FALSE),"")</f>
        <v>57 M</v>
      </c>
      <c r="AA328" s="117" t="str">
        <f ca="1">VLOOKUP(I328,ЦветПолный!A:B,2,FALSE)</f>
        <v>01</v>
      </c>
      <c r="AB328" s="117">
        <f ca="1">IFERROR(VLOOKUP(P328,Размеры!A:D,4,FALSE),"")</f>
        <v>57</v>
      </c>
      <c r="AC328" s="117">
        <f ca="1">IF(LEFT(IFERROR(VLOOKUP(LOOKUP(2,1/SEARCH(B328,Товары!A:A),Товары!A:A),Товары!A:B,2,0),""),6)=MID(X328,1,6),1,0)</f>
        <v>1</v>
      </c>
      <c r="AE328" s="117">
        <f ca="1">SUMIF(Группа!A:A,C328,Группа!C:C)</f>
        <v>1</v>
      </c>
      <c r="AF328" s="117">
        <f ca="1">SUMIF(Группа!B:B,Y328,Группа!C:C)</f>
        <v>1</v>
      </c>
      <c r="AG328" s="117">
        <f ca="1">SUMIF(Формы!A:A,D328,Формы!B:B)</f>
        <v>1</v>
      </c>
      <c r="AH328" s="117">
        <f ca="1">SUMIF(Материал!A:A,K328,Материал!B:B)</f>
        <v>0</v>
      </c>
      <c r="AI328" s="117">
        <f ca="1">SUMIF(Размеры!A:A,P328,Размеры!E:E)</f>
        <v>1</v>
      </c>
      <c r="AJ328" s="117">
        <f ca="1">SUMIF(Сезон!A:A,F328,Сезон!B:B)</f>
        <v>1</v>
      </c>
      <c r="AK328" s="117">
        <f ca="1">SUMIF(Состав!A:A,J328,Состав!B:B)</f>
        <v>1</v>
      </c>
      <c r="AL328" s="117">
        <f ca="1">SUMIF(ЦветПолный!A:A,I328,ЦветПолный!C:C)</f>
        <v>6</v>
      </c>
      <c r="AM328" s="117">
        <f ca="1">SUMIF(Цвет!A:A,W328,Цвет!B:B)</f>
        <v>1</v>
      </c>
      <c r="AN328" s="117">
        <f ca="1">SUMIF(Пол!B:B,L328,Пол!C:C)</f>
        <v>1</v>
      </c>
      <c r="AO328" s="117">
        <f ca="1">SUMIF(Марка!A:A,G328,Марка!B:B)</f>
        <v>1</v>
      </c>
      <c r="AP328" s="117">
        <f ca="1">SUMIF(Страна!A:A,M328,Страна!B:B)</f>
        <v>1</v>
      </c>
      <c r="AQ328" s="83" t="str">
        <f ca="1">IF(VLOOKUP(T328,Товары!A:B,2,FALSE)=X328,"Есть в 1С","ERR")</f>
        <v>Есть в 1С</v>
      </c>
      <c r="AR328" s="84" t="str">
        <f ca="1">IF(VLOOKUP(X328,Товары!B:B,1,FALSE)=X328,"Есть в 1С","ERR")</f>
        <v>Есть в 1С</v>
      </c>
      <c r="AS328" s="116" t="str">
        <f ca="1">VLOOKUP(T328,Товары!A:B,2,FALSE)</f>
        <v>21-091-01</v>
      </c>
      <c r="AT328" s="114" t="str">
        <f ca="1">VLOOKUP(T328,Товары!A:B,1,FALSE)</f>
        <v>Шляпа BAILEY арт. 81690 MANNES (светло-серый) {light grey}</v>
      </c>
    </row>
    <row r="329" spans="1:46" x14ac:dyDescent="0.25">
      <c r="A329" s="133" t="str">
        <f ca="1"/>
        <v>21-091-01-55</v>
      </c>
      <c r="B329" s="128" t="str">
        <f ca="1">UPPER(_xlfn.XLOOKUP($A329,Строчный!$A:$A,Строчный!B:B,"ERR",0))</f>
        <v>81690 MANNES</v>
      </c>
      <c r="C329" s="101" t="str">
        <f ca="1">PROPER(_xlfn.XLOOKUP($A329,Строчный!$A:$A,Строчный!C:C,"ERR",0))</f>
        <v>Шляпы</v>
      </c>
      <c r="D329" s="101" t="str">
        <f ca="1">_xlfn.LET(_xlpm.DATA,(_xlfn.XLOOKUP($A329,Строчный!$A:$A,Строчный!D:D,"ERR",0)),UPPER(MID(_xlpm.DATA,1,1))&amp;LOWER(MID(_xlpm.DATA,2,LEN(_xlpm.DATA)-1)))</f>
        <v>Шляпа хомбург</v>
      </c>
      <c r="E329" s="101" t="str">
        <f ca="1">PROPER(_xlfn.XLOOKUP($A329,Строчный!$A:$A,Строчный!E:E,"ERR",0))</f>
        <v>The Hollywood</v>
      </c>
      <c r="F329" s="101" t="str">
        <f ca="1">LOWER(_xlfn.XLOOKUP($A329,Строчный!$A:$A,Строчный!F:F,"ERR",0))</f>
        <v>летний</v>
      </c>
      <c r="G329" s="101" t="str">
        <f ca="1">UPPER(_xlfn.XLOOKUP($A329,Строчный!$A:$A,Строчный!G:G,"ERR",0))</f>
        <v>BAILEY</v>
      </c>
      <c r="H329" s="101" t="str">
        <f ca="1">LOWER(_xlfn.XLOOKUP($A329,Строчный!$A:$A,Строчный!H:H,"ERR",0))</f>
        <v>light grey</v>
      </c>
      <c r="I329" s="101" t="str">
        <f ca="1">LOWER(_xlfn.XLOOKUP($A329,Строчный!$A:$A,Строчный!I:I,"ERR",0))</f>
        <v>светло-серый</v>
      </c>
      <c r="J329" s="101" t="str">
        <f ca="1">SUBSTITUTE(LOWER(_xlfn.XLOOKUP($A329,Строчный!$A:$A,Строчный!J:J,"ERR",0)),"подклад","Подклад")</f>
        <v>100% полипропилен</v>
      </c>
      <c r="K329" s="101" t="str">
        <f ca="1">LOWER(_xlfn.XLOOKUP($A329,Строчный!$A:$A,Строчный!K:K,"ERR",0))</f>
        <v/>
      </c>
      <c r="L329" s="101" t="str">
        <f ca="1">PROPER(_xlfn.XLOOKUP($A329,Строчный!$A:$A,Строчный!L:L,"ERR",0))</f>
        <v>Унисекс</v>
      </c>
      <c r="M329" s="101" t="str">
        <f ca="1">PROPER(_xlfn.XLOOKUP($A329,Строчный!$A:$A,Строчный!M:M,"ERR",0))</f>
        <v>Китай</v>
      </c>
      <c r="N329" s="110">
        <f ca="1">VALUE(_xlfn.XLOOKUP($A329,Строчный!$A:$A,Строчный!N:N,"ERR",0))</f>
        <v>2094.3000000000002</v>
      </c>
      <c r="O329" s="109" t="str">
        <f ca="1">_xlfn.XLOOKUP($G329,Фабрика!A:A,Фабрика!B:B,"ERR",0)</f>
        <v>Bollman Headwear Europe Ltd; 2 Merchants drive, Caelisle, Cumbria CA3 0JW, United Kingdom</v>
      </c>
      <c r="P329" s="100">
        <f ca="1">_xlfn.XLOOKUP($A329,Строчный!$A:$A,Строчный!P:P,"ERR",0)</f>
        <v>55</v>
      </c>
      <c r="Q329" s="100">
        <f ca="1">VALUE(_xlfn.XLOOKUP($A329,Строчный!$A:$A,Строчный!Q:Q,"ERR",0))</f>
        <v>3</v>
      </c>
      <c r="R329" s="14" t="s">
        <v>283</v>
      </c>
      <c r="S329" s="122" t="str">
        <f t="shared" ca="1" si="33"/>
        <v>Шляпа BAILEY арт. 81690 MANNES (светло-серый)</v>
      </c>
      <c r="T329" s="121" t="str">
        <f t="shared" ca="1" si="34"/>
        <v>Шляпа BAILEY арт. 81690 MANNES (светло-серый) {light grey}</v>
      </c>
      <c r="U329" s="18" t="str">
        <f t="shared" ca="1" si="35"/>
        <v>серый</v>
      </c>
      <c r="V329" s="18" t="str">
        <f t="shared" ca="1" si="36"/>
        <v>серый</v>
      </c>
      <c r="W329" s="119" t="str">
        <f ca="1">_xlfn.XLOOKUP(A329,'Цвета артикулов'!A:A,'Цвета артикулов'!B:B,IFERROR(MID(I329,FIND("-",I329)+1,LEN(I329)),IFERROR(MID(I329,1,FIND("/",I329)-2),I329)),0)</f>
        <v>серый</v>
      </c>
      <c r="X329" s="93" t="str">
        <f t="shared" ca="1" si="37"/>
        <v>21-091-01</v>
      </c>
      <c r="Y329" s="95" t="str">
        <f ca="1">VLOOKUP(C329,Группа!A:B,2,FALSE)</f>
        <v>Шляпа</v>
      </c>
      <c r="Z329" s="117" t="str">
        <f ca="1">IFERROR(VLOOKUP(P329,Размеры!A:C,3,FALSE),"")</f>
        <v>55 S</v>
      </c>
      <c r="AA329" s="117" t="str">
        <f ca="1">VLOOKUP(I329,ЦветПолный!A:B,2,FALSE)</f>
        <v>01</v>
      </c>
      <c r="AB329" s="117">
        <f ca="1">IFERROR(VLOOKUP(P329,Размеры!A:D,4,FALSE),"")</f>
        <v>55</v>
      </c>
      <c r="AC329" s="117">
        <f ca="1">IF(LEFT(IFERROR(VLOOKUP(LOOKUP(2,1/SEARCH(B329,Товары!A:A),Товары!A:A),Товары!A:B,2,0),""),6)=MID(X329,1,6),1,0)</f>
        <v>1</v>
      </c>
      <c r="AE329" s="117">
        <f ca="1">SUMIF(Группа!A:A,C329,Группа!C:C)</f>
        <v>1</v>
      </c>
      <c r="AF329" s="117">
        <f ca="1">SUMIF(Группа!B:B,Y329,Группа!C:C)</f>
        <v>1</v>
      </c>
      <c r="AG329" s="117">
        <f ca="1">SUMIF(Формы!A:A,D329,Формы!B:B)</f>
        <v>1</v>
      </c>
      <c r="AH329" s="117">
        <f ca="1">SUMIF(Материал!A:A,K329,Материал!B:B)</f>
        <v>0</v>
      </c>
      <c r="AI329" s="117">
        <f ca="1">SUMIF(Размеры!A:A,P329,Размеры!E:E)</f>
        <v>1</v>
      </c>
      <c r="AJ329" s="117">
        <f ca="1">SUMIF(Сезон!A:A,F329,Сезон!B:B)</f>
        <v>1</v>
      </c>
      <c r="AK329" s="117">
        <f ca="1">SUMIF(Состав!A:A,J329,Состав!B:B)</f>
        <v>1</v>
      </c>
      <c r="AL329" s="117">
        <f ca="1">SUMIF(ЦветПолный!A:A,I329,ЦветПолный!C:C)</f>
        <v>6</v>
      </c>
      <c r="AM329" s="117">
        <f ca="1">SUMIF(Цвет!A:A,W329,Цвет!B:B)</f>
        <v>1</v>
      </c>
      <c r="AN329" s="117">
        <f ca="1">SUMIF(Пол!B:B,L329,Пол!C:C)</f>
        <v>1</v>
      </c>
      <c r="AO329" s="117">
        <f ca="1">SUMIF(Марка!A:A,G329,Марка!B:B)</f>
        <v>1</v>
      </c>
      <c r="AP329" s="117">
        <f ca="1">SUMIF(Страна!A:A,M329,Страна!B:B)</f>
        <v>1</v>
      </c>
      <c r="AQ329" s="83" t="str">
        <f ca="1">IF(VLOOKUP(T329,Товары!A:B,2,FALSE)=X329,"Есть в 1С","ERR")</f>
        <v>Есть в 1С</v>
      </c>
      <c r="AR329" s="84" t="str">
        <f ca="1">IF(VLOOKUP(X329,Товары!B:B,1,FALSE)=X329,"Есть в 1С","ERR")</f>
        <v>Есть в 1С</v>
      </c>
      <c r="AS329" s="116" t="str">
        <f ca="1">VLOOKUP(T329,Товары!A:B,2,FALSE)</f>
        <v>21-091-01</v>
      </c>
      <c r="AT329" s="114" t="str">
        <f ca="1">VLOOKUP(T329,Товары!A:B,1,FALSE)</f>
        <v>Шляпа BAILEY арт. 81690 MANNES (светло-серый) {light grey}</v>
      </c>
    </row>
    <row r="330" spans="1:46" x14ac:dyDescent="0.25">
      <c r="A330" s="133" t="str">
        <f ca="1"/>
        <v>21-091-00-63</v>
      </c>
      <c r="B330" s="128" t="str">
        <f ca="1">UPPER(_xlfn.XLOOKUP($A330,Строчный!$A:$A,Строчный!B:B,"ERR",0))</f>
        <v>81690 MANNES</v>
      </c>
      <c r="C330" s="101" t="str">
        <f ca="1">PROPER(_xlfn.XLOOKUP($A330,Строчный!$A:$A,Строчный!C:C,"ERR",0))</f>
        <v>Шляпы</v>
      </c>
      <c r="D330" s="101" t="str">
        <f ca="1">_xlfn.LET(_xlpm.DATA,(_xlfn.XLOOKUP($A330,Строчный!$A:$A,Строчный!D:D,"ERR",0)),UPPER(MID(_xlpm.DATA,1,1))&amp;LOWER(MID(_xlpm.DATA,2,LEN(_xlpm.DATA)-1)))</f>
        <v>Шляпа хомбург</v>
      </c>
      <c r="E330" s="101" t="str">
        <f ca="1">PROPER(_xlfn.XLOOKUP($A330,Строчный!$A:$A,Строчный!E:E,"ERR",0))</f>
        <v>The Hollywood</v>
      </c>
      <c r="F330" s="101" t="str">
        <f ca="1">LOWER(_xlfn.XLOOKUP($A330,Строчный!$A:$A,Строчный!F:F,"ERR",0))</f>
        <v>летний</v>
      </c>
      <c r="G330" s="101" t="str">
        <f ca="1">UPPER(_xlfn.XLOOKUP($A330,Строчный!$A:$A,Строчный!G:G,"ERR",0))</f>
        <v>BAILEY</v>
      </c>
      <c r="H330" s="101" t="str">
        <f ca="1">LOWER(_xlfn.XLOOKUP($A330,Строчный!$A:$A,Строчный!H:H,"ERR",0))</f>
        <v>black multi</v>
      </c>
      <c r="I330" s="101" t="str">
        <f ca="1">LOWER(_xlfn.XLOOKUP($A330,Строчный!$A:$A,Строчный!I:I,"ERR",0))</f>
        <v>зеленый / синий</v>
      </c>
      <c r="J330" s="101" t="str">
        <f ca="1">SUBSTITUTE(LOWER(_xlfn.XLOOKUP($A330,Строчный!$A:$A,Строчный!J:J,"ERR",0)),"подклад","Подклад")</f>
        <v>100% полипропилен</v>
      </c>
      <c r="K330" s="101" t="str">
        <f ca="1">LOWER(_xlfn.XLOOKUP($A330,Строчный!$A:$A,Строчный!K:K,"ERR",0))</f>
        <v/>
      </c>
      <c r="L330" s="101" t="str">
        <f ca="1">PROPER(_xlfn.XLOOKUP($A330,Строчный!$A:$A,Строчный!L:L,"ERR",0))</f>
        <v>Унисекс</v>
      </c>
      <c r="M330" s="101" t="str">
        <f ca="1">PROPER(_xlfn.XLOOKUP($A330,Строчный!$A:$A,Строчный!M:M,"ERR",0))</f>
        <v>Китай</v>
      </c>
      <c r="N330" s="110">
        <f ca="1">VALUE(_xlfn.XLOOKUP($A330,Строчный!$A:$A,Строчный!N:N,"ERR",0))</f>
        <v>2094.3000000000002</v>
      </c>
      <c r="O330" s="109" t="str">
        <f ca="1">_xlfn.XLOOKUP($G330,Фабрика!A:A,Фабрика!B:B,"ERR",0)</f>
        <v>Bollman Headwear Europe Ltd; 2 Merchants drive, Caelisle, Cumbria CA3 0JW, United Kingdom</v>
      </c>
      <c r="P330" s="100">
        <f ca="1">_xlfn.XLOOKUP($A330,Строчный!$A:$A,Строчный!P:P,"ERR",0)</f>
        <v>63</v>
      </c>
      <c r="Q330" s="100">
        <f ca="1">VALUE(_xlfn.XLOOKUP($A330,Строчный!$A:$A,Строчный!Q:Q,"ERR",0))</f>
        <v>3</v>
      </c>
      <c r="R330" s="14" t="s">
        <v>283</v>
      </c>
      <c r="S330" s="122" t="str">
        <f t="shared" ca="1" si="33"/>
        <v>Шляпа BAILEY арт. 81690 MANNES (зеленый / синий)</v>
      </c>
      <c r="T330" s="121" t="str">
        <f t="shared" ca="1" si="34"/>
        <v>Шляпа BAILEY арт. 81690 MANNES (зеленый / синий) {black multi}</v>
      </c>
      <c r="U330" s="18" t="str">
        <f t="shared" ca="1" si="35"/>
        <v>зеленый</v>
      </c>
      <c r="V330" s="18" t="str">
        <f t="shared" ca="1" si="36"/>
        <v>синий</v>
      </c>
      <c r="W330" s="119" t="str">
        <f ca="1">_xlfn.XLOOKUP(A330,'Цвета артикулов'!A:A,'Цвета артикулов'!B:B,IFERROR(MID(I330,FIND("-",I330)+1,LEN(I330)),IFERROR(MID(I330,1,FIND("/",I330)-2),I330)),0)</f>
        <v>зеленый</v>
      </c>
      <c r="X330" s="93" t="str">
        <f t="shared" ca="1" si="37"/>
        <v>21-091-00</v>
      </c>
      <c r="Y330" s="95" t="str">
        <f ca="1">VLOOKUP(C330,Группа!A:B,2,FALSE)</f>
        <v>Шляпа</v>
      </c>
      <c r="Z330" s="117" t="str">
        <f ca="1">IFERROR(VLOOKUP(P330,Размеры!A:C,3,FALSE),"")</f>
        <v>63 XXL</v>
      </c>
      <c r="AA330" s="117" t="str">
        <f ca="1">VLOOKUP(I330,ЦветПолный!A:B,2,FALSE)</f>
        <v>00</v>
      </c>
      <c r="AB330" s="117">
        <f ca="1">IFERROR(VLOOKUP(P330,Размеры!A:D,4,FALSE),"")</f>
        <v>63</v>
      </c>
      <c r="AC330" s="117">
        <f ca="1">IF(LEFT(IFERROR(VLOOKUP(LOOKUP(2,1/SEARCH(B330,Товары!A:A),Товары!A:A),Товары!A:B,2,0),""),6)=MID(X330,1,6),1,0)</f>
        <v>1</v>
      </c>
      <c r="AE330" s="117">
        <f ca="1">SUMIF(Группа!A:A,C330,Группа!C:C)</f>
        <v>1</v>
      </c>
      <c r="AF330" s="117">
        <f ca="1">SUMIF(Группа!B:B,Y330,Группа!C:C)</f>
        <v>1</v>
      </c>
      <c r="AG330" s="117">
        <f ca="1">SUMIF(Формы!A:A,D330,Формы!B:B)</f>
        <v>1</v>
      </c>
      <c r="AH330" s="117">
        <f ca="1">SUMIF(Материал!A:A,K330,Материал!B:B)</f>
        <v>0</v>
      </c>
      <c r="AI330" s="117">
        <f ca="1">SUMIF(Размеры!A:A,P330,Размеры!E:E)</f>
        <v>1</v>
      </c>
      <c r="AJ330" s="117">
        <f ca="1">SUMIF(Сезон!A:A,F330,Сезон!B:B)</f>
        <v>1</v>
      </c>
      <c r="AK330" s="117">
        <f ca="1">SUMIF(Состав!A:A,J330,Состав!B:B)</f>
        <v>1</v>
      </c>
      <c r="AL330" s="117">
        <f ca="1">SUMIF(ЦветПолный!A:A,I330,ЦветПолный!C:C)</f>
        <v>3</v>
      </c>
      <c r="AM330" s="117">
        <f ca="1">SUMIF(Цвет!A:A,W330,Цвет!B:B)</f>
        <v>1</v>
      </c>
      <c r="AN330" s="117">
        <f ca="1">SUMIF(Пол!B:B,L330,Пол!C:C)</f>
        <v>1</v>
      </c>
      <c r="AO330" s="117">
        <f ca="1">SUMIF(Марка!A:A,G330,Марка!B:B)</f>
        <v>1</v>
      </c>
      <c r="AP330" s="117">
        <f ca="1">SUMIF(Страна!A:A,M330,Страна!B:B)</f>
        <v>1</v>
      </c>
      <c r="AQ330" s="83" t="str">
        <f ca="1">IF(VLOOKUP(T330,Товары!A:B,2,FALSE)=X330,"Есть в 1С","ERR")</f>
        <v>Есть в 1С</v>
      </c>
      <c r="AR330" s="84" t="str">
        <f ca="1">IF(VLOOKUP(X330,Товары!B:B,1,FALSE)=X330,"Есть в 1С","ERR")</f>
        <v>Есть в 1С</v>
      </c>
      <c r="AS330" s="116" t="str">
        <f ca="1">VLOOKUP(T330,Товары!A:B,2,FALSE)</f>
        <v>21-091-00</v>
      </c>
      <c r="AT330" s="114" t="str">
        <f ca="1">VLOOKUP(T330,Товары!A:B,1,FALSE)</f>
        <v>Шляпа BAILEY арт. 81690 MANNES (зеленый / синий) {black multi}</v>
      </c>
    </row>
    <row r="331" spans="1:46" x14ac:dyDescent="0.25">
      <c r="A331" s="133" t="str">
        <f ca="1"/>
        <v>21-091-00-61</v>
      </c>
      <c r="B331" s="128" t="str">
        <f ca="1">UPPER(_xlfn.XLOOKUP($A331,Строчный!$A:$A,Строчный!B:B,"ERR",0))</f>
        <v>81690 MANNES</v>
      </c>
      <c r="C331" s="101" t="str">
        <f ca="1">PROPER(_xlfn.XLOOKUP($A331,Строчный!$A:$A,Строчный!C:C,"ERR",0))</f>
        <v>Шляпы</v>
      </c>
      <c r="D331" s="101" t="str">
        <f ca="1">_xlfn.LET(_xlpm.DATA,(_xlfn.XLOOKUP($A331,Строчный!$A:$A,Строчный!D:D,"ERR",0)),UPPER(MID(_xlpm.DATA,1,1))&amp;LOWER(MID(_xlpm.DATA,2,LEN(_xlpm.DATA)-1)))</f>
        <v>Шляпа хомбург</v>
      </c>
      <c r="E331" s="101" t="str">
        <f ca="1">PROPER(_xlfn.XLOOKUP($A331,Строчный!$A:$A,Строчный!E:E,"ERR",0))</f>
        <v>The Hollywood</v>
      </c>
      <c r="F331" s="101" t="str">
        <f ca="1">LOWER(_xlfn.XLOOKUP($A331,Строчный!$A:$A,Строчный!F:F,"ERR",0))</f>
        <v>летний</v>
      </c>
      <c r="G331" s="101" t="str">
        <f ca="1">UPPER(_xlfn.XLOOKUP($A331,Строчный!$A:$A,Строчный!G:G,"ERR",0))</f>
        <v>BAILEY</v>
      </c>
      <c r="H331" s="101" t="str">
        <f ca="1">LOWER(_xlfn.XLOOKUP($A331,Строчный!$A:$A,Строчный!H:H,"ERR",0))</f>
        <v>black multi</v>
      </c>
      <c r="I331" s="101" t="str">
        <f ca="1">LOWER(_xlfn.XLOOKUP($A331,Строчный!$A:$A,Строчный!I:I,"ERR",0))</f>
        <v>зеленый / синий</v>
      </c>
      <c r="J331" s="101" t="str">
        <f ca="1">SUBSTITUTE(LOWER(_xlfn.XLOOKUP($A331,Строчный!$A:$A,Строчный!J:J,"ERR",0)),"подклад","Подклад")</f>
        <v>100% полипропилен</v>
      </c>
      <c r="K331" s="101" t="str">
        <f ca="1">LOWER(_xlfn.XLOOKUP($A331,Строчный!$A:$A,Строчный!K:K,"ERR",0))</f>
        <v/>
      </c>
      <c r="L331" s="101" t="str">
        <f ca="1">PROPER(_xlfn.XLOOKUP($A331,Строчный!$A:$A,Строчный!L:L,"ERR",0))</f>
        <v>Унисекс</v>
      </c>
      <c r="M331" s="101" t="str">
        <f ca="1">PROPER(_xlfn.XLOOKUP($A331,Строчный!$A:$A,Строчный!M:M,"ERR",0))</f>
        <v>Китай</v>
      </c>
      <c r="N331" s="110">
        <f ca="1">VALUE(_xlfn.XLOOKUP($A331,Строчный!$A:$A,Строчный!N:N,"ERR",0))</f>
        <v>2094.3000000000002</v>
      </c>
      <c r="O331" s="109" t="str">
        <f ca="1">_xlfn.XLOOKUP($G331,Фабрика!A:A,Фабрика!B:B,"ERR",0)</f>
        <v>Bollman Headwear Europe Ltd; 2 Merchants drive, Caelisle, Cumbria CA3 0JW, United Kingdom</v>
      </c>
      <c r="P331" s="100">
        <f ca="1">_xlfn.XLOOKUP($A331,Строчный!$A:$A,Строчный!P:P,"ERR",0)</f>
        <v>61</v>
      </c>
      <c r="Q331" s="100">
        <f ca="1">VALUE(_xlfn.XLOOKUP($A331,Строчный!$A:$A,Строчный!Q:Q,"ERR",0))</f>
        <v>8</v>
      </c>
      <c r="R331" s="14" t="s">
        <v>283</v>
      </c>
      <c r="S331" s="122" t="str">
        <f t="shared" ca="1" si="33"/>
        <v>Шляпа BAILEY арт. 81690 MANNES (зеленый / синий)</v>
      </c>
      <c r="T331" s="121" t="str">
        <f t="shared" ca="1" si="34"/>
        <v>Шляпа BAILEY арт. 81690 MANNES (зеленый / синий) {black multi}</v>
      </c>
      <c r="U331" s="18" t="str">
        <f t="shared" ca="1" si="35"/>
        <v>зеленый</v>
      </c>
      <c r="V331" s="18" t="str">
        <f t="shared" ca="1" si="36"/>
        <v>синий</v>
      </c>
      <c r="W331" s="119" t="str">
        <f ca="1">_xlfn.XLOOKUP(A331,'Цвета артикулов'!A:A,'Цвета артикулов'!B:B,IFERROR(MID(I331,FIND("-",I331)+1,LEN(I331)),IFERROR(MID(I331,1,FIND("/",I331)-2),I331)),0)</f>
        <v>зеленый</v>
      </c>
      <c r="X331" s="93" t="str">
        <f t="shared" ca="1" si="37"/>
        <v>21-091-00</v>
      </c>
      <c r="Y331" s="95" t="str">
        <f ca="1">VLOOKUP(C331,Группа!A:B,2,FALSE)</f>
        <v>Шляпа</v>
      </c>
      <c r="Z331" s="117" t="str">
        <f ca="1">IFERROR(VLOOKUP(P331,Размеры!A:C,3,FALSE),"")</f>
        <v>61 XL</v>
      </c>
      <c r="AA331" s="117" t="str">
        <f ca="1">VLOOKUP(I331,ЦветПолный!A:B,2,FALSE)</f>
        <v>00</v>
      </c>
      <c r="AB331" s="117">
        <f ca="1">IFERROR(VLOOKUP(P331,Размеры!A:D,4,FALSE),"")</f>
        <v>61</v>
      </c>
      <c r="AC331" s="117">
        <f ca="1">IF(LEFT(IFERROR(VLOOKUP(LOOKUP(2,1/SEARCH(B331,Товары!A:A),Товары!A:A),Товары!A:B,2,0),""),6)=MID(X331,1,6),1,0)</f>
        <v>1</v>
      </c>
      <c r="AE331" s="117">
        <f ca="1">SUMIF(Группа!A:A,C331,Группа!C:C)</f>
        <v>1</v>
      </c>
      <c r="AF331" s="117">
        <f ca="1">SUMIF(Группа!B:B,Y331,Группа!C:C)</f>
        <v>1</v>
      </c>
      <c r="AG331" s="117">
        <f ca="1">SUMIF(Формы!A:A,D331,Формы!B:B)</f>
        <v>1</v>
      </c>
      <c r="AH331" s="117">
        <f ca="1">SUMIF(Материал!A:A,K331,Материал!B:B)</f>
        <v>0</v>
      </c>
      <c r="AI331" s="117">
        <f ca="1">SUMIF(Размеры!A:A,P331,Размеры!E:E)</f>
        <v>1</v>
      </c>
      <c r="AJ331" s="117">
        <f ca="1">SUMIF(Сезон!A:A,F331,Сезон!B:B)</f>
        <v>1</v>
      </c>
      <c r="AK331" s="117">
        <f ca="1">SUMIF(Состав!A:A,J331,Состав!B:B)</f>
        <v>1</v>
      </c>
      <c r="AL331" s="117">
        <f ca="1">SUMIF(ЦветПолный!A:A,I331,ЦветПолный!C:C)</f>
        <v>3</v>
      </c>
      <c r="AM331" s="117">
        <f ca="1">SUMIF(Цвет!A:A,W331,Цвет!B:B)</f>
        <v>1</v>
      </c>
      <c r="AN331" s="117">
        <f ca="1">SUMIF(Пол!B:B,L331,Пол!C:C)</f>
        <v>1</v>
      </c>
      <c r="AO331" s="117">
        <f ca="1">SUMIF(Марка!A:A,G331,Марка!B:B)</f>
        <v>1</v>
      </c>
      <c r="AP331" s="117">
        <f ca="1">SUMIF(Страна!A:A,M331,Страна!B:B)</f>
        <v>1</v>
      </c>
      <c r="AQ331" s="83" t="str">
        <f ca="1">IF(VLOOKUP(T331,Товары!A:B,2,FALSE)=X331,"Есть в 1С","ERR")</f>
        <v>Есть в 1С</v>
      </c>
      <c r="AR331" s="84" t="str">
        <f ca="1">IF(VLOOKUP(X331,Товары!B:B,1,FALSE)=X331,"Есть в 1С","ERR")</f>
        <v>Есть в 1С</v>
      </c>
      <c r="AS331" s="116" t="str">
        <f ca="1">VLOOKUP(T331,Товары!A:B,2,FALSE)</f>
        <v>21-091-00</v>
      </c>
      <c r="AT331" s="114" t="str">
        <f ca="1">VLOOKUP(T331,Товары!A:B,1,FALSE)</f>
        <v>Шляпа BAILEY арт. 81690 MANNES (зеленый / синий) {black multi}</v>
      </c>
    </row>
    <row r="332" spans="1:46" x14ac:dyDescent="0.25">
      <c r="A332" s="133" t="str">
        <f ca="1"/>
        <v>21-091-00-59</v>
      </c>
      <c r="B332" s="128" t="str">
        <f ca="1">UPPER(_xlfn.XLOOKUP($A332,Строчный!$A:$A,Строчный!B:B,"ERR",0))</f>
        <v>81690 MANNES</v>
      </c>
      <c r="C332" s="101" t="str">
        <f ca="1">PROPER(_xlfn.XLOOKUP($A332,Строчный!$A:$A,Строчный!C:C,"ERR",0))</f>
        <v>Шляпы</v>
      </c>
      <c r="D332" s="101" t="str">
        <f ca="1">_xlfn.LET(_xlpm.DATA,(_xlfn.XLOOKUP($A332,Строчный!$A:$A,Строчный!D:D,"ERR",0)),UPPER(MID(_xlpm.DATA,1,1))&amp;LOWER(MID(_xlpm.DATA,2,LEN(_xlpm.DATA)-1)))</f>
        <v>Шляпа хомбург</v>
      </c>
      <c r="E332" s="101" t="str">
        <f ca="1">PROPER(_xlfn.XLOOKUP($A332,Строчный!$A:$A,Строчный!E:E,"ERR",0))</f>
        <v>The Hollywood</v>
      </c>
      <c r="F332" s="101" t="str">
        <f ca="1">LOWER(_xlfn.XLOOKUP($A332,Строчный!$A:$A,Строчный!F:F,"ERR",0))</f>
        <v>летний</v>
      </c>
      <c r="G332" s="101" t="str">
        <f ca="1">UPPER(_xlfn.XLOOKUP($A332,Строчный!$A:$A,Строчный!G:G,"ERR",0))</f>
        <v>BAILEY</v>
      </c>
      <c r="H332" s="101" t="str">
        <f ca="1">LOWER(_xlfn.XLOOKUP($A332,Строчный!$A:$A,Строчный!H:H,"ERR",0))</f>
        <v>black multi</v>
      </c>
      <c r="I332" s="101" t="str">
        <f ca="1">LOWER(_xlfn.XLOOKUP($A332,Строчный!$A:$A,Строчный!I:I,"ERR",0))</f>
        <v>зеленый / синий</v>
      </c>
      <c r="J332" s="101" t="str">
        <f ca="1">SUBSTITUTE(LOWER(_xlfn.XLOOKUP($A332,Строчный!$A:$A,Строчный!J:J,"ERR",0)),"подклад","Подклад")</f>
        <v>100% полипропилен</v>
      </c>
      <c r="K332" s="101" t="str">
        <f ca="1">LOWER(_xlfn.XLOOKUP($A332,Строчный!$A:$A,Строчный!K:K,"ERR",0))</f>
        <v/>
      </c>
      <c r="L332" s="101" t="str">
        <f ca="1">PROPER(_xlfn.XLOOKUP($A332,Строчный!$A:$A,Строчный!L:L,"ERR",0))</f>
        <v>Унисекс</v>
      </c>
      <c r="M332" s="101" t="str">
        <f ca="1">PROPER(_xlfn.XLOOKUP($A332,Строчный!$A:$A,Строчный!M:M,"ERR",0))</f>
        <v>Китай</v>
      </c>
      <c r="N332" s="110">
        <f ca="1">VALUE(_xlfn.XLOOKUP($A332,Строчный!$A:$A,Строчный!N:N,"ERR",0))</f>
        <v>2094.3000000000002</v>
      </c>
      <c r="O332" s="109" t="str">
        <f ca="1">_xlfn.XLOOKUP($G332,Фабрика!A:A,Фабрика!B:B,"ERR",0)</f>
        <v>Bollman Headwear Europe Ltd; 2 Merchants drive, Caelisle, Cumbria CA3 0JW, United Kingdom</v>
      </c>
      <c r="P332" s="100">
        <f ca="1">_xlfn.XLOOKUP($A332,Строчный!$A:$A,Строчный!P:P,"ERR",0)</f>
        <v>59</v>
      </c>
      <c r="Q332" s="100">
        <f ca="1">VALUE(_xlfn.XLOOKUP($A332,Строчный!$A:$A,Строчный!Q:Q,"ERR",0))</f>
        <v>11</v>
      </c>
      <c r="R332" s="14" t="s">
        <v>283</v>
      </c>
      <c r="S332" s="122" t="str">
        <f t="shared" ca="1" si="33"/>
        <v>Шляпа BAILEY арт. 81690 MANNES (зеленый / синий)</v>
      </c>
      <c r="T332" s="121" t="str">
        <f t="shared" ca="1" si="34"/>
        <v>Шляпа BAILEY арт. 81690 MANNES (зеленый / синий) {black multi}</v>
      </c>
      <c r="U332" s="18" t="str">
        <f t="shared" ca="1" si="35"/>
        <v>зеленый</v>
      </c>
      <c r="V332" s="18" t="str">
        <f t="shared" ca="1" si="36"/>
        <v>синий</v>
      </c>
      <c r="W332" s="119" t="str">
        <f ca="1">_xlfn.XLOOKUP(A332,'Цвета артикулов'!A:A,'Цвета артикулов'!B:B,IFERROR(MID(I332,FIND("-",I332)+1,LEN(I332)),IFERROR(MID(I332,1,FIND("/",I332)-2),I332)),0)</f>
        <v>зеленый</v>
      </c>
      <c r="X332" s="93" t="str">
        <f t="shared" ca="1" si="37"/>
        <v>21-091-00</v>
      </c>
      <c r="Y332" s="95" t="str">
        <f ca="1">VLOOKUP(C332,Группа!A:B,2,FALSE)</f>
        <v>Шляпа</v>
      </c>
      <c r="Z332" s="117" t="str">
        <f ca="1">IFERROR(VLOOKUP(P332,Размеры!A:C,3,FALSE),"")</f>
        <v>59 L</v>
      </c>
      <c r="AA332" s="117" t="str">
        <f ca="1">VLOOKUP(I332,ЦветПолный!A:B,2,FALSE)</f>
        <v>00</v>
      </c>
      <c r="AB332" s="117">
        <f ca="1">IFERROR(VLOOKUP(P332,Размеры!A:D,4,FALSE),"")</f>
        <v>59</v>
      </c>
      <c r="AC332" s="117">
        <f ca="1">IF(LEFT(IFERROR(VLOOKUP(LOOKUP(2,1/SEARCH(B332,Товары!A:A),Товары!A:A),Товары!A:B,2,0),""),6)=MID(X332,1,6),1,0)</f>
        <v>1</v>
      </c>
      <c r="AE332" s="117">
        <f ca="1">SUMIF(Группа!A:A,C332,Группа!C:C)</f>
        <v>1</v>
      </c>
      <c r="AF332" s="117">
        <f ca="1">SUMIF(Группа!B:B,Y332,Группа!C:C)</f>
        <v>1</v>
      </c>
      <c r="AG332" s="117">
        <f ca="1">SUMIF(Формы!A:A,D332,Формы!B:B)</f>
        <v>1</v>
      </c>
      <c r="AH332" s="117">
        <f ca="1">SUMIF(Материал!A:A,K332,Материал!B:B)</f>
        <v>0</v>
      </c>
      <c r="AI332" s="117">
        <f ca="1">SUMIF(Размеры!A:A,P332,Размеры!E:E)</f>
        <v>1</v>
      </c>
      <c r="AJ332" s="117">
        <f ca="1">SUMIF(Сезон!A:A,F332,Сезон!B:B)</f>
        <v>1</v>
      </c>
      <c r="AK332" s="117">
        <f ca="1">SUMIF(Состав!A:A,J332,Состав!B:B)</f>
        <v>1</v>
      </c>
      <c r="AL332" s="117">
        <f ca="1">SUMIF(ЦветПолный!A:A,I332,ЦветПолный!C:C)</f>
        <v>3</v>
      </c>
      <c r="AM332" s="117">
        <f ca="1">SUMIF(Цвет!A:A,W332,Цвет!B:B)</f>
        <v>1</v>
      </c>
      <c r="AN332" s="117">
        <f ca="1">SUMIF(Пол!B:B,L332,Пол!C:C)</f>
        <v>1</v>
      </c>
      <c r="AO332" s="117">
        <f ca="1">SUMIF(Марка!A:A,G332,Марка!B:B)</f>
        <v>1</v>
      </c>
      <c r="AP332" s="117">
        <f ca="1">SUMIF(Страна!A:A,M332,Страна!B:B)</f>
        <v>1</v>
      </c>
      <c r="AQ332" s="83" t="str">
        <f ca="1">IF(VLOOKUP(T332,Товары!A:B,2,FALSE)=X332,"Есть в 1С","ERR")</f>
        <v>Есть в 1С</v>
      </c>
      <c r="AR332" s="84" t="str">
        <f ca="1">IF(VLOOKUP(X332,Товары!B:B,1,FALSE)=X332,"Есть в 1С","ERR")</f>
        <v>Есть в 1С</v>
      </c>
      <c r="AS332" s="116" t="str">
        <f ca="1">VLOOKUP(T332,Товары!A:B,2,FALSE)</f>
        <v>21-091-00</v>
      </c>
      <c r="AT332" s="114" t="str">
        <f ca="1">VLOOKUP(T332,Товары!A:B,1,FALSE)</f>
        <v>Шляпа BAILEY арт. 81690 MANNES (зеленый / синий) {black multi}</v>
      </c>
    </row>
    <row r="333" spans="1:46" x14ac:dyDescent="0.25">
      <c r="A333" s="133" t="str">
        <f ca="1"/>
        <v>21-091-00-57</v>
      </c>
      <c r="B333" s="128" t="str">
        <f ca="1">UPPER(_xlfn.XLOOKUP($A333,Строчный!$A:$A,Строчный!B:B,"ERR",0))</f>
        <v>81690 MANNES</v>
      </c>
      <c r="C333" s="101" t="str">
        <f ca="1">PROPER(_xlfn.XLOOKUP($A333,Строчный!$A:$A,Строчный!C:C,"ERR",0))</f>
        <v>Шляпы</v>
      </c>
      <c r="D333" s="101" t="str">
        <f ca="1">_xlfn.LET(_xlpm.DATA,(_xlfn.XLOOKUP($A333,Строчный!$A:$A,Строчный!D:D,"ERR",0)),UPPER(MID(_xlpm.DATA,1,1))&amp;LOWER(MID(_xlpm.DATA,2,LEN(_xlpm.DATA)-1)))</f>
        <v>Шляпа хомбург</v>
      </c>
      <c r="E333" s="101" t="str">
        <f ca="1">PROPER(_xlfn.XLOOKUP($A333,Строчный!$A:$A,Строчный!E:E,"ERR",0))</f>
        <v>The Hollywood</v>
      </c>
      <c r="F333" s="101" t="str">
        <f ca="1">LOWER(_xlfn.XLOOKUP($A333,Строчный!$A:$A,Строчный!F:F,"ERR",0))</f>
        <v>летний</v>
      </c>
      <c r="G333" s="101" t="str">
        <f ca="1">UPPER(_xlfn.XLOOKUP($A333,Строчный!$A:$A,Строчный!G:G,"ERR",0))</f>
        <v>BAILEY</v>
      </c>
      <c r="H333" s="101" t="str">
        <f ca="1">LOWER(_xlfn.XLOOKUP($A333,Строчный!$A:$A,Строчный!H:H,"ERR",0))</f>
        <v>black multi</v>
      </c>
      <c r="I333" s="101" t="str">
        <f ca="1">LOWER(_xlfn.XLOOKUP($A333,Строчный!$A:$A,Строчный!I:I,"ERR",0))</f>
        <v>зеленый / синий</v>
      </c>
      <c r="J333" s="101" t="str">
        <f ca="1">SUBSTITUTE(LOWER(_xlfn.XLOOKUP($A333,Строчный!$A:$A,Строчный!J:J,"ERR",0)),"подклад","Подклад")</f>
        <v>100% полипропилен</v>
      </c>
      <c r="K333" s="101" t="str">
        <f ca="1">LOWER(_xlfn.XLOOKUP($A333,Строчный!$A:$A,Строчный!K:K,"ERR",0))</f>
        <v/>
      </c>
      <c r="L333" s="101" t="str">
        <f ca="1">PROPER(_xlfn.XLOOKUP($A333,Строчный!$A:$A,Строчный!L:L,"ERR",0))</f>
        <v>Унисекс</v>
      </c>
      <c r="M333" s="101" t="str">
        <f ca="1">PROPER(_xlfn.XLOOKUP($A333,Строчный!$A:$A,Строчный!M:M,"ERR",0))</f>
        <v>Китай</v>
      </c>
      <c r="N333" s="110">
        <f ca="1">VALUE(_xlfn.XLOOKUP($A333,Строчный!$A:$A,Строчный!N:N,"ERR",0))</f>
        <v>2094.3000000000002</v>
      </c>
      <c r="O333" s="109" t="str">
        <f ca="1">_xlfn.XLOOKUP($G333,Фабрика!A:A,Фабрика!B:B,"ERR",0)</f>
        <v>Bollman Headwear Europe Ltd; 2 Merchants drive, Caelisle, Cumbria CA3 0JW, United Kingdom</v>
      </c>
      <c r="P333" s="100">
        <f ca="1">_xlfn.XLOOKUP($A333,Строчный!$A:$A,Строчный!P:P,"ERR",0)</f>
        <v>57</v>
      </c>
      <c r="Q333" s="100">
        <f ca="1">VALUE(_xlfn.XLOOKUP($A333,Строчный!$A:$A,Строчный!Q:Q,"ERR",0))</f>
        <v>9</v>
      </c>
      <c r="R333" s="14" t="s">
        <v>283</v>
      </c>
      <c r="S333" s="122" t="str">
        <f t="shared" ca="1" si="33"/>
        <v>Шляпа BAILEY арт. 81690 MANNES (зеленый / синий)</v>
      </c>
      <c r="T333" s="121" t="str">
        <f t="shared" ca="1" si="34"/>
        <v>Шляпа BAILEY арт. 81690 MANNES (зеленый / синий) {black multi}</v>
      </c>
      <c r="U333" s="18" t="str">
        <f t="shared" ca="1" si="35"/>
        <v>зеленый</v>
      </c>
      <c r="V333" s="18" t="str">
        <f t="shared" ca="1" si="36"/>
        <v>синий</v>
      </c>
      <c r="W333" s="119" t="str">
        <f ca="1">_xlfn.XLOOKUP(A333,'Цвета артикулов'!A:A,'Цвета артикулов'!B:B,IFERROR(MID(I333,FIND("-",I333)+1,LEN(I333)),IFERROR(MID(I333,1,FIND("/",I333)-2),I333)),0)</f>
        <v>зеленый</v>
      </c>
      <c r="X333" s="93" t="str">
        <f t="shared" ca="1" si="37"/>
        <v>21-091-00</v>
      </c>
      <c r="Y333" s="95" t="str">
        <f ca="1">VLOOKUP(C333,Группа!A:B,2,FALSE)</f>
        <v>Шляпа</v>
      </c>
      <c r="Z333" s="117" t="str">
        <f ca="1">IFERROR(VLOOKUP(P333,Размеры!A:C,3,FALSE),"")</f>
        <v>57 M</v>
      </c>
      <c r="AA333" s="117" t="str">
        <f ca="1">VLOOKUP(I333,ЦветПолный!A:B,2,FALSE)</f>
        <v>00</v>
      </c>
      <c r="AB333" s="117">
        <f ca="1">IFERROR(VLOOKUP(P333,Размеры!A:D,4,FALSE),"")</f>
        <v>57</v>
      </c>
      <c r="AC333" s="117">
        <f ca="1">IF(LEFT(IFERROR(VLOOKUP(LOOKUP(2,1/SEARCH(B333,Товары!A:A),Товары!A:A),Товары!A:B,2,0),""),6)=MID(X333,1,6),1,0)</f>
        <v>1</v>
      </c>
      <c r="AE333" s="117">
        <f ca="1">SUMIF(Группа!A:A,C333,Группа!C:C)</f>
        <v>1</v>
      </c>
      <c r="AF333" s="117">
        <f ca="1">SUMIF(Группа!B:B,Y333,Группа!C:C)</f>
        <v>1</v>
      </c>
      <c r="AG333" s="117">
        <f ca="1">SUMIF(Формы!A:A,D333,Формы!B:B)</f>
        <v>1</v>
      </c>
      <c r="AH333" s="117">
        <f ca="1">SUMIF(Материал!A:A,K333,Материал!B:B)</f>
        <v>0</v>
      </c>
      <c r="AI333" s="117">
        <f ca="1">SUMIF(Размеры!A:A,P333,Размеры!E:E)</f>
        <v>1</v>
      </c>
      <c r="AJ333" s="117">
        <f ca="1">SUMIF(Сезон!A:A,F333,Сезон!B:B)</f>
        <v>1</v>
      </c>
      <c r="AK333" s="117">
        <f ca="1">SUMIF(Состав!A:A,J333,Состав!B:B)</f>
        <v>1</v>
      </c>
      <c r="AL333" s="117">
        <f ca="1">SUMIF(ЦветПолный!A:A,I333,ЦветПолный!C:C)</f>
        <v>3</v>
      </c>
      <c r="AM333" s="117">
        <f ca="1">SUMIF(Цвет!A:A,W333,Цвет!B:B)</f>
        <v>1</v>
      </c>
      <c r="AN333" s="117">
        <f ca="1">SUMIF(Пол!B:B,L333,Пол!C:C)</f>
        <v>1</v>
      </c>
      <c r="AO333" s="117">
        <f ca="1">SUMIF(Марка!A:A,G333,Марка!B:B)</f>
        <v>1</v>
      </c>
      <c r="AP333" s="117">
        <f ca="1">SUMIF(Страна!A:A,M333,Страна!B:B)</f>
        <v>1</v>
      </c>
      <c r="AQ333" s="83" t="str">
        <f ca="1">IF(VLOOKUP(T333,Товары!A:B,2,FALSE)=X333,"Есть в 1С","ERR")</f>
        <v>Есть в 1С</v>
      </c>
      <c r="AR333" s="84" t="str">
        <f ca="1">IF(VLOOKUP(X333,Товары!B:B,1,FALSE)=X333,"Есть в 1С","ERR")</f>
        <v>Есть в 1С</v>
      </c>
      <c r="AS333" s="116" t="str">
        <f ca="1">VLOOKUP(T333,Товары!A:B,2,FALSE)</f>
        <v>21-091-00</v>
      </c>
      <c r="AT333" s="114" t="str">
        <f ca="1">VLOOKUP(T333,Товары!A:B,1,FALSE)</f>
        <v>Шляпа BAILEY арт. 81690 MANNES (зеленый / синий) {black multi}</v>
      </c>
    </row>
    <row r="334" spans="1:46" x14ac:dyDescent="0.25">
      <c r="A334" s="133" t="str">
        <f ca="1"/>
        <v>21-091-00-55</v>
      </c>
      <c r="B334" s="128" t="str">
        <f ca="1">UPPER(_xlfn.XLOOKUP($A334,Строчный!$A:$A,Строчный!B:B,"ERR",0))</f>
        <v>81690 MANNES</v>
      </c>
      <c r="C334" s="101" t="str">
        <f ca="1">PROPER(_xlfn.XLOOKUP($A334,Строчный!$A:$A,Строчный!C:C,"ERR",0))</f>
        <v>Шляпы</v>
      </c>
      <c r="D334" s="101" t="str">
        <f ca="1">_xlfn.LET(_xlpm.DATA,(_xlfn.XLOOKUP($A334,Строчный!$A:$A,Строчный!D:D,"ERR",0)),UPPER(MID(_xlpm.DATA,1,1))&amp;LOWER(MID(_xlpm.DATA,2,LEN(_xlpm.DATA)-1)))</f>
        <v>Шляпа хомбург</v>
      </c>
      <c r="E334" s="101" t="str">
        <f ca="1">PROPER(_xlfn.XLOOKUP($A334,Строчный!$A:$A,Строчный!E:E,"ERR",0))</f>
        <v>The Hollywood</v>
      </c>
      <c r="F334" s="101" t="str">
        <f ca="1">LOWER(_xlfn.XLOOKUP($A334,Строчный!$A:$A,Строчный!F:F,"ERR",0))</f>
        <v>летний</v>
      </c>
      <c r="G334" s="101" t="str">
        <f ca="1">UPPER(_xlfn.XLOOKUP($A334,Строчный!$A:$A,Строчный!G:G,"ERR",0))</f>
        <v>BAILEY</v>
      </c>
      <c r="H334" s="101" t="str">
        <f ca="1">LOWER(_xlfn.XLOOKUP($A334,Строчный!$A:$A,Строчный!H:H,"ERR",0))</f>
        <v>black multi</v>
      </c>
      <c r="I334" s="101" t="str">
        <f ca="1">LOWER(_xlfn.XLOOKUP($A334,Строчный!$A:$A,Строчный!I:I,"ERR",0))</f>
        <v>зеленый / синий</v>
      </c>
      <c r="J334" s="101" t="str">
        <f ca="1">SUBSTITUTE(LOWER(_xlfn.XLOOKUP($A334,Строчный!$A:$A,Строчный!J:J,"ERR",0)),"подклад","Подклад")</f>
        <v>100% полипропилен</v>
      </c>
      <c r="K334" s="101" t="str">
        <f ca="1">LOWER(_xlfn.XLOOKUP($A334,Строчный!$A:$A,Строчный!K:K,"ERR",0))</f>
        <v/>
      </c>
      <c r="L334" s="101" t="str">
        <f ca="1">PROPER(_xlfn.XLOOKUP($A334,Строчный!$A:$A,Строчный!L:L,"ERR",0))</f>
        <v>Унисекс</v>
      </c>
      <c r="M334" s="101" t="str">
        <f ca="1">PROPER(_xlfn.XLOOKUP($A334,Строчный!$A:$A,Строчный!M:M,"ERR",0))</f>
        <v>Китай</v>
      </c>
      <c r="N334" s="110">
        <f ca="1">VALUE(_xlfn.XLOOKUP($A334,Строчный!$A:$A,Строчный!N:N,"ERR",0))</f>
        <v>2094.3000000000002</v>
      </c>
      <c r="O334" s="109" t="str">
        <f ca="1">_xlfn.XLOOKUP($G334,Фабрика!A:A,Фабрика!B:B,"ERR",0)</f>
        <v>Bollman Headwear Europe Ltd; 2 Merchants drive, Caelisle, Cumbria CA3 0JW, United Kingdom</v>
      </c>
      <c r="P334" s="100">
        <f ca="1">_xlfn.XLOOKUP($A334,Строчный!$A:$A,Строчный!P:P,"ERR",0)</f>
        <v>55</v>
      </c>
      <c r="Q334" s="100">
        <f ca="1">VALUE(_xlfn.XLOOKUP($A334,Строчный!$A:$A,Строчный!Q:Q,"ERR",0))</f>
        <v>3</v>
      </c>
      <c r="R334" s="14" t="s">
        <v>283</v>
      </c>
      <c r="S334" s="122" t="str">
        <f t="shared" ca="1" si="33"/>
        <v>Шляпа BAILEY арт. 81690 MANNES (зеленый / синий)</v>
      </c>
      <c r="T334" s="121" t="str">
        <f t="shared" ca="1" si="34"/>
        <v>Шляпа BAILEY арт. 81690 MANNES (зеленый / синий) {black multi}</v>
      </c>
      <c r="U334" s="18" t="str">
        <f t="shared" ca="1" si="35"/>
        <v>зеленый</v>
      </c>
      <c r="V334" s="18" t="str">
        <f t="shared" ca="1" si="36"/>
        <v>синий</v>
      </c>
      <c r="W334" s="119" t="str">
        <f ca="1">_xlfn.XLOOKUP(A334,'Цвета артикулов'!A:A,'Цвета артикулов'!B:B,IFERROR(MID(I334,FIND("-",I334)+1,LEN(I334)),IFERROR(MID(I334,1,FIND("/",I334)-2),I334)),0)</f>
        <v>зеленый</v>
      </c>
      <c r="X334" s="93" t="str">
        <f t="shared" ca="1" si="37"/>
        <v>21-091-00</v>
      </c>
      <c r="Y334" s="95" t="str">
        <f ca="1">VLOOKUP(C334,Группа!A:B,2,FALSE)</f>
        <v>Шляпа</v>
      </c>
      <c r="Z334" s="117" t="str">
        <f ca="1">IFERROR(VLOOKUP(P334,Размеры!A:C,3,FALSE),"")</f>
        <v>55 S</v>
      </c>
      <c r="AA334" s="117" t="str">
        <f ca="1">VLOOKUP(I334,ЦветПолный!A:B,2,FALSE)</f>
        <v>00</v>
      </c>
      <c r="AB334" s="117">
        <f ca="1">IFERROR(VLOOKUP(P334,Размеры!A:D,4,FALSE),"")</f>
        <v>55</v>
      </c>
      <c r="AC334" s="117">
        <f ca="1">IF(LEFT(IFERROR(VLOOKUP(LOOKUP(2,1/SEARCH(B334,Товары!A:A),Товары!A:A),Товары!A:B,2,0),""),6)=MID(X334,1,6),1,0)</f>
        <v>1</v>
      </c>
      <c r="AE334" s="117">
        <f ca="1">SUMIF(Группа!A:A,C334,Группа!C:C)</f>
        <v>1</v>
      </c>
      <c r="AF334" s="117">
        <f ca="1">SUMIF(Группа!B:B,Y334,Группа!C:C)</f>
        <v>1</v>
      </c>
      <c r="AG334" s="117">
        <f ca="1">SUMIF(Формы!A:A,D334,Формы!B:B)</f>
        <v>1</v>
      </c>
      <c r="AH334" s="117">
        <f ca="1">SUMIF(Материал!A:A,K334,Материал!B:B)</f>
        <v>0</v>
      </c>
      <c r="AI334" s="117">
        <f ca="1">SUMIF(Размеры!A:A,P334,Размеры!E:E)</f>
        <v>1</v>
      </c>
      <c r="AJ334" s="117">
        <f ca="1">SUMIF(Сезон!A:A,F334,Сезон!B:B)</f>
        <v>1</v>
      </c>
      <c r="AK334" s="117">
        <f ca="1">SUMIF(Состав!A:A,J334,Состав!B:B)</f>
        <v>1</v>
      </c>
      <c r="AL334" s="117">
        <f ca="1">SUMIF(ЦветПолный!A:A,I334,ЦветПолный!C:C)</f>
        <v>3</v>
      </c>
      <c r="AM334" s="117">
        <f ca="1">SUMIF(Цвет!A:A,W334,Цвет!B:B)</f>
        <v>1</v>
      </c>
      <c r="AN334" s="117">
        <f ca="1">SUMIF(Пол!B:B,L334,Пол!C:C)</f>
        <v>1</v>
      </c>
      <c r="AO334" s="117">
        <f ca="1">SUMIF(Марка!A:A,G334,Марка!B:B)</f>
        <v>1</v>
      </c>
      <c r="AP334" s="117">
        <f ca="1">SUMIF(Страна!A:A,M334,Страна!B:B)</f>
        <v>1</v>
      </c>
      <c r="AQ334" s="83" t="str">
        <f ca="1">IF(VLOOKUP(T334,Товары!A:B,2,FALSE)=X334,"Есть в 1С","ERR")</f>
        <v>Есть в 1С</v>
      </c>
      <c r="AR334" s="84" t="str">
        <f ca="1">IF(VLOOKUP(X334,Товары!B:B,1,FALSE)=X334,"Есть в 1С","ERR")</f>
        <v>Есть в 1С</v>
      </c>
      <c r="AS334" s="116" t="str">
        <f ca="1">VLOOKUP(T334,Товары!A:B,2,FALSE)</f>
        <v>21-091-00</v>
      </c>
      <c r="AT334" s="114" t="str">
        <f ca="1">VLOOKUP(T334,Товары!A:B,1,FALSE)</f>
        <v>Шляпа BAILEY арт. 81690 MANNES (зеленый / синий) {black multi}</v>
      </c>
    </row>
    <row r="335" spans="1:46" x14ac:dyDescent="0.25">
      <c r="A335" s="133" t="str">
        <f ca="1"/>
        <v>21-090-82-63</v>
      </c>
      <c r="B335" s="128" t="str">
        <f ca="1">UPPER(_xlfn.XLOOKUP($A335,Строчный!$A:$A,Строчный!B:B,"ERR",0))</f>
        <v>81670 BILLY</v>
      </c>
      <c r="C335" s="101" t="str">
        <f ca="1">PROPER(_xlfn.XLOOKUP($A335,Строчный!$A:$A,Строчный!C:C,"ERR",0))</f>
        <v>Шляпы</v>
      </c>
      <c r="D335" s="101" t="str">
        <f ca="1">_xlfn.LET(_xlpm.DATA,(_xlfn.XLOOKUP($A335,Строчный!$A:$A,Строчный!D:D,"ERR",0)),UPPER(MID(_xlpm.DATA,1,1))&amp;LOWER(MID(_xlpm.DATA,2,LEN(_xlpm.DATA)-1)))</f>
        <v>Шляпа хомбург</v>
      </c>
      <c r="E335" s="101" t="str">
        <f ca="1">PROPER(_xlfn.XLOOKUP($A335,Строчный!$A:$A,Строчный!E:E,"ERR",0))</f>
        <v>The Hollywood</v>
      </c>
      <c r="F335" s="101" t="str">
        <f ca="1">LOWER(_xlfn.XLOOKUP($A335,Строчный!$A:$A,Строчный!F:F,"ERR",0))</f>
        <v>летний</v>
      </c>
      <c r="G335" s="101" t="str">
        <f ca="1">UPPER(_xlfn.XLOOKUP($A335,Строчный!$A:$A,Строчный!G:G,"ERR",0))</f>
        <v>BAILEY</v>
      </c>
      <c r="H335" s="101" t="str">
        <f ca="1">LOWER(_xlfn.XLOOKUP($A335,Строчный!$A:$A,Строчный!H:H,"ERR",0))</f>
        <v>latte</v>
      </c>
      <c r="I335" s="101" t="str">
        <f ca="1">LOWER(_xlfn.XLOOKUP($A335,Строчный!$A:$A,Строчный!I:I,"ERR",0))</f>
        <v>кофейный</v>
      </c>
      <c r="J335" s="101" t="str">
        <f ca="1">SUBSTITUTE(LOWER(_xlfn.XLOOKUP($A335,Строчный!$A:$A,Строчный!J:J,"ERR",0)),"подклад","Подклад")</f>
        <v>55% бумага - 45% полиэстер</v>
      </c>
      <c r="K335" s="101" t="str">
        <f ca="1">LOWER(_xlfn.XLOOKUP($A335,Строчный!$A:$A,Строчный!K:K,"ERR",0))</f>
        <v>бумажные</v>
      </c>
      <c r="L335" s="101" t="str">
        <f ca="1">PROPER(_xlfn.XLOOKUP($A335,Строчный!$A:$A,Строчный!L:L,"ERR",0))</f>
        <v>Унисекс</v>
      </c>
      <c r="M335" s="101" t="str">
        <f ca="1">PROPER(_xlfn.XLOOKUP($A335,Строчный!$A:$A,Строчный!M:M,"ERR",0))</f>
        <v>Китай</v>
      </c>
      <c r="N335" s="110">
        <f ca="1">VALUE(_xlfn.XLOOKUP($A335,Строчный!$A:$A,Строчный!N:N,"ERR",0))</f>
        <v>2094.3000000000002</v>
      </c>
      <c r="O335" s="109" t="str">
        <f ca="1">_xlfn.XLOOKUP($G335,Фабрика!A:A,Фабрика!B:B,"ERR",0)</f>
        <v>Bollman Headwear Europe Ltd; 2 Merchants drive, Caelisle, Cumbria CA3 0JW, United Kingdom</v>
      </c>
      <c r="P335" s="100">
        <f ca="1">_xlfn.XLOOKUP($A335,Строчный!$A:$A,Строчный!P:P,"ERR",0)</f>
        <v>63</v>
      </c>
      <c r="Q335" s="100">
        <f ca="1">VALUE(_xlfn.XLOOKUP($A335,Строчный!$A:$A,Строчный!Q:Q,"ERR",0))</f>
        <v>2</v>
      </c>
      <c r="R335" s="14" t="s">
        <v>283</v>
      </c>
      <c r="S335" s="122" t="str">
        <f t="shared" ca="1" si="33"/>
        <v>Шляпа BAILEY арт. 81670 BILLY (кофейный)</v>
      </c>
      <c r="T335" s="121" t="str">
        <f t="shared" ca="1" si="34"/>
        <v>Шляпа BAILEY арт. 81670 BILLY (кофейный) {latte}</v>
      </c>
      <c r="U335" s="18" t="str">
        <f t="shared" ca="1" si="35"/>
        <v>кофейный</v>
      </c>
      <c r="V335" s="18" t="str">
        <f t="shared" ca="1" si="36"/>
        <v>кофейный</v>
      </c>
      <c r="W335" s="119" t="s">
        <v>22</v>
      </c>
      <c r="X335" s="93" t="str">
        <f t="shared" ca="1" si="37"/>
        <v>21-090-82</v>
      </c>
      <c r="Y335" s="95" t="str">
        <f ca="1">VLOOKUP(C335,Группа!A:B,2,FALSE)</f>
        <v>Шляпа</v>
      </c>
      <c r="Z335" s="117" t="str">
        <f ca="1">IFERROR(VLOOKUP(P335,Размеры!A:C,3,FALSE),"")</f>
        <v>63 XXL</v>
      </c>
      <c r="AA335" s="117" t="str">
        <f ca="1">VLOOKUP(I335,ЦветПолный!A:B,2,FALSE)</f>
        <v>91</v>
      </c>
      <c r="AB335" s="117">
        <f ca="1">IFERROR(VLOOKUP(P335,Размеры!A:D,4,FALSE),"")</f>
        <v>63</v>
      </c>
      <c r="AC335" s="117">
        <f ca="1">IF(LEFT(IFERROR(VLOOKUP(LOOKUP(2,1/SEARCH(B335,Товары!A:A),Товары!A:A),Товары!A:B,2,0),""),6)=MID(X335,1,6),1,0)</f>
        <v>1</v>
      </c>
      <c r="AE335" s="117">
        <f ca="1">SUMIF(Группа!A:A,C335,Группа!C:C)</f>
        <v>1</v>
      </c>
      <c r="AF335" s="117">
        <f ca="1">SUMIF(Группа!B:B,Y335,Группа!C:C)</f>
        <v>1</v>
      </c>
      <c r="AG335" s="117">
        <f ca="1">SUMIF(Формы!A:A,D335,Формы!B:B)</f>
        <v>1</v>
      </c>
      <c r="AH335" s="117">
        <f ca="1">SUMIF(Материал!A:A,K335,Материал!B:B)</f>
        <v>1</v>
      </c>
      <c r="AI335" s="117">
        <f ca="1">SUMIF(Размеры!A:A,P335,Размеры!E:E)</f>
        <v>1</v>
      </c>
      <c r="AJ335" s="117">
        <f ca="1">SUMIF(Сезон!A:A,F335,Сезон!B:B)</f>
        <v>1</v>
      </c>
      <c r="AK335" s="117">
        <f ca="1">SUMIF(Состав!A:A,J335,Состав!B:B)</f>
        <v>1</v>
      </c>
      <c r="AL335" s="117">
        <f ca="1">SUMIF(ЦветПолный!A:A,I335,ЦветПолный!C:C)</f>
        <v>4</v>
      </c>
      <c r="AM335" s="117">
        <f>SUMIF(Цвет!A:A,W335,Цвет!B:B)</f>
        <v>1</v>
      </c>
      <c r="AN335" s="117">
        <f ca="1">SUMIF(Пол!B:B,L335,Пол!C:C)</f>
        <v>1</v>
      </c>
      <c r="AO335" s="117">
        <f ca="1">SUMIF(Марка!A:A,G335,Марка!B:B)</f>
        <v>1</v>
      </c>
      <c r="AP335" s="117">
        <f ca="1">SUMIF(Страна!A:A,M335,Страна!B:B)</f>
        <v>1</v>
      </c>
      <c r="AQ335" s="83" t="str">
        <f ca="1">IF(VLOOKUP(T335,Товары!A:B,2,FALSE)=X335,"Есть в 1С","ERR")</f>
        <v>Есть в 1С</v>
      </c>
      <c r="AR335" s="84" t="str">
        <f ca="1">IF(VLOOKUP(X335,Товары!B:B,1,FALSE)=X335,"Есть в 1С","ERR")</f>
        <v>Есть в 1С</v>
      </c>
      <c r="AS335" s="116" t="str">
        <f ca="1">VLOOKUP(T335,Товары!A:B,2,FALSE)</f>
        <v>21-090-82</v>
      </c>
      <c r="AT335" s="114" t="str">
        <f ca="1">VLOOKUP(T335,Товары!A:B,1,FALSE)</f>
        <v>Шляпа BAILEY арт. 81670 BILLY (кофейный) {latte}</v>
      </c>
    </row>
    <row r="336" spans="1:46" x14ac:dyDescent="0.25">
      <c r="A336" s="133" t="str">
        <f ca="1"/>
        <v>21-090-82-61</v>
      </c>
      <c r="B336" s="128" t="str">
        <f ca="1">UPPER(_xlfn.XLOOKUP($A336,Строчный!$A:$A,Строчный!B:B,"ERR",0))</f>
        <v>81670 BILLY</v>
      </c>
      <c r="C336" s="101" t="str">
        <f ca="1">PROPER(_xlfn.XLOOKUP($A336,Строчный!$A:$A,Строчный!C:C,"ERR",0))</f>
        <v>Шляпы</v>
      </c>
      <c r="D336" s="101" t="str">
        <f ca="1">_xlfn.LET(_xlpm.DATA,(_xlfn.XLOOKUP($A336,Строчный!$A:$A,Строчный!D:D,"ERR",0)),UPPER(MID(_xlpm.DATA,1,1))&amp;LOWER(MID(_xlpm.DATA,2,LEN(_xlpm.DATA)-1)))</f>
        <v>Шляпа хомбург</v>
      </c>
      <c r="E336" s="101" t="str">
        <f ca="1">PROPER(_xlfn.XLOOKUP($A336,Строчный!$A:$A,Строчный!E:E,"ERR",0))</f>
        <v>The Hollywood</v>
      </c>
      <c r="F336" s="101" t="str">
        <f ca="1">LOWER(_xlfn.XLOOKUP($A336,Строчный!$A:$A,Строчный!F:F,"ERR",0))</f>
        <v>летний</v>
      </c>
      <c r="G336" s="101" t="str">
        <f ca="1">UPPER(_xlfn.XLOOKUP($A336,Строчный!$A:$A,Строчный!G:G,"ERR",0))</f>
        <v>BAILEY</v>
      </c>
      <c r="H336" s="101" t="str">
        <f ca="1">LOWER(_xlfn.XLOOKUP($A336,Строчный!$A:$A,Строчный!H:H,"ERR",0))</f>
        <v>latte</v>
      </c>
      <c r="I336" s="101" t="str">
        <f ca="1">LOWER(_xlfn.XLOOKUP($A336,Строчный!$A:$A,Строчный!I:I,"ERR",0))</f>
        <v>кофейный</v>
      </c>
      <c r="J336" s="101" t="str">
        <f ca="1">SUBSTITUTE(LOWER(_xlfn.XLOOKUP($A336,Строчный!$A:$A,Строчный!J:J,"ERR",0)),"подклад","Подклад")</f>
        <v>55% бумага - 45% полиэстер</v>
      </c>
      <c r="K336" s="101" t="str">
        <f ca="1">LOWER(_xlfn.XLOOKUP($A336,Строчный!$A:$A,Строчный!K:K,"ERR",0))</f>
        <v>бумажные</v>
      </c>
      <c r="L336" s="101" t="str">
        <f ca="1">PROPER(_xlfn.XLOOKUP($A336,Строчный!$A:$A,Строчный!L:L,"ERR",0))</f>
        <v>Унисекс</v>
      </c>
      <c r="M336" s="101" t="str">
        <f ca="1">PROPER(_xlfn.XLOOKUP($A336,Строчный!$A:$A,Строчный!M:M,"ERR",0))</f>
        <v>Китай</v>
      </c>
      <c r="N336" s="110">
        <f ca="1">VALUE(_xlfn.XLOOKUP($A336,Строчный!$A:$A,Строчный!N:N,"ERR",0))</f>
        <v>2094.3000000000002</v>
      </c>
      <c r="O336" s="109" t="str">
        <f ca="1">_xlfn.XLOOKUP($G336,Фабрика!A:A,Фабрика!B:B,"ERR",0)</f>
        <v>Bollman Headwear Europe Ltd; 2 Merchants drive, Caelisle, Cumbria CA3 0JW, United Kingdom</v>
      </c>
      <c r="P336" s="100">
        <f ca="1">_xlfn.XLOOKUP($A336,Строчный!$A:$A,Строчный!P:P,"ERR",0)</f>
        <v>61</v>
      </c>
      <c r="Q336" s="100">
        <f ca="1">VALUE(_xlfn.XLOOKUP($A336,Строчный!$A:$A,Строчный!Q:Q,"ERR",0))</f>
        <v>5</v>
      </c>
      <c r="R336" s="14" t="s">
        <v>283</v>
      </c>
      <c r="S336" s="122" t="str">
        <f t="shared" ca="1" si="33"/>
        <v>Шляпа BAILEY арт. 81670 BILLY (кофейный)</v>
      </c>
      <c r="T336" s="121" t="str">
        <f t="shared" ca="1" si="34"/>
        <v>Шляпа BAILEY арт. 81670 BILLY (кофейный) {latte}</v>
      </c>
      <c r="U336" s="18" t="str">
        <f t="shared" ca="1" si="35"/>
        <v>кофейный</v>
      </c>
      <c r="V336" s="18" t="str">
        <f t="shared" ca="1" si="36"/>
        <v>кофейный</v>
      </c>
      <c r="W336" s="119" t="s">
        <v>22</v>
      </c>
      <c r="X336" s="93" t="str">
        <f t="shared" ca="1" si="37"/>
        <v>21-090-82</v>
      </c>
      <c r="Y336" s="95" t="str">
        <f ca="1">VLOOKUP(C336,Группа!A:B,2,FALSE)</f>
        <v>Шляпа</v>
      </c>
      <c r="Z336" s="117" t="str">
        <f ca="1">IFERROR(VLOOKUP(P336,Размеры!A:C,3,FALSE),"")</f>
        <v>61 XL</v>
      </c>
      <c r="AA336" s="117" t="str">
        <f ca="1">VLOOKUP(I336,ЦветПолный!A:B,2,FALSE)</f>
        <v>91</v>
      </c>
      <c r="AB336" s="117">
        <f ca="1">IFERROR(VLOOKUP(P336,Размеры!A:D,4,FALSE),"")</f>
        <v>61</v>
      </c>
      <c r="AC336" s="117">
        <f ca="1">IF(LEFT(IFERROR(VLOOKUP(LOOKUP(2,1/SEARCH(B336,Товары!A:A),Товары!A:A),Товары!A:B,2,0),""),6)=MID(X336,1,6),1,0)</f>
        <v>1</v>
      </c>
      <c r="AE336" s="117">
        <f ca="1">SUMIF(Группа!A:A,C336,Группа!C:C)</f>
        <v>1</v>
      </c>
      <c r="AF336" s="117">
        <f ca="1">SUMIF(Группа!B:B,Y336,Группа!C:C)</f>
        <v>1</v>
      </c>
      <c r="AG336" s="117">
        <f ca="1">SUMIF(Формы!A:A,D336,Формы!B:B)</f>
        <v>1</v>
      </c>
      <c r="AH336" s="117">
        <f ca="1">SUMIF(Материал!A:A,K336,Материал!B:B)</f>
        <v>1</v>
      </c>
      <c r="AI336" s="117">
        <f ca="1">SUMIF(Размеры!A:A,P336,Размеры!E:E)</f>
        <v>1</v>
      </c>
      <c r="AJ336" s="117">
        <f ca="1">SUMIF(Сезон!A:A,F336,Сезон!B:B)</f>
        <v>1</v>
      </c>
      <c r="AK336" s="117">
        <f ca="1">SUMIF(Состав!A:A,J336,Состав!B:B)</f>
        <v>1</v>
      </c>
      <c r="AL336" s="117">
        <f ca="1">SUMIF(ЦветПолный!A:A,I336,ЦветПолный!C:C)</f>
        <v>4</v>
      </c>
      <c r="AM336" s="117">
        <f>SUMIF(Цвет!A:A,W336,Цвет!B:B)</f>
        <v>1</v>
      </c>
      <c r="AN336" s="117">
        <f ca="1">SUMIF(Пол!B:B,L336,Пол!C:C)</f>
        <v>1</v>
      </c>
      <c r="AO336" s="117">
        <f ca="1">SUMIF(Марка!A:A,G336,Марка!B:B)</f>
        <v>1</v>
      </c>
      <c r="AP336" s="117">
        <f ca="1">SUMIF(Страна!A:A,M336,Страна!B:B)</f>
        <v>1</v>
      </c>
      <c r="AQ336" s="83" t="str">
        <f ca="1">IF(VLOOKUP(T336,Товары!A:B,2,FALSE)=X336,"Есть в 1С","ERR")</f>
        <v>Есть в 1С</v>
      </c>
      <c r="AR336" s="84" t="str">
        <f ca="1">IF(VLOOKUP(X336,Товары!B:B,1,FALSE)=X336,"Есть в 1С","ERR")</f>
        <v>Есть в 1С</v>
      </c>
      <c r="AS336" s="116" t="str">
        <f ca="1">VLOOKUP(T336,Товары!A:B,2,FALSE)</f>
        <v>21-090-82</v>
      </c>
      <c r="AT336" s="114" t="str">
        <f ca="1">VLOOKUP(T336,Товары!A:B,1,FALSE)</f>
        <v>Шляпа BAILEY арт. 81670 BILLY (кофейный) {latte}</v>
      </c>
    </row>
    <row r="337" spans="1:46" x14ac:dyDescent="0.25">
      <c r="A337" s="133" t="str">
        <f ca="1"/>
        <v>21-090-82-59</v>
      </c>
      <c r="B337" s="128" t="str">
        <f ca="1">UPPER(_xlfn.XLOOKUP($A337,Строчный!$A:$A,Строчный!B:B,"ERR",0))</f>
        <v>81670 BILLY</v>
      </c>
      <c r="C337" s="101" t="str">
        <f ca="1">PROPER(_xlfn.XLOOKUP($A337,Строчный!$A:$A,Строчный!C:C,"ERR",0))</f>
        <v>Шляпы</v>
      </c>
      <c r="D337" s="101" t="str">
        <f ca="1">_xlfn.LET(_xlpm.DATA,(_xlfn.XLOOKUP($A337,Строчный!$A:$A,Строчный!D:D,"ERR",0)),UPPER(MID(_xlpm.DATA,1,1))&amp;LOWER(MID(_xlpm.DATA,2,LEN(_xlpm.DATA)-1)))</f>
        <v>Шляпа хомбург</v>
      </c>
      <c r="E337" s="101" t="str">
        <f ca="1">PROPER(_xlfn.XLOOKUP($A337,Строчный!$A:$A,Строчный!E:E,"ERR",0))</f>
        <v>The Hollywood</v>
      </c>
      <c r="F337" s="101" t="str">
        <f ca="1">LOWER(_xlfn.XLOOKUP($A337,Строчный!$A:$A,Строчный!F:F,"ERR",0))</f>
        <v>летний</v>
      </c>
      <c r="G337" s="101" t="str">
        <f ca="1">UPPER(_xlfn.XLOOKUP($A337,Строчный!$A:$A,Строчный!G:G,"ERR",0))</f>
        <v>BAILEY</v>
      </c>
      <c r="H337" s="101" t="str">
        <f ca="1">LOWER(_xlfn.XLOOKUP($A337,Строчный!$A:$A,Строчный!H:H,"ERR",0))</f>
        <v>latte</v>
      </c>
      <c r="I337" s="101" t="str">
        <f ca="1">LOWER(_xlfn.XLOOKUP($A337,Строчный!$A:$A,Строчный!I:I,"ERR",0))</f>
        <v>кофейный</v>
      </c>
      <c r="J337" s="101" t="str">
        <f ca="1">SUBSTITUTE(LOWER(_xlfn.XLOOKUP($A337,Строчный!$A:$A,Строчный!J:J,"ERR",0)),"подклад","Подклад")</f>
        <v>55% бумага - 45% полиэстер</v>
      </c>
      <c r="K337" s="101" t="str">
        <f ca="1">LOWER(_xlfn.XLOOKUP($A337,Строчный!$A:$A,Строчный!K:K,"ERR",0))</f>
        <v>бумажные</v>
      </c>
      <c r="L337" s="101" t="str">
        <f ca="1">PROPER(_xlfn.XLOOKUP($A337,Строчный!$A:$A,Строчный!L:L,"ERR",0))</f>
        <v>Унисекс</v>
      </c>
      <c r="M337" s="101" t="str">
        <f ca="1">PROPER(_xlfn.XLOOKUP($A337,Строчный!$A:$A,Строчный!M:M,"ERR",0))</f>
        <v>Китай</v>
      </c>
      <c r="N337" s="110">
        <f ca="1">VALUE(_xlfn.XLOOKUP($A337,Строчный!$A:$A,Строчный!N:N,"ERR",0))</f>
        <v>2094.3000000000002</v>
      </c>
      <c r="O337" s="109" t="str">
        <f ca="1">_xlfn.XLOOKUP($G337,Фабрика!A:A,Фабрика!B:B,"ERR",0)</f>
        <v>Bollman Headwear Europe Ltd; 2 Merchants drive, Caelisle, Cumbria CA3 0JW, United Kingdom</v>
      </c>
      <c r="P337" s="100">
        <f ca="1">_xlfn.XLOOKUP($A337,Строчный!$A:$A,Строчный!P:P,"ERR",0)</f>
        <v>59</v>
      </c>
      <c r="Q337" s="100">
        <f ca="1">VALUE(_xlfn.XLOOKUP($A337,Строчный!$A:$A,Строчный!Q:Q,"ERR",0))</f>
        <v>5</v>
      </c>
      <c r="R337" s="14" t="s">
        <v>283</v>
      </c>
      <c r="S337" s="122" t="str">
        <f t="shared" ca="1" si="33"/>
        <v>Шляпа BAILEY арт. 81670 BILLY (кофейный)</v>
      </c>
      <c r="T337" s="121" t="str">
        <f t="shared" ca="1" si="34"/>
        <v>Шляпа BAILEY арт. 81670 BILLY (кофейный) {latte}</v>
      </c>
      <c r="U337" s="18" t="str">
        <f t="shared" ca="1" si="35"/>
        <v>кофейный</v>
      </c>
      <c r="V337" s="18" t="str">
        <f t="shared" ca="1" si="36"/>
        <v>кофейный</v>
      </c>
      <c r="W337" s="119" t="s">
        <v>22</v>
      </c>
      <c r="X337" s="93" t="str">
        <f t="shared" ca="1" si="37"/>
        <v>21-090-82</v>
      </c>
      <c r="Y337" s="95" t="str">
        <f ca="1">VLOOKUP(C337,Группа!A:B,2,FALSE)</f>
        <v>Шляпа</v>
      </c>
      <c r="Z337" s="117" t="str">
        <f ca="1">IFERROR(VLOOKUP(P337,Размеры!A:C,3,FALSE),"")</f>
        <v>59 L</v>
      </c>
      <c r="AA337" s="117" t="str">
        <f ca="1">VLOOKUP(I337,ЦветПолный!A:B,2,FALSE)</f>
        <v>91</v>
      </c>
      <c r="AB337" s="117">
        <f ca="1">IFERROR(VLOOKUP(P337,Размеры!A:D,4,FALSE),"")</f>
        <v>59</v>
      </c>
      <c r="AC337" s="117">
        <f ca="1">IF(LEFT(IFERROR(VLOOKUP(LOOKUP(2,1/SEARCH(B337,Товары!A:A),Товары!A:A),Товары!A:B,2,0),""),6)=MID(X337,1,6),1,0)</f>
        <v>1</v>
      </c>
      <c r="AE337" s="117">
        <f ca="1">SUMIF(Группа!A:A,C337,Группа!C:C)</f>
        <v>1</v>
      </c>
      <c r="AF337" s="117">
        <f ca="1">SUMIF(Группа!B:B,Y337,Группа!C:C)</f>
        <v>1</v>
      </c>
      <c r="AG337" s="117">
        <f ca="1">SUMIF(Формы!A:A,D337,Формы!B:B)</f>
        <v>1</v>
      </c>
      <c r="AH337" s="117">
        <f ca="1">SUMIF(Материал!A:A,K337,Материал!B:B)</f>
        <v>1</v>
      </c>
      <c r="AI337" s="117">
        <f ca="1">SUMIF(Размеры!A:A,P337,Размеры!E:E)</f>
        <v>1</v>
      </c>
      <c r="AJ337" s="117">
        <f ca="1">SUMIF(Сезон!A:A,F337,Сезон!B:B)</f>
        <v>1</v>
      </c>
      <c r="AK337" s="117">
        <f ca="1">SUMIF(Состав!A:A,J337,Состав!B:B)</f>
        <v>1</v>
      </c>
      <c r="AL337" s="117">
        <f ca="1">SUMIF(ЦветПолный!A:A,I337,ЦветПолный!C:C)</f>
        <v>4</v>
      </c>
      <c r="AM337" s="117">
        <f>SUMIF(Цвет!A:A,W337,Цвет!B:B)</f>
        <v>1</v>
      </c>
      <c r="AN337" s="117">
        <f ca="1">SUMIF(Пол!B:B,L337,Пол!C:C)</f>
        <v>1</v>
      </c>
      <c r="AO337" s="117">
        <f ca="1">SUMIF(Марка!A:A,G337,Марка!B:B)</f>
        <v>1</v>
      </c>
      <c r="AP337" s="117">
        <f ca="1">SUMIF(Страна!A:A,M337,Страна!B:B)</f>
        <v>1</v>
      </c>
      <c r="AQ337" s="83" t="str">
        <f ca="1">IF(VLOOKUP(T337,Товары!A:B,2,FALSE)=X337,"Есть в 1С","ERR")</f>
        <v>Есть в 1С</v>
      </c>
      <c r="AR337" s="84" t="str">
        <f ca="1">IF(VLOOKUP(X337,Товары!B:B,1,FALSE)=X337,"Есть в 1С","ERR")</f>
        <v>Есть в 1С</v>
      </c>
      <c r="AS337" s="116" t="str">
        <f ca="1">VLOOKUP(T337,Товары!A:B,2,FALSE)</f>
        <v>21-090-82</v>
      </c>
      <c r="AT337" s="114" t="str">
        <f ca="1">VLOOKUP(T337,Товары!A:B,1,FALSE)</f>
        <v>Шляпа BAILEY арт. 81670 BILLY (кофейный) {latte}</v>
      </c>
    </row>
    <row r="338" spans="1:46" x14ac:dyDescent="0.25">
      <c r="A338" s="133" t="str">
        <f ca="1"/>
        <v>21-090-82-57</v>
      </c>
      <c r="B338" s="128" t="str">
        <f ca="1">UPPER(_xlfn.XLOOKUP($A338,Строчный!$A:$A,Строчный!B:B,"ERR",0))</f>
        <v>81670 BILLY</v>
      </c>
      <c r="C338" s="101" t="str">
        <f ca="1">PROPER(_xlfn.XLOOKUP($A338,Строчный!$A:$A,Строчный!C:C,"ERR",0))</f>
        <v>Шляпы</v>
      </c>
      <c r="D338" s="101" t="str">
        <f ca="1">_xlfn.LET(_xlpm.DATA,(_xlfn.XLOOKUP($A338,Строчный!$A:$A,Строчный!D:D,"ERR",0)),UPPER(MID(_xlpm.DATA,1,1))&amp;LOWER(MID(_xlpm.DATA,2,LEN(_xlpm.DATA)-1)))</f>
        <v>Шляпа хомбург</v>
      </c>
      <c r="E338" s="101" t="str">
        <f ca="1">PROPER(_xlfn.XLOOKUP($A338,Строчный!$A:$A,Строчный!E:E,"ERR",0))</f>
        <v>The Hollywood</v>
      </c>
      <c r="F338" s="101" t="str">
        <f ca="1">LOWER(_xlfn.XLOOKUP($A338,Строчный!$A:$A,Строчный!F:F,"ERR",0))</f>
        <v>летний</v>
      </c>
      <c r="G338" s="101" t="str">
        <f ca="1">UPPER(_xlfn.XLOOKUP($A338,Строчный!$A:$A,Строчный!G:G,"ERR",0))</f>
        <v>BAILEY</v>
      </c>
      <c r="H338" s="101" t="str">
        <f ca="1">LOWER(_xlfn.XLOOKUP($A338,Строчный!$A:$A,Строчный!H:H,"ERR",0))</f>
        <v>latte</v>
      </c>
      <c r="I338" s="101" t="str">
        <f ca="1">LOWER(_xlfn.XLOOKUP($A338,Строчный!$A:$A,Строчный!I:I,"ERR",0))</f>
        <v>кофейный</v>
      </c>
      <c r="J338" s="101" t="str">
        <f ca="1">SUBSTITUTE(LOWER(_xlfn.XLOOKUP($A338,Строчный!$A:$A,Строчный!J:J,"ERR",0)),"подклад","Подклад")</f>
        <v>55% бумага - 45% полиэстер</v>
      </c>
      <c r="K338" s="101" t="str">
        <f ca="1">LOWER(_xlfn.XLOOKUP($A338,Строчный!$A:$A,Строчный!K:K,"ERR",0))</f>
        <v>бумажные</v>
      </c>
      <c r="L338" s="101" t="str">
        <f ca="1">PROPER(_xlfn.XLOOKUP($A338,Строчный!$A:$A,Строчный!L:L,"ERR",0))</f>
        <v>Унисекс</v>
      </c>
      <c r="M338" s="101" t="str">
        <f ca="1">PROPER(_xlfn.XLOOKUP($A338,Строчный!$A:$A,Строчный!M:M,"ERR",0))</f>
        <v>Китай</v>
      </c>
      <c r="N338" s="110">
        <f ca="1">VALUE(_xlfn.XLOOKUP($A338,Строчный!$A:$A,Строчный!N:N,"ERR",0))</f>
        <v>2094.3000000000002</v>
      </c>
      <c r="O338" s="109" t="str">
        <f ca="1">_xlfn.XLOOKUP($G338,Фабрика!A:A,Фабрика!B:B,"ERR",0)</f>
        <v>Bollman Headwear Europe Ltd; 2 Merchants drive, Caelisle, Cumbria CA3 0JW, United Kingdom</v>
      </c>
      <c r="P338" s="100">
        <f ca="1">_xlfn.XLOOKUP($A338,Строчный!$A:$A,Строчный!P:P,"ERR",0)</f>
        <v>57</v>
      </c>
      <c r="Q338" s="100">
        <f ca="1">VALUE(_xlfn.XLOOKUP($A338,Строчный!$A:$A,Строчный!Q:Q,"ERR",0))</f>
        <v>3</v>
      </c>
      <c r="R338" s="14" t="s">
        <v>283</v>
      </c>
      <c r="S338" s="122" t="str">
        <f t="shared" ca="1" si="33"/>
        <v>Шляпа BAILEY арт. 81670 BILLY (кофейный)</v>
      </c>
      <c r="T338" s="121" t="str">
        <f t="shared" ca="1" si="34"/>
        <v>Шляпа BAILEY арт. 81670 BILLY (кофейный) {latte}</v>
      </c>
      <c r="U338" s="18" t="str">
        <f t="shared" ca="1" si="35"/>
        <v>кофейный</v>
      </c>
      <c r="V338" s="18" t="str">
        <f t="shared" ca="1" si="36"/>
        <v>кофейный</v>
      </c>
      <c r="W338" s="119" t="s">
        <v>22</v>
      </c>
      <c r="X338" s="93" t="str">
        <f t="shared" ca="1" si="37"/>
        <v>21-090-82</v>
      </c>
      <c r="Y338" s="95" t="str">
        <f ca="1">VLOOKUP(C338,Группа!A:B,2,FALSE)</f>
        <v>Шляпа</v>
      </c>
      <c r="Z338" s="117" t="str">
        <f ca="1">IFERROR(VLOOKUP(P338,Размеры!A:C,3,FALSE),"")</f>
        <v>57 M</v>
      </c>
      <c r="AA338" s="117" t="str">
        <f ca="1">VLOOKUP(I338,ЦветПолный!A:B,2,FALSE)</f>
        <v>91</v>
      </c>
      <c r="AB338" s="117">
        <f ca="1">IFERROR(VLOOKUP(P338,Размеры!A:D,4,FALSE),"")</f>
        <v>57</v>
      </c>
      <c r="AC338" s="117">
        <f ca="1">IF(LEFT(IFERROR(VLOOKUP(LOOKUP(2,1/SEARCH(B338,Товары!A:A),Товары!A:A),Товары!A:B,2,0),""),6)=MID(X338,1,6),1,0)</f>
        <v>1</v>
      </c>
      <c r="AE338" s="117">
        <f ca="1">SUMIF(Группа!A:A,C338,Группа!C:C)</f>
        <v>1</v>
      </c>
      <c r="AF338" s="117">
        <f ca="1">SUMIF(Группа!B:B,Y338,Группа!C:C)</f>
        <v>1</v>
      </c>
      <c r="AG338" s="117">
        <f ca="1">SUMIF(Формы!A:A,D338,Формы!B:B)</f>
        <v>1</v>
      </c>
      <c r="AH338" s="117">
        <f ca="1">SUMIF(Материал!A:A,K338,Материал!B:B)</f>
        <v>1</v>
      </c>
      <c r="AI338" s="117">
        <f ca="1">SUMIF(Размеры!A:A,P338,Размеры!E:E)</f>
        <v>1</v>
      </c>
      <c r="AJ338" s="117">
        <f ca="1">SUMIF(Сезон!A:A,F338,Сезон!B:B)</f>
        <v>1</v>
      </c>
      <c r="AK338" s="117">
        <f ca="1">SUMIF(Состав!A:A,J338,Состав!B:B)</f>
        <v>1</v>
      </c>
      <c r="AL338" s="117">
        <f ca="1">SUMIF(ЦветПолный!A:A,I338,ЦветПолный!C:C)</f>
        <v>4</v>
      </c>
      <c r="AM338" s="117">
        <f>SUMIF(Цвет!A:A,W338,Цвет!B:B)</f>
        <v>1</v>
      </c>
      <c r="AN338" s="117">
        <f ca="1">SUMIF(Пол!B:B,L338,Пол!C:C)</f>
        <v>1</v>
      </c>
      <c r="AO338" s="117">
        <f ca="1">SUMIF(Марка!A:A,G338,Марка!B:B)</f>
        <v>1</v>
      </c>
      <c r="AP338" s="117">
        <f ca="1">SUMIF(Страна!A:A,M338,Страна!B:B)</f>
        <v>1</v>
      </c>
      <c r="AQ338" s="83" t="str">
        <f ca="1">IF(VLOOKUP(T338,Товары!A:B,2,FALSE)=X338,"Есть в 1С","ERR")</f>
        <v>Есть в 1С</v>
      </c>
      <c r="AR338" s="84" t="str">
        <f ca="1">IF(VLOOKUP(X338,Товары!B:B,1,FALSE)=X338,"Есть в 1С","ERR")</f>
        <v>Есть в 1С</v>
      </c>
      <c r="AS338" s="116" t="str">
        <f ca="1">VLOOKUP(T338,Товары!A:B,2,FALSE)</f>
        <v>21-090-82</v>
      </c>
      <c r="AT338" s="114" t="str">
        <f ca="1">VLOOKUP(T338,Товары!A:B,1,FALSE)</f>
        <v>Шляпа BAILEY арт. 81670 BILLY (кофейный) {latte}</v>
      </c>
    </row>
    <row r="339" spans="1:46" x14ac:dyDescent="0.25">
      <c r="A339" s="133" t="str">
        <f ca="1"/>
        <v>21-090-82-55</v>
      </c>
      <c r="B339" s="128" t="str">
        <f ca="1">UPPER(_xlfn.XLOOKUP($A339,Строчный!$A:$A,Строчный!B:B,"ERR",0))</f>
        <v>81670 BILLY</v>
      </c>
      <c r="C339" s="101" t="str">
        <f ca="1">PROPER(_xlfn.XLOOKUP($A339,Строчный!$A:$A,Строчный!C:C,"ERR",0))</f>
        <v>Шляпы</v>
      </c>
      <c r="D339" s="101" t="str">
        <f ca="1">_xlfn.LET(_xlpm.DATA,(_xlfn.XLOOKUP($A339,Строчный!$A:$A,Строчный!D:D,"ERR",0)),UPPER(MID(_xlpm.DATA,1,1))&amp;LOWER(MID(_xlpm.DATA,2,LEN(_xlpm.DATA)-1)))</f>
        <v>Шляпа хомбург</v>
      </c>
      <c r="E339" s="101" t="str">
        <f ca="1">PROPER(_xlfn.XLOOKUP($A339,Строчный!$A:$A,Строчный!E:E,"ERR",0))</f>
        <v>The Hollywood</v>
      </c>
      <c r="F339" s="101" t="str">
        <f ca="1">LOWER(_xlfn.XLOOKUP($A339,Строчный!$A:$A,Строчный!F:F,"ERR",0))</f>
        <v>летний</v>
      </c>
      <c r="G339" s="101" t="str">
        <f ca="1">UPPER(_xlfn.XLOOKUP($A339,Строчный!$A:$A,Строчный!G:G,"ERR",0))</f>
        <v>BAILEY</v>
      </c>
      <c r="H339" s="101" t="str">
        <f ca="1">LOWER(_xlfn.XLOOKUP($A339,Строчный!$A:$A,Строчный!H:H,"ERR",0))</f>
        <v>latte</v>
      </c>
      <c r="I339" s="101" t="str">
        <f ca="1">LOWER(_xlfn.XLOOKUP($A339,Строчный!$A:$A,Строчный!I:I,"ERR",0))</f>
        <v>кофейный</v>
      </c>
      <c r="J339" s="101" t="str">
        <f ca="1">SUBSTITUTE(LOWER(_xlfn.XLOOKUP($A339,Строчный!$A:$A,Строчный!J:J,"ERR",0)),"подклад","Подклад")</f>
        <v>55% бумага - 45% полиэстер</v>
      </c>
      <c r="K339" s="101" t="str">
        <f ca="1">LOWER(_xlfn.XLOOKUP($A339,Строчный!$A:$A,Строчный!K:K,"ERR",0))</f>
        <v>бумажные</v>
      </c>
      <c r="L339" s="101" t="str">
        <f ca="1">PROPER(_xlfn.XLOOKUP($A339,Строчный!$A:$A,Строчный!L:L,"ERR",0))</f>
        <v>Унисекс</v>
      </c>
      <c r="M339" s="101" t="str">
        <f ca="1">PROPER(_xlfn.XLOOKUP($A339,Строчный!$A:$A,Строчный!M:M,"ERR",0))</f>
        <v>Китай</v>
      </c>
      <c r="N339" s="110">
        <f ca="1">VALUE(_xlfn.XLOOKUP($A339,Строчный!$A:$A,Строчный!N:N,"ERR",0))</f>
        <v>2094.3000000000002</v>
      </c>
      <c r="O339" s="109" t="str">
        <f ca="1">_xlfn.XLOOKUP($G339,Фабрика!A:A,Фабрика!B:B,"ERR",0)</f>
        <v>Bollman Headwear Europe Ltd; 2 Merchants drive, Caelisle, Cumbria CA3 0JW, United Kingdom</v>
      </c>
      <c r="P339" s="100">
        <f ca="1">_xlfn.XLOOKUP($A339,Строчный!$A:$A,Строчный!P:P,"ERR",0)</f>
        <v>55</v>
      </c>
      <c r="Q339" s="100">
        <f ca="1">VALUE(_xlfn.XLOOKUP($A339,Строчный!$A:$A,Строчный!Q:Q,"ERR",0))</f>
        <v>1</v>
      </c>
      <c r="R339" s="14" t="s">
        <v>283</v>
      </c>
      <c r="S339" s="122" t="str">
        <f t="shared" ca="1" si="33"/>
        <v>Шляпа BAILEY арт. 81670 BILLY (кофейный)</v>
      </c>
      <c r="T339" s="121" t="str">
        <f t="shared" ca="1" si="34"/>
        <v>Шляпа BAILEY арт. 81670 BILLY (кофейный) {latte}</v>
      </c>
      <c r="U339" s="18" t="str">
        <f t="shared" ca="1" si="35"/>
        <v>кофейный</v>
      </c>
      <c r="V339" s="18" t="str">
        <f t="shared" ca="1" si="36"/>
        <v>кофейный</v>
      </c>
      <c r="W339" s="119" t="s">
        <v>22</v>
      </c>
      <c r="X339" s="93" t="str">
        <f t="shared" ca="1" si="37"/>
        <v>21-090-82</v>
      </c>
      <c r="Y339" s="95" t="str">
        <f ca="1">VLOOKUP(C339,Группа!A:B,2,FALSE)</f>
        <v>Шляпа</v>
      </c>
      <c r="Z339" s="117" t="str">
        <f ca="1">IFERROR(VLOOKUP(P339,Размеры!A:C,3,FALSE),"")</f>
        <v>55 S</v>
      </c>
      <c r="AA339" s="117" t="str">
        <f ca="1">VLOOKUP(I339,ЦветПолный!A:B,2,FALSE)</f>
        <v>91</v>
      </c>
      <c r="AB339" s="117">
        <f ca="1">IFERROR(VLOOKUP(P339,Размеры!A:D,4,FALSE),"")</f>
        <v>55</v>
      </c>
      <c r="AC339" s="117">
        <f ca="1">IF(LEFT(IFERROR(VLOOKUP(LOOKUP(2,1/SEARCH(B339,Товары!A:A),Товары!A:A),Товары!A:B,2,0),""),6)=MID(X339,1,6),1,0)</f>
        <v>1</v>
      </c>
      <c r="AE339" s="117">
        <f ca="1">SUMIF(Группа!A:A,C339,Группа!C:C)</f>
        <v>1</v>
      </c>
      <c r="AF339" s="117">
        <f ca="1">SUMIF(Группа!B:B,Y339,Группа!C:C)</f>
        <v>1</v>
      </c>
      <c r="AG339" s="117">
        <f ca="1">SUMIF(Формы!A:A,D339,Формы!B:B)</f>
        <v>1</v>
      </c>
      <c r="AH339" s="117">
        <f ca="1">SUMIF(Материал!A:A,K339,Материал!B:B)</f>
        <v>1</v>
      </c>
      <c r="AI339" s="117">
        <f ca="1">SUMIF(Размеры!A:A,P339,Размеры!E:E)</f>
        <v>1</v>
      </c>
      <c r="AJ339" s="117">
        <f ca="1">SUMIF(Сезон!A:A,F339,Сезон!B:B)</f>
        <v>1</v>
      </c>
      <c r="AK339" s="117">
        <f ca="1">SUMIF(Состав!A:A,J339,Состав!B:B)</f>
        <v>1</v>
      </c>
      <c r="AL339" s="117">
        <f ca="1">SUMIF(ЦветПолный!A:A,I339,ЦветПолный!C:C)</f>
        <v>4</v>
      </c>
      <c r="AM339" s="117">
        <f>SUMIF(Цвет!A:A,W339,Цвет!B:B)</f>
        <v>1</v>
      </c>
      <c r="AN339" s="117">
        <f ca="1">SUMIF(Пол!B:B,L339,Пол!C:C)</f>
        <v>1</v>
      </c>
      <c r="AO339" s="117">
        <f ca="1">SUMIF(Марка!A:A,G339,Марка!B:B)</f>
        <v>1</v>
      </c>
      <c r="AP339" s="117">
        <f ca="1">SUMIF(Страна!A:A,M339,Страна!B:B)</f>
        <v>1</v>
      </c>
      <c r="AQ339" s="83" t="str">
        <f ca="1">IF(VLOOKUP(T339,Товары!A:B,2,FALSE)=X339,"Есть в 1С","ERR")</f>
        <v>Есть в 1С</v>
      </c>
      <c r="AR339" s="84" t="str">
        <f ca="1">IF(VLOOKUP(X339,Товары!B:B,1,FALSE)=X339,"Есть в 1С","ERR")</f>
        <v>Есть в 1С</v>
      </c>
      <c r="AS339" s="116" t="str">
        <f ca="1">VLOOKUP(T339,Товары!A:B,2,FALSE)</f>
        <v>21-090-82</v>
      </c>
      <c r="AT339" s="114" t="str">
        <f ca="1">VLOOKUP(T339,Товары!A:B,1,FALSE)</f>
        <v>Шляпа BAILEY арт. 81670 BILLY (кофейный) {latte}</v>
      </c>
    </row>
    <row r="340" spans="1:46" x14ac:dyDescent="0.25">
      <c r="A340" s="133" t="str">
        <f ca="1"/>
        <v>21-090-53-63</v>
      </c>
      <c r="B340" s="128" t="str">
        <f ca="1">UPPER(_xlfn.XLOOKUP($A340,Строчный!$A:$A,Строчный!B:B,"ERR",0))</f>
        <v>81670 BILLY</v>
      </c>
      <c r="C340" s="101" t="str">
        <f ca="1">PROPER(_xlfn.XLOOKUP($A340,Строчный!$A:$A,Строчный!C:C,"ERR",0))</f>
        <v>Шляпы</v>
      </c>
      <c r="D340" s="101" t="str">
        <f ca="1">_xlfn.LET(_xlpm.DATA,(_xlfn.XLOOKUP($A340,Строчный!$A:$A,Строчный!D:D,"ERR",0)),UPPER(MID(_xlpm.DATA,1,1))&amp;LOWER(MID(_xlpm.DATA,2,LEN(_xlpm.DATA)-1)))</f>
        <v>Шляпа хомбург</v>
      </c>
      <c r="E340" s="101" t="str">
        <f ca="1">PROPER(_xlfn.XLOOKUP($A340,Строчный!$A:$A,Строчный!E:E,"ERR",0))</f>
        <v>The Hollywood</v>
      </c>
      <c r="F340" s="101" t="str">
        <f ca="1">LOWER(_xlfn.XLOOKUP($A340,Строчный!$A:$A,Строчный!F:F,"ERR",0))</f>
        <v>летний</v>
      </c>
      <c r="G340" s="101" t="str">
        <f ca="1">UPPER(_xlfn.XLOOKUP($A340,Строчный!$A:$A,Строчный!G:G,"ERR",0))</f>
        <v>BAILEY</v>
      </c>
      <c r="H340" s="101" t="str">
        <f ca="1">LOWER(_xlfn.XLOOKUP($A340,Строчный!$A:$A,Строчный!H:H,"ERR",0))</f>
        <v>sandstone</v>
      </c>
      <c r="I340" s="101" t="str">
        <f ca="1">LOWER(_xlfn.XLOOKUP($A340,Строчный!$A:$A,Строчный!I:I,"ERR",0))</f>
        <v>бежевый / черный</v>
      </c>
      <c r="J340" s="101" t="str">
        <f ca="1">SUBSTITUTE(LOWER(_xlfn.XLOOKUP($A340,Строчный!$A:$A,Строчный!J:J,"ERR",0)),"подклад","Подклад")</f>
        <v>55% бумага - 45% полиэстер</v>
      </c>
      <c r="K340" s="101" t="str">
        <f ca="1">LOWER(_xlfn.XLOOKUP($A340,Строчный!$A:$A,Строчный!K:K,"ERR",0))</f>
        <v>бумажные</v>
      </c>
      <c r="L340" s="101" t="str">
        <f ca="1">PROPER(_xlfn.XLOOKUP($A340,Строчный!$A:$A,Строчный!L:L,"ERR",0))</f>
        <v>Унисекс</v>
      </c>
      <c r="M340" s="101" t="str">
        <f ca="1">PROPER(_xlfn.XLOOKUP($A340,Строчный!$A:$A,Строчный!M:M,"ERR",0))</f>
        <v>Китай</v>
      </c>
      <c r="N340" s="110">
        <f ca="1">VALUE(_xlfn.XLOOKUP($A340,Строчный!$A:$A,Строчный!N:N,"ERR",0))</f>
        <v>2094.3000000000002</v>
      </c>
      <c r="O340" s="109" t="str">
        <f ca="1">_xlfn.XLOOKUP($G340,Фабрика!A:A,Фабрика!B:B,"ERR",0)</f>
        <v>Bollman Headwear Europe Ltd; 2 Merchants drive, Caelisle, Cumbria CA3 0JW, United Kingdom</v>
      </c>
      <c r="P340" s="100">
        <f ca="1">_xlfn.XLOOKUP($A340,Строчный!$A:$A,Строчный!P:P,"ERR",0)</f>
        <v>63</v>
      </c>
      <c r="Q340" s="100">
        <f ca="1">VALUE(_xlfn.XLOOKUP($A340,Строчный!$A:$A,Строчный!Q:Q,"ERR",0))</f>
        <v>2</v>
      </c>
      <c r="R340" s="14" t="s">
        <v>283</v>
      </c>
      <c r="S340" s="122" t="str">
        <f t="shared" ca="1" si="33"/>
        <v>Шляпа BAILEY арт. 81670 BILLY (бежевый / черный)</v>
      </c>
      <c r="T340" s="121" t="str">
        <f t="shared" ca="1" si="34"/>
        <v>Шляпа BAILEY арт. 81670 BILLY (бежевый / черный) {sandstone}</v>
      </c>
      <c r="U340" s="18" t="str">
        <f t="shared" ca="1" si="35"/>
        <v>бежевый</v>
      </c>
      <c r="V340" s="18" t="str">
        <f t="shared" ca="1" si="36"/>
        <v>черный</v>
      </c>
      <c r="W340" s="119" t="str">
        <f ca="1">_xlfn.XLOOKUP(A340,'Цвета артикулов'!A:A,'Цвета артикулов'!B:B,IFERROR(MID(I340,FIND("-",I340)+1,LEN(I340)),IFERROR(MID(I340,1,FIND("/",I340)-2),I340)),0)</f>
        <v>бежевый</v>
      </c>
      <c r="X340" s="93" t="str">
        <f t="shared" ca="1" si="37"/>
        <v>21-090-53</v>
      </c>
      <c r="Y340" s="95" t="str">
        <f ca="1">VLOOKUP(C340,Группа!A:B,2,FALSE)</f>
        <v>Шляпа</v>
      </c>
      <c r="Z340" s="117" t="str">
        <f ca="1">IFERROR(VLOOKUP(P340,Размеры!A:C,3,FALSE),"")</f>
        <v>63 XXL</v>
      </c>
      <c r="AA340" s="117" t="str">
        <f ca="1">VLOOKUP(I340,ЦветПолный!A:B,2,FALSE)</f>
        <v>53</v>
      </c>
      <c r="AB340" s="117">
        <f ca="1">IFERROR(VLOOKUP(P340,Размеры!A:D,4,FALSE),"")</f>
        <v>63</v>
      </c>
      <c r="AC340" s="117">
        <f ca="1">IF(LEFT(IFERROR(VLOOKUP(LOOKUP(2,1/SEARCH(B340,Товары!A:A),Товары!A:A),Товары!A:B,2,0),""),6)=MID(X340,1,6),1,0)</f>
        <v>1</v>
      </c>
      <c r="AE340" s="117">
        <f ca="1">SUMIF(Группа!A:A,C340,Группа!C:C)</f>
        <v>1</v>
      </c>
      <c r="AF340" s="117">
        <f ca="1">SUMIF(Группа!B:B,Y340,Группа!C:C)</f>
        <v>1</v>
      </c>
      <c r="AG340" s="117">
        <f ca="1">SUMIF(Формы!A:A,D340,Формы!B:B)</f>
        <v>1</v>
      </c>
      <c r="AH340" s="117">
        <f ca="1">SUMIF(Материал!A:A,K340,Материал!B:B)</f>
        <v>1</v>
      </c>
      <c r="AI340" s="117">
        <f ca="1">SUMIF(Размеры!A:A,P340,Размеры!E:E)</f>
        <v>1</v>
      </c>
      <c r="AJ340" s="117">
        <f ca="1">SUMIF(Сезон!A:A,F340,Сезон!B:B)</f>
        <v>1</v>
      </c>
      <c r="AK340" s="117">
        <f ca="1">SUMIF(Состав!A:A,J340,Состав!B:B)</f>
        <v>1</v>
      </c>
      <c r="AL340" s="117">
        <f ca="1">SUMIF(ЦветПолный!A:A,I340,ЦветПолный!C:C)</f>
        <v>8</v>
      </c>
      <c r="AM340" s="117">
        <f ca="1">SUMIF(Цвет!A:A,W340,Цвет!B:B)</f>
        <v>1</v>
      </c>
      <c r="AN340" s="117">
        <f ca="1">SUMIF(Пол!B:B,L340,Пол!C:C)</f>
        <v>1</v>
      </c>
      <c r="AO340" s="117">
        <f ca="1">SUMIF(Марка!A:A,G340,Марка!B:B)</f>
        <v>1</v>
      </c>
      <c r="AP340" s="117">
        <f ca="1">SUMIF(Страна!A:A,M340,Страна!B:B)</f>
        <v>1</v>
      </c>
      <c r="AQ340" s="83" t="str">
        <f ca="1">IF(VLOOKUP(T340,Товары!A:B,2,FALSE)=X340,"Есть в 1С","ERR")</f>
        <v>Есть в 1С</v>
      </c>
      <c r="AR340" s="84" t="str">
        <f ca="1">IF(VLOOKUP(X340,Товары!B:B,1,FALSE)=X340,"Есть в 1С","ERR")</f>
        <v>Есть в 1С</v>
      </c>
      <c r="AS340" s="116" t="str">
        <f ca="1">VLOOKUP(T340,Товары!A:B,2,FALSE)</f>
        <v>21-090-53</v>
      </c>
      <c r="AT340" s="114" t="str">
        <f ca="1">VLOOKUP(T340,Товары!A:B,1,FALSE)</f>
        <v>Шляпа BAILEY арт. 81670 BILLY (бежевый / черный) {sandstone}</v>
      </c>
    </row>
    <row r="341" spans="1:46" x14ac:dyDescent="0.25">
      <c r="A341" s="133" t="str">
        <f ca="1"/>
        <v>21-090-53-61</v>
      </c>
      <c r="B341" s="128" t="str">
        <f ca="1">UPPER(_xlfn.XLOOKUP($A341,Строчный!$A:$A,Строчный!B:B,"ERR",0))</f>
        <v>81670 BILLY</v>
      </c>
      <c r="C341" s="101" t="str">
        <f ca="1">PROPER(_xlfn.XLOOKUP($A341,Строчный!$A:$A,Строчный!C:C,"ERR",0))</f>
        <v>Шляпы</v>
      </c>
      <c r="D341" s="101" t="str">
        <f ca="1">_xlfn.LET(_xlpm.DATA,(_xlfn.XLOOKUP($A341,Строчный!$A:$A,Строчный!D:D,"ERR",0)),UPPER(MID(_xlpm.DATA,1,1))&amp;LOWER(MID(_xlpm.DATA,2,LEN(_xlpm.DATA)-1)))</f>
        <v>Шляпа хомбург</v>
      </c>
      <c r="E341" s="101" t="str">
        <f ca="1">PROPER(_xlfn.XLOOKUP($A341,Строчный!$A:$A,Строчный!E:E,"ERR",0))</f>
        <v>The Hollywood</v>
      </c>
      <c r="F341" s="101" t="str">
        <f ca="1">LOWER(_xlfn.XLOOKUP($A341,Строчный!$A:$A,Строчный!F:F,"ERR",0))</f>
        <v>летний</v>
      </c>
      <c r="G341" s="101" t="str">
        <f ca="1">UPPER(_xlfn.XLOOKUP($A341,Строчный!$A:$A,Строчный!G:G,"ERR",0))</f>
        <v>BAILEY</v>
      </c>
      <c r="H341" s="101" t="str">
        <f ca="1">LOWER(_xlfn.XLOOKUP($A341,Строчный!$A:$A,Строчный!H:H,"ERR",0))</f>
        <v>sandstone</v>
      </c>
      <c r="I341" s="101" t="str">
        <f ca="1">LOWER(_xlfn.XLOOKUP($A341,Строчный!$A:$A,Строчный!I:I,"ERR",0))</f>
        <v>бежевый / черный</v>
      </c>
      <c r="J341" s="101" t="str">
        <f ca="1">SUBSTITUTE(LOWER(_xlfn.XLOOKUP($A341,Строчный!$A:$A,Строчный!J:J,"ERR",0)),"подклад","Подклад")</f>
        <v>55% бумага - 45% полиэстер</v>
      </c>
      <c r="K341" s="101" t="str">
        <f ca="1">LOWER(_xlfn.XLOOKUP($A341,Строчный!$A:$A,Строчный!K:K,"ERR",0))</f>
        <v>бумажные</v>
      </c>
      <c r="L341" s="101" t="str">
        <f ca="1">PROPER(_xlfn.XLOOKUP($A341,Строчный!$A:$A,Строчный!L:L,"ERR",0))</f>
        <v>Унисекс</v>
      </c>
      <c r="M341" s="101" t="str">
        <f ca="1">PROPER(_xlfn.XLOOKUP($A341,Строчный!$A:$A,Строчный!M:M,"ERR",0))</f>
        <v>Китай</v>
      </c>
      <c r="N341" s="110">
        <f ca="1">VALUE(_xlfn.XLOOKUP($A341,Строчный!$A:$A,Строчный!N:N,"ERR",0))</f>
        <v>2094.3000000000002</v>
      </c>
      <c r="O341" s="109" t="str">
        <f ca="1">_xlfn.XLOOKUP($G341,Фабрика!A:A,Фабрика!B:B,"ERR",0)</f>
        <v>Bollman Headwear Europe Ltd; 2 Merchants drive, Caelisle, Cumbria CA3 0JW, United Kingdom</v>
      </c>
      <c r="P341" s="100">
        <f ca="1">_xlfn.XLOOKUP($A341,Строчный!$A:$A,Строчный!P:P,"ERR",0)</f>
        <v>61</v>
      </c>
      <c r="Q341" s="100">
        <f ca="1">VALUE(_xlfn.XLOOKUP($A341,Строчный!$A:$A,Строчный!Q:Q,"ERR",0))</f>
        <v>6</v>
      </c>
      <c r="R341" s="14" t="s">
        <v>283</v>
      </c>
      <c r="S341" s="122" t="str">
        <f t="shared" ca="1" si="33"/>
        <v>Шляпа BAILEY арт. 81670 BILLY (бежевый / черный)</v>
      </c>
      <c r="T341" s="121" t="str">
        <f t="shared" ca="1" si="34"/>
        <v>Шляпа BAILEY арт. 81670 BILLY (бежевый / черный) {sandstone}</v>
      </c>
      <c r="U341" s="18" t="str">
        <f t="shared" ca="1" si="35"/>
        <v>бежевый</v>
      </c>
      <c r="V341" s="18" t="str">
        <f t="shared" ca="1" si="36"/>
        <v>черный</v>
      </c>
      <c r="W341" s="119" t="str">
        <f ca="1">_xlfn.XLOOKUP(A341,'Цвета артикулов'!A:A,'Цвета артикулов'!B:B,IFERROR(MID(I341,FIND("-",I341)+1,LEN(I341)),IFERROR(MID(I341,1,FIND("/",I341)-2),I341)),0)</f>
        <v>бежевый</v>
      </c>
      <c r="X341" s="93" t="str">
        <f t="shared" ca="1" si="37"/>
        <v>21-090-53</v>
      </c>
      <c r="Y341" s="95" t="str">
        <f ca="1">VLOOKUP(C341,Группа!A:B,2,FALSE)</f>
        <v>Шляпа</v>
      </c>
      <c r="Z341" s="117" t="str">
        <f ca="1">IFERROR(VLOOKUP(P341,Размеры!A:C,3,FALSE),"")</f>
        <v>61 XL</v>
      </c>
      <c r="AA341" s="117" t="str">
        <f ca="1">VLOOKUP(I341,ЦветПолный!A:B,2,FALSE)</f>
        <v>53</v>
      </c>
      <c r="AB341" s="117">
        <f ca="1">IFERROR(VLOOKUP(P341,Размеры!A:D,4,FALSE),"")</f>
        <v>61</v>
      </c>
      <c r="AC341" s="117">
        <f ca="1">IF(LEFT(IFERROR(VLOOKUP(LOOKUP(2,1/SEARCH(B341,Товары!A:A),Товары!A:A),Товары!A:B,2,0),""),6)=MID(X341,1,6),1,0)</f>
        <v>1</v>
      </c>
      <c r="AE341" s="117">
        <f ca="1">SUMIF(Группа!A:A,C341,Группа!C:C)</f>
        <v>1</v>
      </c>
      <c r="AF341" s="117">
        <f ca="1">SUMIF(Группа!B:B,Y341,Группа!C:C)</f>
        <v>1</v>
      </c>
      <c r="AG341" s="117">
        <f ca="1">SUMIF(Формы!A:A,D341,Формы!B:B)</f>
        <v>1</v>
      </c>
      <c r="AH341" s="117">
        <f ca="1">SUMIF(Материал!A:A,K341,Материал!B:B)</f>
        <v>1</v>
      </c>
      <c r="AI341" s="117">
        <f ca="1">SUMIF(Размеры!A:A,P341,Размеры!E:E)</f>
        <v>1</v>
      </c>
      <c r="AJ341" s="117">
        <f ca="1">SUMIF(Сезон!A:A,F341,Сезон!B:B)</f>
        <v>1</v>
      </c>
      <c r="AK341" s="117">
        <f ca="1">SUMIF(Состав!A:A,J341,Состав!B:B)</f>
        <v>1</v>
      </c>
      <c r="AL341" s="117">
        <f ca="1">SUMIF(ЦветПолный!A:A,I341,ЦветПолный!C:C)</f>
        <v>8</v>
      </c>
      <c r="AM341" s="117">
        <f ca="1">SUMIF(Цвет!A:A,W341,Цвет!B:B)</f>
        <v>1</v>
      </c>
      <c r="AN341" s="117">
        <f ca="1">SUMIF(Пол!B:B,L341,Пол!C:C)</f>
        <v>1</v>
      </c>
      <c r="AO341" s="117">
        <f ca="1">SUMIF(Марка!A:A,G341,Марка!B:B)</f>
        <v>1</v>
      </c>
      <c r="AP341" s="117">
        <f ca="1">SUMIF(Страна!A:A,M341,Страна!B:B)</f>
        <v>1</v>
      </c>
      <c r="AQ341" s="83" t="str">
        <f ca="1">IF(VLOOKUP(T341,Товары!A:B,2,FALSE)=X341,"Есть в 1С","ERR")</f>
        <v>Есть в 1С</v>
      </c>
      <c r="AR341" s="84" t="str">
        <f ca="1">IF(VLOOKUP(X341,Товары!B:B,1,FALSE)=X341,"Есть в 1С","ERR")</f>
        <v>Есть в 1С</v>
      </c>
      <c r="AS341" s="116" t="str">
        <f ca="1">VLOOKUP(T341,Товары!A:B,2,FALSE)</f>
        <v>21-090-53</v>
      </c>
      <c r="AT341" s="114" t="str">
        <f ca="1">VLOOKUP(T341,Товары!A:B,1,FALSE)</f>
        <v>Шляпа BAILEY арт. 81670 BILLY (бежевый / черный) {sandstone}</v>
      </c>
    </row>
    <row r="342" spans="1:46" x14ac:dyDescent="0.25">
      <c r="A342" s="133" t="str">
        <f ca="1"/>
        <v>21-090-53-59</v>
      </c>
      <c r="B342" s="128" t="str">
        <f ca="1">UPPER(_xlfn.XLOOKUP($A342,Строчный!$A:$A,Строчный!B:B,"ERR",0))</f>
        <v>81670 BILLY</v>
      </c>
      <c r="C342" s="101" t="str">
        <f ca="1">PROPER(_xlfn.XLOOKUP($A342,Строчный!$A:$A,Строчный!C:C,"ERR",0))</f>
        <v>Шляпы</v>
      </c>
      <c r="D342" s="101" t="str">
        <f ca="1">_xlfn.LET(_xlpm.DATA,(_xlfn.XLOOKUP($A342,Строчный!$A:$A,Строчный!D:D,"ERR",0)),UPPER(MID(_xlpm.DATA,1,1))&amp;LOWER(MID(_xlpm.DATA,2,LEN(_xlpm.DATA)-1)))</f>
        <v>Шляпа хомбург</v>
      </c>
      <c r="E342" s="101" t="str">
        <f ca="1">PROPER(_xlfn.XLOOKUP($A342,Строчный!$A:$A,Строчный!E:E,"ERR",0))</f>
        <v>The Hollywood</v>
      </c>
      <c r="F342" s="101" t="str">
        <f ca="1">LOWER(_xlfn.XLOOKUP($A342,Строчный!$A:$A,Строчный!F:F,"ERR",0))</f>
        <v>летний</v>
      </c>
      <c r="G342" s="101" t="str">
        <f ca="1">UPPER(_xlfn.XLOOKUP($A342,Строчный!$A:$A,Строчный!G:G,"ERR",0))</f>
        <v>BAILEY</v>
      </c>
      <c r="H342" s="101" t="str">
        <f ca="1">LOWER(_xlfn.XLOOKUP($A342,Строчный!$A:$A,Строчный!H:H,"ERR",0))</f>
        <v>sandstone</v>
      </c>
      <c r="I342" s="101" t="str">
        <f ca="1">LOWER(_xlfn.XLOOKUP($A342,Строчный!$A:$A,Строчный!I:I,"ERR",0))</f>
        <v>бежевый / черный</v>
      </c>
      <c r="J342" s="101" t="str">
        <f ca="1">SUBSTITUTE(LOWER(_xlfn.XLOOKUP($A342,Строчный!$A:$A,Строчный!J:J,"ERR",0)),"подклад","Подклад")</f>
        <v>55% бумага - 45% полиэстер</v>
      </c>
      <c r="K342" s="101" t="str">
        <f ca="1">LOWER(_xlfn.XLOOKUP($A342,Строчный!$A:$A,Строчный!K:K,"ERR",0))</f>
        <v>бумажные</v>
      </c>
      <c r="L342" s="101" t="str">
        <f ca="1">PROPER(_xlfn.XLOOKUP($A342,Строчный!$A:$A,Строчный!L:L,"ERR",0))</f>
        <v>Унисекс</v>
      </c>
      <c r="M342" s="101" t="str">
        <f ca="1">PROPER(_xlfn.XLOOKUP($A342,Строчный!$A:$A,Строчный!M:M,"ERR",0))</f>
        <v>Китай</v>
      </c>
      <c r="N342" s="110">
        <f ca="1">VALUE(_xlfn.XLOOKUP($A342,Строчный!$A:$A,Строчный!N:N,"ERR",0))</f>
        <v>2094.3000000000002</v>
      </c>
      <c r="O342" s="109" t="str">
        <f ca="1">_xlfn.XLOOKUP($G342,Фабрика!A:A,Фабрика!B:B,"ERR",0)</f>
        <v>Bollman Headwear Europe Ltd; 2 Merchants drive, Caelisle, Cumbria CA3 0JW, United Kingdom</v>
      </c>
      <c r="P342" s="100">
        <f ca="1">_xlfn.XLOOKUP($A342,Строчный!$A:$A,Строчный!P:P,"ERR",0)</f>
        <v>59</v>
      </c>
      <c r="Q342" s="100">
        <f ca="1">VALUE(_xlfn.XLOOKUP($A342,Строчный!$A:$A,Строчный!Q:Q,"ERR",0))</f>
        <v>7</v>
      </c>
      <c r="R342" s="14" t="s">
        <v>283</v>
      </c>
      <c r="S342" s="122" t="str">
        <f t="shared" ca="1" si="33"/>
        <v>Шляпа BAILEY арт. 81670 BILLY (бежевый / черный)</v>
      </c>
      <c r="T342" s="121" t="str">
        <f t="shared" ca="1" si="34"/>
        <v>Шляпа BAILEY арт. 81670 BILLY (бежевый / черный) {sandstone}</v>
      </c>
      <c r="U342" s="18" t="str">
        <f t="shared" ca="1" si="35"/>
        <v>бежевый</v>
      </c>
      <c r="V342" s="18" t="str">
        <f t="shared" ca="1" si="36"/>
        <v>черный</v>
      </c>
      <c r="W342" s="119" t="str">
        <f ca="1">_xlfn.XLOOKUP(A342,'Цвета артикулов'!A:A,'Цвета артикулов'!B:B,IFERROR(MID(I342,FIND("-",I342)+1,LEN(I342)),IFERROR(MID(I342,1,FIND("/",I342)-2),I342)),0)</f>
        <v>бежевый</v>
      </c>
      <c r="X342" s="93" t="str">
        <f t="shared" ca="1" si="37"/>
        <v>21-090-53</v>
      </c>
      <c r="Y342" s="95" t="str">
        <f ca="1">VLOOKUP(C342,Группа!A:B,2,FALSE)</f>
        <v>Шляпа</v>
      </c>
      <c r="Z342" s="117" t="str">
        <f ca="1">IFERROR(VLOOKUP(P342,Размеры!A:C,3,FALSE),"")</f>
        <v>59 L</v>
      </c>
      <c r="AA342" s="117" t="str">
        <f ca="1">VLOOKUP(I342,ЦветПолный!A:B,2,FALSE)</f>
        <v>53</v>
      </c>
      <c r="AB342" s="117">
        <f ca="1">IFERROR(VLOOKUP(P342,Размеры!A:D,4,FALSE),"")</f>
        <v>59</v>
      </c>
      <c r="AC342" s="117">
        <f ca="1">IF(LEFT(IFERROR(VLOOKUP(LOOKUP(2,1/SEARCH(B342,Товары!A:A),Товары!A:A),Товары!A:B,2,0),""),6)=MID(X342,1,6),1,0)</f>
        <v>1</v>
      </c>
      <c r="AE342" s="117">
        <f ca="1">SUMIF(Группа!A:A,C342,Группа!C:C)</f>
        <v>1</v>
      </c>
      <c r="AF342" s="117">
        <f ca="1">SUMIF(Группа!B:B,Y342,Группа!C:C)</f>
        <v>1</v>
      </c>
      <c r="AG342" s="117">
        <f ca="1">SUMIF(Формы!A:A,D342,Формы!B:B)</f>
        <v>1</v>
      </c>
      <c r="AH342" s="117">
        <f ca="1">SUMIF(Материал!A:A,K342,Материал!B:B)</f>
        <v>1</v>
      </c>
      <c r="AI342" s="117">
        <f ca="1">SUMIF(Размеры!A:A,P342,Размеры!E:E)</f>
        <v>1</v>
      </c>
      <c r="AJ342" s="117">
        <f ca="1">SUMIF(Сезон!A:A,F342,Сезон!B:B)</f>
        <v>1</v>
      </c>
      <c r="AK342" s="117">
        <f ca="1">SUMIF(Состав!A:A,J342,Состав!B:B)</f>
        <v>1</v>
      </c>
      <c r="AL342" s="117">
        <f ca="1">SUMIF(ЦветПолный!A:A,I342,ЦветПолный!C:C)</f>
        <v>8</v>
      </c>
      <c r="AM342" s="117">
        <f ca="1">SUMIF(Цвет!A:A,W342,Цвет!B:B)</f>
        <v>1</v>
      </c>
      <c r="AN342" s="117">
        <f ca="1">SUMIF(Пол!B:B,L342,Пол!C:C)</f>
        <v>1</v>
      </c>
      <c r="AO342" s="117">
        <f ca="1">SUMIF(Марка!A:A,G342,Марка!B:B)</f>
        <v>1</v>
      </c>
      <c r="AP342" s="117">
        <f ca="1">SUMIF(Страна!A:A,M342,Страна!B:B)</f>
        <v>1</v>
      </c>
      <c r="AQ342" s="83" t="str">
        <f ca="1">IF(VLOOKUP(T342,Товары!A:B,2,FALSE)=X342,"Есть в 1С","ERR")</f>
        <v>Есть в 1С</v>
      </c>
      <c r="AR342" s="84" t="str">
        <f ca="1">IF(VLOOKUP(X342,Товары!B:B,1,FALSE)=X342,"Есть в 1С","ERR")</f>
        <v>Есть в 1С</v>
      </c>
      <c r="AS342" s="116" t="str">
        <f ca="1">VLOOKUP(T342,Товары!A:B,2,FALSE)</f>
        <v>21-090-53</v>
      </c>
      <c r="AT342" s="114" t="str">
        <f ca="1">VLOOKUP(T342,Товары!A:B,1,FALSE)</f>
        <v>Шляпа BAILEY арт. 81670 BILLY (бежевый / черный) {sandstone}</v>
      </c>
    </row>
    <row r="343" spans="1:46" x14ac:dyDescent="0.25">
      <c r="A343" s="133" t="str">
        <f ca="1"/>
        <v>21-090-53-57</v>
      </c>
      <c r="B343" s="128" t="str">
        <f ca="1">UPPER(_xlfn.XLOOKUP($A343,Строчный!$A:$A,Строчный!B:B,"ERR",0))</f>
        <v>81670 BILLY</v>
      </c>
      <c r="C343" s="101" t="str">
        <f ca="1">PROPER(_xlfn.XLOOKUP($A343,Строчный!$A:$A,Строчный!C:C,"ERR",0))</f>
        <v>Шляпы</v>
      </c>
      <c r="D343" s="101" t="str">
        <f ca="1">_xlfn.LET(_xlpm.DATA,(_xlfn.XLOOKUP($A343,Строчный!$A:$A,Строчный!D:D,"ERR",0)),UPPER(MID(_xlpm.DATA,1,1))&amp;LOWER(MID(_xlpm.DATA,2,LEN(_xlpm.DATA)-1)))</f>
        <v>Шляпа хомбург</v>
      </c>
      <c r="E343" s="101" t="str">
        <f ca="1">PROPER(_xlfn.XLOOKUP($A343,Строчный!$A:$A,Строчный!E:E,"ERR",0))</f>
        <v>The Hollywood</v>
      </c>
      <c r="F343" s="101" t="str">
        <f ca="1">LOWER(_xlfn.XLOOKUP($A343,Строчный!$A:$A,Строчный!F:F,"ERR",0))</f>
        <v>летний</v>
      </c>
      <c r="G343" s="101" t="str">
        <f ca="1">UPPER(_xlfn.XLOOKUP($A343,Строчный!$A:$A,Строчный!G:G,"ERR",0))</f>
        <v>BAILEY</v>
      </c>
      <c r="H343" s="101" t="str">
        <f ca="1">LOWER(_xlfn.XLOOKUP($A343,Строчный!$A:$A,Строчный!H:H,"ERR",0))</f>
        <v>sandstone</v>
      </c>
      <c r="I343" s="101" t="str">
        <f ca="1">LOWER(_xlfn.XLOOKUP($A343,Строчный!$A:$A,Строчный!I:I,"ERR",0))</f>
        <v>бежевый / черный</v>
      </c>
      <c r="J343" s="101" t="str">
        <f ca="1">SUBSTITUTE(LOWER(_xlfn.XLOOKUP($A343,Строчный!$A:$A,Строчный!J:J,"ERR",0)),"подклад","Подклад")</f>
        <v>55% бумага - 45% полиэстер</v>
      </c>
      <c r="K343" s="101" t="str">
        <f ca="1">LOWER(_xlfn.XLOOKUP($A343,Строчный!$A:$A,Строчный!K:K,"ERR",0))</f>
        <v>бумажные</v>
      </c>
      <c r="L343" s="101" t="str">
        <f ca="1">PROPER(_xlfn.XLOOKUP($A343,Строчный!$A:$A,Строчный!L:L,"ERR",0))</f>
        <v>Унисекс</v>
      </c>
      <c r="M343" s="101" t="str">
        <f ca="1">PROPER(_xlfn.XLOOKUP($A343,Строчный!$A:$A,Строчный!M:M,"ERR",0))</f>
        <v>Китай</v>
      </c>
      <c r="N343" s="110">
        <f ca="1">VALUE(_xlfn.XLOOKUP($A343,Строчный!$A:$A,Строчный!N:N,"ERR",0))</f>
        <v>2094.3000000000002</v>
      </c>
      <c r="O343" s="109" t="str">
        <f ca="1">_xlfn.XLOOKUP($G343,Фабрика!A:A,Фабрика!B:B,"ERR",0)</f>
        <v>Bollman Headwear Europe Ltd; 2 Merchants drive, Caelisle, Cumbria CA3 0JW, United Kingdom</v>
      </c>
      <c r="P343" s="100">
        <f ca="1">_xlfn.XLOOKUP($A343,Строчный!$A:$A,Строчный!P:P,"ERR",0)</f>
        <v>57</v>
      </c>
      <c r="Q343" s="100">
        <f ca="1">VALUE(_xlfn.XLOOKUP($A343,Строчный!$A:$A,Строчный!Q:Q,"ERR",0))</f>
        <v>4</v>
      </c>
      <c r="R343" s="14" t="s">
        <v>283</v>
      </c>
      <c r="S343" s="122" t="str">
        <f t="shared" ca="1" si="33"/>
        <v>Шляпа BAILEY арт. 81670 BILLY (бежевый / черный)</v>
      </c>
      <c r="T343" s="121" t="str">
        <f t="shared" ca="1" si="34"/>
        <v>Шляпа BAILEY арт. 81670 BILLY (бежевый / черный) {sandstone}</v>
      </c>
      <c r="U343" s="18" t="str">
        <f t="shared" ca="1" si="35"/>
        <v>бежевый</v>
      </c>
      <c r="V343" s="18" t="str">
        <f t="shared" ca="1" si="36"/>
        <v>черный</v>
      </c>
      <c r="W343" s="119" t="str">
        <f ca="1">_xlfn.XLOOKUP(A343,'Цвета артикулов'!A:A,'Цвета артикулов'!B:B,IFERROR(MID(I343,FIND("-",I343)+1,LEN(I343)),IFERROR(MID(I343,1,FIND("/",I343)-2),I343)),0)</f>
        <v>бежевый</v>
      </c>
      <c r="X343" s="93" t="str">
        <f t="shared" ca="1" si="37"/>
        <v>21-090-53</v>
      </c>
      <c r="Y343" s="95" t="str">
        <f ca="1">VLOOKUP(C343,Группа!A:B,2,FALSE)</f>
        <v>Шляпа</v>
      </c>
      <c r="Z343" s="117" t="str">
        <f ca="1">IFERROR(VLOOKUP(P343,Размеры!A:C,3,FALSE),"")</f>
        <v>57 M</v>
      </c>
      <c r="AA343" s="117" t="str">
        <f ca="1">VLOOKUP(I343,ЦветПолный!A:B,2,FALSE)</f>
        <v>53</v>
      </c>
      <c r="AB343" s="117">
        <f ca="1">IFERROR(VLOOKUP(P343,Размеры!A:D,4,FALSE),"")</f>
        <v>57</v>
      </c>
      <c r="AC343" s="117">
        <f ca="1">IF(LEFT(IFERROR(VLOOKUP(LOOKUP(2,1/SEARCH(B343,Товары!A:A),Товары!A:A),Товары!A:B,2,0),""),6)=MID(X343,1,6),1,0)</f>
        <v>1</v>
      </c>
      <c r="AE343" s="117">
        <f ca="1">SUMIF(Группа!A:A,C343,Группа!C:C)</f>
        <v>1</v>
      </c>
      <c r="AF343" s="117">
        <f ca="1">SUMIF(Группа!B:B,Y343,Группа!C:C)</f>
        <v>1</v>
      </c>
      <c r="AG343" s="117">
        <f ca="1">SUMIF(Формы!A:A,D343,Формы!B:B)</f>
        <v>1</v>
      </c>
      <c r="AH343" s="117">
        <f ca="1">SUMIF(Материал!A:A,K343,Материал!B:B)</f>
        <v>1</v>
      </c>
      <c r="AI343" s="117">
        <f ca="1">SUMIF(Размеры!A:A,P343,Размеры!E:E)</f>
        <v>1</v>
      </c>
      <c r="AJ343" s="117">
        <f ca="1">SUMIF(Сезон!A:A,F343,Сезон!B:B)</f>
        <v>1</v>
      </c>
      <c r="AK343" s="117">
        <f ca="1">SUMIF(Состав!A:A,J343,Состав!B:B)</f>
        <v>1</v>
      </c>
      <c r="AL343" s="117">
        <f ca="1">SUMIF(ЦветПолный!A:A,I343,ЦветПолный!C:C)</f>
        <v>8</v>
      </c>
      <c r="AM343" s="117">
        <f ca="1">SUMIF(Цвет!A:A,W343,Цвет!B:B)</f>
        <v>1</v>
      </c>
      <c r="AN343" s="117">
        <f ca="1">SUMIF(Пол!B:B,L343,Пол!C:C)</f>
        <v>1</v>
      </c>
      <c r="AO343" s="117">
        <f ca="1">SUMIF(Марка!A:A,G343,Марка!B:B)</f>
        <v>1</v>
      </c>
      <c r="AP343" s="117">
        <f ca="1">SUMIF(Страна!A:A,M343,Страна!B:B)</f>
        <v>1</v>
      </c>
      <c r="AQ343" s="83" t="str">
        <f ca="1">IF(VLOOKUP(T343,Товары!A:B,2,FALSE)=X343,"Есть в 1С","ERR")</f>
        <v>Есть в 1С</v>
      </c>
      <c r="AR343" s="84" t="str">
        <f ca="1">IF(VLOOKUP(X343,Товары!B:B,1,FALSE)=X343,"Есть в 1С","ERR")</f>
        <v>Есть в 1С</v>
      </c>
      <c r="AS343" s="116" t="str">
        <f ca="1">VLOOKUP(T343,Товары!A:B,2,FALSE)</f>
        <v>21-090-53</v>
      </c>
      <c r="AT343" s="114" t="str">
        <f ca="1">VLOOKUP(T343,Товары!A:B,1,FALSE)</f>
        <v>Шляпа BAILEY арт. 81670 BILLY (бежевый / черный) {sandstone}</v>
      </c>
    </row>
    <row r="344" spans="1:46" x14ac:dyDescent="0.25">
      <c r="A344" s="133" t="str">
        <f ca="1"/>
        <v>21-090-20-63</v>
      </c>
      <c r="B344" s="128" t="str">
        <f ca="1">UPPER(_xlfn.XLOOKUP($A344,Строчный!$A:$A,Строчный!B:B,"ERR",0))</f>
        <v>81670 BILLY</v>
      </c>
      <c r="C344" s="101" t="str">
        <f ca="1">PROPER(_xlfn.XLOOKUP($A344,Строчный!$A:$A,Строчный!C:C,"ERR",0))</f>
        <v>Шляпы</v>
      </c>
      <c r="D344" s="101" t="str">
        <f ca="1">_xlfn.LET(_xlpm.DATA,(_xlfn.XLOOKUP($A344,Строчный!$A:$A,Строчный!D:D,"ERR",0)),UPPER(MID(_xlpm.DATA,1,1))&amp;LOWER(MID(_xlpm.DATA,2,LEN(_xlpm.DATA)-1)))</f>
        <v>Шляпа хомбург</v>
      </c>
      <c r="E344" s="101" t="str">
        <f ca="1">PROPER(_xlfn.XLOOKUP($A344,Строчный!$A:$A,Строчный!E:E,"ERR",0))</f>
        <v>The Hollywood</v>
      </c>
      <c r="F344" s="101" t="str">
        <f ca="1">LOWER(_xlfn.XLOOKUP($A344,Строчный!$A:$A,Строчный!F:F,"ERR",0))</f>
        <v>летний</v>
      </c>
      <c r="G344" s="101" t="str">
        <f ca="1">UPPER(_xlfn.XLOOKUP($A344,Строчный!$A:$A,Строчный!G:G,"ERR",0))</f>
        <v>BAILEY</v>
      </c>
      <c r="H344" s="101" t="str">
        <f ca="1">LOWER(_xlfn.XLOOKUP($A344,Строчный!$A:$A,Строчный!H:H,"ERR",0))</f>
        <v>tan</v>
      </c>
      <c r="I344" s="101" t="str">
        <f ca="1">LOWER(_xlfn.XLOOKUP($A344,Строчный!$A:$A,Строчный!I:I,"ERR",0))</f>
        <v>песочный</v>
      </c>
      <c r="J344" s="101" t="str">
        <f ca="1">SUBSTITUTE(LOWER(_xlfn.XLOOKUP($A344,Строчный!$A:$A,Строчный!J:J,"ERR",0)),"подклад","Подклад")</f>
        <v>55% бумага - 45% полиэстер</v>
      </c>
      <c r="K344" s="101" t="str">
        <f ca="1">LOWER(_xlfn.XLOOKUP($A344,Строчный!$A:$A,Строчный!K:K,"ERR",0))</f>
        <v>бумажные</v>
      </c>
      <c r="L344" s="101" t="str">
        <f ca="1">PROPER(_xlfn.XLOOKUP($A344,Строчный!$A:$A,Строчный!L:L,"ERR",0))</f>
        <v>Унисекс</v>
      </c>
      <c r="M344" s="101" t="str">
        <f ca="1">PROPER(_xlfn.XLOOKUP($A344,Строчный!$A:$A,Строчный!M:M,"ERR",0))</f>
        <v>Китай</v>
      </c>
      <c r="N344" s="110">
        <f ca="1">VALUE(_xlfn.XLOOKUP($A344,Строчный!$A:$A,Строчный!N:N,"ERR",0))</f>
        <v>2094.3000000000002</v>
      </c>
      <c r="O344" s="109" t="str">
        <f ca="1">_xlfn.XLOOKUP($G344,Фабрика!A:A,Фабрика!B:B,"ERR",0)</f>
        <v>Bollman Headwear Europe Ltd; 2 Merchants drive, Caelisle, Cumbria CA3 0JW, United Kingdom</v>
      </c>
      <c r="P344" s="100">
        <f ca="1">_xlfn.XLOOKUP($A344,Строчный!$A:$A,Строчный!P:P,"ERR",0)</f>
        <v>63</v>
      </c>
      <c r="Q344" s="100">
        <f ca="1">VALUE(_xlfn.XLOOKUP($A344,Строчный!$A:$A,Строчный!Q:Q,"ERR",0))</f>
        <v>3</v>
      </c>
      <c r="R344" s="14" t="s">
        <v>283</v>
      </c>
      <c r="S344" s="122" t="str">
        <f t="shared" ca="1" si="33"/>
        <v>Шляпа BAILEY арт. 81670 BILLY (песочный)</v>
      </c>
      <c r="T344" s="121" t="str">
        <f t="shared" ca="1" si="34"/>
        <v>Шляпа BAILEY арт. 81670 BILLY (песочный) {tan}</v>
      </c>
      <c r="U344" s="18" t="str">
        <f t="shared" ca="1" si="35"/>
        <v>песочный</v>
      </c>
      <c r="V344" s="18" t="str">
        <f t="shared" ca="1" si="36"/>
        <v>песочный</v>
      </c>
      <c r="W344" s="119" t="s">
        <v>52</v>
      </c>
      <c r="X344" s="93" t="str">
        <f t="shared" ca="1" si="37"/>
        <v>21-090-20</v>
      </c>
      <c r="Y344" s="95" t="str">
        <f ca="1">VLOOKUP(C344,Группа!A:B,2,FALSE)</f>
        <v>Шляпа</v>
      </c>
      <c r="Z344" s="117" t="str">
        <f ca="1">IFERROR(VLOOKUP(P344,Размеры!A:C,3,FALSE),"")</f>
        <v>63 XXL</v>
      </c>
      <c r="AA344" s="117" t="str">
        <f ca="1">VLOOKUP(I344,ЦветПолный!A:B,2,FALSE)</f>
        <v>02</v>
      </c>
      <c r="AB344" s="117">
        <f ca="1">IFERROR(VLOOKUP(P344,Размеры!A:D,4,FALSE),"")</f>
        <v>63</v>
      </c>
      <c r="AC344" s="117">
        <f ca="1">IF(LEFT(IFERROR(VLOOKUP(LOOKUP(2,1/SEARCH(B344,Товары!A:A),Товары!A:A),Товары!A:B,2,0),""),6)=MID(X344,1,6),1,0)</f>
        <v>1</v>
      </c>
      <c r="AE344" s="117">
        <f ca="1">SUMIF(Группа!A:A,C344,Группа!C:C)</f>
        <v>1</v>
      </c>
      <c r="AF344" s="117">
        <f ca="1">SUMIF(Группа!B:B,Y344,Группа!C:C)</f>
        <v>1</v>
      </c>
      <c r="AG344" s="117">
        <f ca="1">SUMIF(Формы!A:A,D344,Формы!B:B)</f>
        <v>1</v>
      </c>
      <c r="AH344" s="117">
        <f ca="1">SUMIF(Материал!A:A,K344,Материал!B:B)</f>
        <v>1</v>
      </c>
      <c r="AI344" s="117">
        <f ca="1">SUMIF(Размеры!A:A,P344,Размеры!E:E)</f>
        <v>1</v>
      </c>
      <c r="AJ344" s="117">
        <f ca="1">SUMIF(Сезон!A:A,F344,Сезон!B:B)</f>
        <v>1</v>
      </c>
      <c r="AK344" s="117">
        <f ca="1">SUMIF(Состав!A:A,J344,Состав!B:B)</f>
        <v>1</v>
      </c>
      <c r="AL344" s="117">
        <f ca="1">SUMIF(ЦветПолный!A:A,I344,ЦветПолный!C:C)</f>
        <v>5</v>
      </c>
      <c r="AM344" s="117">
        <f>SUMIF(Цвет!A:A,W344,Цвет!B:B)</f>
        <v>1</v>
      </c>
      <c r="AN344" s="117">
        <f ca="1">SUMIF(Пол!B:B,L344,Пол!C:C)</f>
        <v>1</v>
      </c>
      <c r="AO344" s="117">
        <f ca="1">SUMIF(Марка!A:A,G344,Марка!B:B)</f>
        <v>1</v>
      </c>
      <c r="AP344" s="117">
        <f ca="1">SUMIF(Страна!A:A,M344,Страна!B:B)</f>
        <v>1</v>
      </c>
      <c r="AQ344" s="83" t="e">
        <f ca="1">IF(VLOOKUP(T344,Товары!A:B,2,FALSE)=X344,"Есть в 1С","ERR")</f>
        <v>#N/A</v>
      </c>
      <c r="AR344" s="84" t="e">
        <f ca="1">IF(VLOOKUP(X344,Товары!B:B,1,FALSE)=X344,"Есть в 1С","ERR")</f>
        <v>#N/A</v>
      </c>
      <c r="AS344" s="116" t="e">
        <f ca="1">VLOOKUP(T344,Товары!A:B,2,FALSE)</f>
        <v>#N/A</v>
      </c>
      <c r="AT344" s="114" t="e">
        <f ca="1">VLOOKUP(T344,Товары!A:B,1,FALSE)</f>
        <v>#N/A</v>
      </c>
    </row>
    <row r="345" spans="1:46" x14ac:dyDescent="0.25">
      <c r="A345" s="133" t="str">
        <f ca="1"/>
        <v>21-090-20-61</v>
      </c>
      <c r="B345" s="128" t="str">
        <f ca="1">UPPER(_xlfn.XLOOKUP($A345,Строчный!$A:$A,Строчный!B:B,"ERR",0))</f>
        <v>81670 BILLY</v>
      </c>
      <c r="C345" s="101" t="str">
        <f ca="1">PROPER(_xlfn.XLOOKUP($A345,Строчный!$A:$A,Строчный!C:C,"ERR",0))</f>
        <v>Шляпы</v>
      </c>
      <c r="D345" s="101" t="str">
        <f ca="1">_xlfn.LET(_xlpm.DATA,(_xlfn.XLOOKUP($A345,Строчный!$A:$A,Строчный!D:D,"ERR",0)),UPPER(MID(_xlpm.DATA,1,1))&amp;LOWER(MID(_xlpm.DATA,2,LEN(_xlpm.DATA)-1)))</f>
        <v>Шляпа хомбург</v>
      </c>
      <c r="E345" s="101" t="str">
        <f ca="1">PROPER(_xlfn.XLOOKUP($A345,Строчный!$A:$A,Строчный!E:E,"ERR",0))</f>
        <v>The Hollywood</v>
      </c>
      <c r="F345" s="101" t="str">
        <f ca="1">LOWER(_xlfn.XLOOKUP($A345,Строчный!$A:$A,Строчный!F:F,"ERR",0))</f>
        <v>летний</v>
      </c>
      <c r="G345" s="101" t="str">
        <f ca="1">UPPER(_xlfn.XLOOKUP($A345,Строчный!$A:$A,Строчный!G:G,"ERR",0))</f>
        <v>BAILEY</v>
      </c>
      <c r="H345" s="101" t="str">
        <f ca="1">LOWER(_xlfn.XLOOKUP($A345,Строчный!$A:$A,Строчный!H:H,"ERR",0))</f>
        <v>tan</v>
      </c>
      <c r="I345" s="101" t="str">
        <f ca="1">LOWER(_xlfn.XLOOKUP($A345,Строчный!$A:$A,Строчный!I:I,"ERR",0))</f>
        <v>песочный</v>
      </c>
      <c r="J345" s="101" t="str">
        <f ca="1">SUBSTITUTE(LOWER(_xlfn.XLOOKUP($A345,Строчный!$A:$A,Строчный!J:J,"ERR",0)),"подклад","Подклад")</f>
        <v>55% бумага - 45% полиэстер</v>
      </c>
      <c r="K345" s="101" t="str">
        <f ca="1">LOWER(_xlfn.XLOOKUP($A345,Строчный!$A:$A,Строчный!K:K,"ERR",0))</f>
        <v>бумажные</v>
      </c>
      <c r="L345" s="101" t="str">
        <f ca="1">PROPER(_xlfn.XLOOKUP($A345,Строчный!$A:$A,Строчный!L:L,"ERR",0))</f>
        <v>Унисекс</v>
      </c>
      <c r="M345" s="101" t="str">
        <f ca="1">PROPER(_xlfn.XLOOKUP($A345,Строчный!$A:$A,Строчный!M:M,"ERR",0))</f>
        <v>Китай</v>
      </c>
      <c r="N345" s="110">
        <f ca="1">VALUE(_xlfn.XLOOKUP($A345,Строчный!$A:$A,Строчный!N:N,"ERR",0))</f>
        <v>2094.3000000000002</v>
      </c>
      <c r="O345" s="109" t="str">
        <f ca="1">_xlfn.XLOOKUP($G345,Фабрика!A:A,Фабрика!B:B,"ERR",0)</f>
        <v>Bollman Headwear Europe Ltd; 2 Merchants drive, Caelisle, Cumbria CA3 0JW, United Kingdom</v>
      </c>
      <c r="P345" s="100">
        <f ca="1">_xlfn.XLOOKUP($A345,Строчный!$A:$A,Строчный!P:P,"ERR",0)</f>
        <v>61</v>
      </c>
      <c r="Q345" s="100">
        <f ca="1">VALUE(_xlfn.XLOOKUP($A345,Строчный!$A:$A,Строчный!Q:Q,"ERR",0))</f>
        <v>5</v>
      </c>
      <c r="R345" s="14" t="s">
        <v>283</v>
      </c>
      <c r="S345" s="122" t="str">
        <f t="shared" ca="1" si="33"/>
        <v>Шляпа BAILEY арт. 81670 BILLY (песочный)</v>
      </c>
      <c r="T345" s="121" t="str">
        <f t="shared" ca="1" si="34"/>
        <v>Шляпа BAILEY арт. 81670 BILLY (песочный) {tan}</v>
      </c>
      <c r="U345" s="18" t="str">
        <f t="shared" ca="1" si="35"/>
        <v>песочный</v>
      </c>
      <c r="V345" s="18" t="str">
        <f t="shared" ca="1" si="36"/>
        <v>песочный</v>
      </c>
      <c r="W345" s="119" t="s">
        <v>52</v>
      </c>
      <c r="X345" s="93" t="str">
        <f t="shared" ca="1" si="37"/>
        <v>21-090-20</v>
      </c>
      <c r="Y345" s="95" t="str">
        <f ca="1">VLOOKUP(C345,Группа!A:B,2,FALSE)</f>
        <v>Шляпа</v>
      </c>
      <c r="Z345" s="117" t="str">
        <f ca="1">IFERROR(VLOOKUP(P345,Размеры!A:C,3,FALSE),"")</f>
        <v>61 XL</v>
      </c>
      <c r="AA345" s="117" t="str">
        <f ca="1">VLOOKUP(I345,ЦветПолный!A:B,2,FALSE)</f>
        <v>02</v>
      </c>
      <c r="AB345" s="117">
        <f ca="1">IFERROR(VLOOKUP(P345,Размеры!A:D,4,FALSE),"")</f>
        <v>61</v>
      </c>
      <c r="AC345" s="117">
        <f ca="1">IF(LEFT(IFERROR(VLOOKUP(LOOKUP(2,1/SEARCH(B345,Товары!A:A),Товары!A:A),Товары!A:B,2,0),""),6)=MID(X345,1,6),1,0)</f>
        <v>1</v>
      </c>
      <c r="AE345" s="117">
        <f ca="1">SUMIF(Группа!A:A,C345,Группа!C:C)</f>
        <v>1</v>
      </c>
      <c r="AF345" s="117">
        <f ca="1">SUMIF(Группа!B:B,Y345,Группа!C:C)</f>
        <v>1</v>
      </c>
      <c r="AG345" s="117">
        <f ca="1">SUMIF(Формы!A:A,D345,Формы!B:B)</f>
        <v>1</v>
      </c>
      <c r="AH345" s="117">
        <f ca="1">SUMIF(Материал!A:A,K345,Материал!B:B)</f>
        <v>1</v>
      </c>
      <c r="AI345" s="117">
        <f ca="1">SUMIF(Размеры!A:A,P345,Размеры!E:E)</f>
        <v>1</v>
      </c>
      <c r="AJ345" s="117">
        <f ca="1">SUMIF(Сезон!A:A,F345,Сезон!B:B)</f>
        <v>1</v>
      </c>
      <c r="AK345" s="117">
        <f ca="1">SUMIF(Состав!A:A,J345,Состав!B:B)</f>
        <v>1</v>
      </c>
      <c r="AL345" s="117">
        <f ca="1">SUMIF(ЦветПолный!A:A,I345,ЦветПолный!C:C)</f>
        <v>5</v>
      </c>
      <c r="AM345" s="117">
        <f>SUMIF(Цвет!A:A,W345,Цвет!B:B)</f>
        <v>1</v>
      </c>
      <c r="AN345" s="117">
        <f ca="1">SUMIF(Пол!B:B,L345,Пол!C:C)</f>
        <v>1</v>
      </c>
      <c r="AO345" s="117">
        <f ca="1">SUMIF(Марка!A:A,G345,Марка!B:B)</f>
        <v>1</v>
      </c>
      <c r="AP345" s="117">
        <f ca="1">SUMIF(Страна!A:A,M345,Страна!B:B)</f>
        <v>1</v>
      </c>
      <c r="AQ345" s="83" t="e">
        <f ca="1">IF(VLOOKUP(T345,Товары!A:B,2,FALSE)=X345,"Есть в 1С","ERR")</f>
        <v>#N/A</v>
      </c>
      <c r="AR345" s="84" t="e">
        <f ca="1">IF(VLOOKUP(X345,Товары!B:B,1,FALSE)=X345,"Есть в 1С","ERR")</f>
        <v>#N/A</v>
      </c>
      <c r="AS345" s="116" t="e">
        <f ca="1">VLOOKUP(T345,Товары!A:B,2,FALSE)</f>
        <v>#N/A</v>
      </c>
      <c r="AT345" s="114" t="e">
        <f ca="1">VLOOKUP(T345,Товары!A:B,1,FALSE)</f>
        <v>#N/A</v>
      </c>
    </row>
    <row r="346" spans="1:46" x14ac:dyDescent="0.25">
      <c r="A346" s="133" t="str">
        <f ca="1"/>
        <v>21-090-20-59</v>
      </c>
      <c r="B346" s="128" t="str">
        <f ca="1">UPPER(_xlfn.XLOOKUP($A346,Строчный!$A:$A,Строчный!B:B,"ERR",0))</f>
        <v>81670 BILLY</v>
      </c>
      <c r="C346" s="101" t="str">
        <f ca="1">PROPER(_xlfn.XLOOKUP($A346,Строчный!$A:$A,Строчный!C:C,"ERR",0))</f>
        <v>Шляпы</v>
      </c>
      <c r="D346" s="101" t="str">
        <f ca="1">_xlfn.LET(_xlpm.DATA,(_xlfn.XLOOKUP($A346,Строчный!$A:$A,Строчный!D:D,"ERR",0)),UPPER(MID(_xlpm.DATA,1,1))&amp;LOWER(MID(_xlpm.DATA,2,LEN(_xlpm.DATA)-1)))</f>
        <v>Шляпа хомбург</v>
      </c>
      <c r="E346" s="101" t="str">
        <f ca="1">PROPER(_xlfn.XLOOKUP($A346,Строчный!$A:$A,Строчный!E:E,"ERR",0))</f>
        <v>The Hollywood</v>
      </c>
      <c r="F346" s="101" t="str">
        <f ca="1">LOWER(_xlfn.XLOOKUP($A346,Строчный!$A:$A,Строчный!F:F,"ERR",0))</f>
        <v>летний</v>
      </c>
      <c r="G346" s="101" t="str">
        <f ca="1">UPPER(_xlfn.XLOOKUP($A346,Строчный!$A:$A,Строчный!G:G,"ERR",0))</f>
        <v>BAILEY</v>
      </c>
      <c r="H346" s="101" t="str">
        <f ca="1">LOWER(_xlfn.XLOOKUP($A346,Строчный!$A:$A,Строчный!H:H,"ERR",0))</f>
        <v>tan</v>
      </c>
      <c r="I346" s="101" t="str">
        <f ca="1">LOWER(_xlfn.XLOOKUP($A346,Строчный!$A:$A,Строчный!I:I,"ERR",0))</f>
        <v>песочный</v>
      </c>
      <c r="J346" s="101" t="str">
        <f ca="1">SUBSTITUTE(LOWER(_xlfn.XLOOKUP($A346,Строчный!$A:$A,Строчный!J:J,"ERR",0)),"подклад","Подклад")</f>
        <v>55% бумага - 45% полиэстер</v>
      </c>
      <c r="K346" s="101" t="str">
        <f ca="1">LOWER(_xlfn.XLOOKUP($A346,Строчный!$A:$A,Строчный!K:K,"ERR",0))</f>
        <v>бумажные</v>
      </c>
      <c r="L346" s="101" t="str">
        <f ca="1">PROPER(_xlfn.XLOOKUP($A346,Строчный!$A:$A,Строчный!L:L,"ERR",0))</f>
        <v>Унисекс</v>
      </c>
      <c r="M346" s="101" t="str">
        <f ca="1">PROPER(_xlfn.XLOOKUP($A346,Строчный!$A:$A,Строчный!M:M,"ERR",0))</f>
        <v>Китай</v>
      </c>
      <c r="N346" s="110">
        <f ca="1">VALUE(_xlfn.XLOOKUP($A346,Строчный!$A:$A,Строчный!N:N,"ERR",0))</f>
        <v>2094.3000000000002</v>
      </c>
      <c r="O346" s="109" t="str">
        <f ca="1">_xlfn.XLOOKUP($G346,Фабрика!A:A,Фабрика!B:B,"ERR",0)</f>
        <v>Bollman Headwear Europe Ltd; 2 Merchants drive, Caelisle, Cumbria CA3 0JW, United Kingdom</v>
      </c>
      <c r="P346" s="100">
        <f ca="1">_xlfn.XLOOKUP($A346,Строчный!$A:$A,Строчный!P:P,"ERR",0)</f>
        <v>59</v>
      </c>
      <c r="Q346" s="100">
        <f ca="1">VALUE(_xlfn.XLOOKUP($A346,Строчный!$A:$A,Строчный!Q:Q,"ERR",0))</f>
        <v>8</v>
      </c>
      <c r="R346" s="14" t="s">
        <v>283</v>
      </c>
      <c r="S346" s="122" t="str">
        <f t="shared" ca="1" si="33"/>
        <v>Шляпа BAILEY арт. 81670 BILLY (песочный)</v>
      </c>
      <c r="T346" s="121" t="str">
        <f t="shared" ca="1" si="34"/>
        <v>Шляпа BAILEY арт. 81670 BILLY (песочный) {tan}</v>
      </c>
      <c r="U346" s="18" t="str">
        <f t="shared" ca="1" si="35"/>
        <v>песочный</v>
      </c>
      <c r="V346" s="18" t="str">
        <f t="shared" ca="1" si="36"/>
        <v>песочный</v>
      </c>
      <c r="W346" s="119" t="s">
        <v>52</v>
      </c>
      <c r="X346" s="93" t="str">
        <f t="shared" ca="1" si="37"/>
        <v>21-090-20</v>
      </c>
      <c r="Y346" s="95" t="str">
        <f ca="1">VLOOKUP(C346,Группа!A:B,2,FALSE)</f>
        <v>Шляпа</v>
      </c>
      <c r="Z346" s="117" t="str">
        <f ca="1">IFERROR(VLOOKUP(P346,Размеры!A:C,3,FALSE),"")</f>
        <v>59 L</v>
      </c>
      <c r="AA346" s="117" t="str">
        <f ca="1">VLOOKUP(I346,ЦветПолный!A:B,2,FALSE)</f>
        <v>02</v>
      </c>
      <c r="AB346" s="117">
        <f ca="1">IFERROR(VLOOKUP(P346,Размеры!A:D,4,FALSE),"")</f>
        <v>59</v>
      </c>
      <c r="AC346" s="117">
        <f ca="1">IF(LEFT(IFERROR(VLOOKUP(LOOKUP(2,1/SEARCH(B346,Товары!A:A),Товары!A:A),Товары!A:B,2,0),""),6)=MID(X346,1,6),1,0)</f>
        <v>1</v>
      </c>
      <c r="AE346" s="117">
        <f ca="1">SUMIF(Группа!A:A,C346,Группа!C:C)</f>
        <v>1</v>
      </c>
      <c r="AF346" s="117">
        <f ca="1">SUMIF(Группа!B:B,Y346,Группа!C:C)</f>
        <v>1</v>
      </c>
      <c r="AG346" s="117">
        <f ca="1">SUMIF(Формы!A:A,D346,Формы!B:B)</f>
        <v>1</v>
      </c>
      <c r="AH346" s="117">
        <f ca="1">SUMIF(Материал!A:A,K346,Материал!B:B)</f>
        <v>1</v>
      </c>
      <c r="AI346" s="117">
        <f ca="1">SUMIF(Размеры!A:A,P346,Размеры!E:E)</f>
        <v>1</v>
      </c>
      <c r="AJ346" s="117">
        <f ca="1">SUMIF(Сезон!A:A,F346,Сезон!B:B)</f>
        <v>1</v>
      </c>
      <c r="AK346" s="117">
        <f ca="1">SUMIF(Состав!A:A,J346,Состав!B:B)</f>
        <v>1</v>
      </c>
      <c r="AL346" s="117">
        <f ca="1">SUMIF(ЦветПолный!A:A,I346,ЦветПолный!C:C)</f>
        <v>5</v>
      </c>
      <c r="AM346" s="117">
        <f>SUMIF(Цвет!A:A,W346,Цвет!B:B)</f>
        <v>1</v>
      </c>
      <c r="AN346" s="117">
        <f ca="1">SUMIF(Пол!B:B,L346,Пол!C:C)</f>
        <v>1</v>
      </c>
      <c r="AO346" s="117">
        <f ca="1">SUMIF(Марка!A:A,G346,Марка!B:B)</f>
        <v>1</v>
      </c>
      <c r="AP346" s="117">
        <f ca="1">SUMIF(Страна!A:A,M346,Страна!B:B)</f>
        <v>1</v>
      </c>
      <c r="AQ346" s="83" t="e">
        <f ca="1">IF(VLOOKUP(T346,Товары!A:B,2,FALSE)=X346,"Есть в 1С","ERR")</f>
        <v>#N/A</v>
      </c>
      <c r="AR346" s="84" t="e">
        <f ca="1">IF(VLOOKUP(X346,Товары!B:B,1,FALSE)=X346,"Есть в 1С","ERR")</f>
        <v>#N/A</v>
      </c>
      <c r="AS346" s="116" t="e">
        <f ca="1">VLOOKUP(T346,Товары!A:B,2,FALSE)</f>
        <v>#N/A</v>
      </c>
      <c r="AT346" s="114" t="e">
        <f ca="1">VLOOKUP(T346,Товары!A:B,1,FALSE)</f>
        <v>#N/A</v>
      </c>
    </row>
    <row r="347" spans="1:46" x14ac:dyDescent="0.25">
      <c r="A347" s="133" t="str">
        <f ca="1"/>
        <v>21-090-20-57</v>
      </c>
      <c r="B347" s="128" t="str">
        <f ca="1">UPPER(_xlfn.XLOOKUP($A347,Строчный!$A:$A,Строчный!B:B,"ERR",0))</f>
        <v>81670 BILLY</v>
      </c>
      <c r="C347" s="101" t="str">
        <f ca="1">PROPER(_xlfn.XLOOKUP($A347,Строчный!$A:$A,Строчный!C:C,"ERR",0))</f>
        <v>Шляпы</v>
      </c>
      <c r="D347" s="101" t="str">
        <f ca="1">_xlfn.LET(_xlpm.DATA,(_xlfn.XLOOKUP($A347,Строчный!$A:$A,Строчный!D:D,"ERR",0)),UPPER(MID(_xlpm.DATA,1,1))&amp;LOWER(MID(_xlpm.DATA,2,LEN(_xlpm.DATA)-1)))</f>
        <v>Шляпа хомбург</v>
      </c>
      <c r="E347" s="101" t="str">
        <f ca="1">PROPER(_xlfn.XLOOKUP($A347,Строчный!$A:$A,Строчный!E:E,"ERR",0))</f>
        <v>The Hollywood</v>
      </c>
      <c r="F347" s="101" t="str">
        <f ca="1">LOWER(_xlfn.XLOOKUP($A347,Строчный!$A:$A,Строчный!F:F,"ERR",0))</f>
        <v>летний</v>
      </c>
      <c r="G347" s="101" t="str">
        <f ca="1">UPPER(_xlfn.XLOOKUP($A347,Строчный!$A:$A,Строчный!G:G,"ERR",0))</f>
        <v>BAILEY</v>
      </c>
      <c r="H347" s="101" t="str">
        <f ca="1">LOWER(_xlfn.XLOOKUP($A347,Строчный!$A:$A,Строчный!H:H,"ERR",0))</f>
        <v>tan</v>
      </c>
      <c r="I347" s="101" t="str">
        <f ca="1">LOWER(_xlfn.XLOOKUP($A347,Строчный!$A:$A,Строчный!I:I,"ERR",0))</f>
        <v>песочный</v>
      </c>
      <c r="J347" s="101" t="str">
        <f ca="1">SUBSTITUTE(LOWER(_xlfn.XLOOKUP($A347,Строчный!$A:$A,Строчный!J:J,"ERR",0)),"подклад","Подклад")</f>
        <v>55% бумага - 45% полиэстер</v>
      </c>
      <c r="K347" s="101" t="str">
        <f ca="1">LOWER(_xlfn.XLOOKUP($A347,Строчный!$A:$A,Строчный!K:K,"ERR",0))</f>
        <v>бумажные</v>
      </c>
      <c r="L347" s="101" t="str">
        <f ca="1">PROPER(_xlfn.XLOOKUP($A347,Строчный!$A:$A,Строчный!L:L,"ERR",0))</f>
        <v>Унисекс</v>
      </c>
      <c r="M347" s="101" t="str">
        <f ca="1">PROPER(_xlfn.XLOOKUP($A347,Строчный!$A:$A,Строчный!M:M,"ERR",0))</f>
        <v>Китай</v>
      </c>
      <c r="N347" s="110">
        <f ca="1">VALUE(_xlfn.XLOOKUP($A347,Строчный!$A:$A,Строчный!N:N,"ERR",0))</f>
        <v>2094.3000000000002</v>
      </c>
      <c r="O347" s="109" t="str">
        <f ca="1">_xlfn.XLOOKUP($G347,Фабрика!A:A,Фабрика!B:B,"ERR",0)</f>
        <v>Bollman Headwear Europe Ltd; 2 Merchants drive, Caelisle, Cumbria CA3 0JW, United Kingdom</v>
      </c>
      <c r="P347" s="100">
        <f ca="1">_xlfn.XLOOKUP($A347,Строчный!$A:$A,Строчный!P:P,"ERR",0)</f>
        <v>57</v>
      </c>
      <c r="Q347" s="100">
        <f ca="1">VALUE(_xlfn.XLOOKUP($A347,Строчный!$A:$A,Строчный!Q:Q,"ERR",0))</f>
        <v>6</v>
      </c>
      <c r="R347" s="14" t="s">
        <v>283</v>
      </c>
      <c r="S347" s="122" t="str">
        <f t="shared" ca="1" si="33"/>
        <v>Шляпа BAILEY арт. 81670 BILLY (песочный)</v>
      </c>
      <c r="T347" s="121" t="str">
        <f t="shared" ca="1" si="34"/>
        <v>Шляпа BAILEY арт. 81670 BILLY (песочный) {tan}</v>
      </c>
      <c r="U347" s="18" t="str">
        <f t="shared" ca="1" si="35"/>
        <v>песочный</v>
      </c>
      <c r="V347" s="18" t="str">
        <f t="shared" ca="1" si="36"/>
        <v>песочный</v>
      </c>
      <c r="W347" s="119" t="s">
        <v>52</v>
      </c>
      <c r="X347" s="93" t="str">
        <f t="shared" ca="1" si="37"/>
        <v>21-090-20</v>
      </c>
      <c r="Y347" s="95" t="str">
        <f ca="1">VLOOKUP(C347,Группа!A:B,2,FALSE)</f>
        <v>Шляпа</v>
      </c>
      <c r="Z347" s="117" t="str">
        <f ca="1">IFERROR(VLOOKUP(P347,Размеры!A:C,3,FALSE),"")</f>
        <v>57 M</v>
      </c>
      <c r="AA347" s="117" t="str">
        <f ca="1">VLOOKUP(I347,ЦветПолный!A:B,2,FALSE)</f>
        <v>02</v>
      </c>
      <c r="AB347" s="117">
        <f ca="1">IFERROR(VLOOKUP(P347,Размеры!A:D,4,FALSE),"")</f>
        <v>57</v>
      </c>
      <c r="AC347" s="117">
        <f ca="1">IF(LEFT(IFERROR(VLOOKUP(LOOKUP(2,1/SEARCH(B347,Товары!A:A),Товары!A:A),Товары!A:B,2,0),""),6)=MID(X347,1,6),1,0)</f>
        <v>1</v>
      </c>
      <c r="AE347" s="117">
        <f ca="1">SUMIF(Группа!A:A,C347,Группа!C:C)</f>
        <v>1</v>
      </c>
      <c r="AF347" s="117">
        <f ca="1">SUMIF(Группа!B:B,Y347,Группа!C:C)</f>
        <v>1</v>
      </c>
      <c r="AG347" s="117">
        <f ca="1">SUMIF(Формы!A:A,D347,Формы!B:B)</f>
        <v>1</v>
      </c>
      <c r="AH347" s="117">
        <f ca="1">SUMIF(Материал!A:A,K347,Материал!B:B)</f>
        <v>1</v>
      </c>
      <c r="AI347" s="117">
        <f ca="1">SUMIF(Размеры!A:A,P347,Размеры!E:E)</f>
        <v>1</v>
      </c>
      <c r="AJ347" s="117">
        <f ca="1">SUMIF(Сезон!A:A,F347,Сезон!B:B)</f>
        <v>1</v>
      </c>
      <c r="AK347" s="117">
        <f ca="1">SUMIF(Состав!A:A,J347,Состав!B:B)</f>
        <v>1</v>
      </c>
      <c r="AL347" s="117">
        <f ca="1">SUMIF(ЦветПолный!A:A,I347,ЦветПолный!C:C)</f>
        <v>5</v>
      </c>
      <c r="AM347" s="117">
        <f>SUMIF(Цвет!A:A,W347,Цвет!B:B)</f>
        <v>1</v>
      </c>
      <c r="AN347" s="117">
        <f ca="1">SUMIF(Пол!B:B,L347,Пол!C:C)</f>
        <v>1</v>
      </c>
      <c r="AO347" s="117">
        <f ca="1">SUMIF(Марка!A:A,G347,Марка!B:B)</f>
        <v>1</v>
      </c>
      <c r="AP347" s="117">
        <f ca="1">SUMIF(Страна!A:A,M347,Страна!B:B)</f>
        <v>1</v>
      </c>
      <c r="AQ347" s="83" t="e">
        <f ca="1">IF(VLOOKUP(T347,Товары!A:B,2,FALSE)=X347,"Есть в 1С","ERR")</f>
        <v>#N/A</v>
      </c>
      <c r="AR347" s="84" t="e">
        <f ca="1">IF(VLOOKUP(X347,Товары!B:B,1,FALSE)=X347,"Есть в 1С","ERR")</f>
        <v>#N/A</v>
      </c>
      <c r="AS347" s="116" t="e">
        <f ca="1">VLOOKUP(T347,Товары!A:B,2,FALSE)</f>
        <v>#N/A</v>
      </c>
      <c r="AT347" s="114" t="e">
        <f ca="1">VLOOKUP(T347,Товары!A:B,1,FALSE)</f>
        <v>#N/A</v>
      </c>
    </row>
    <row r="348" spans="1:46" x14ac:dyDescent="0.25">
      <c r="A348" s="133" t="str">
        <f ca="1"/>
        <v>21-090-20-55</v>
      </c>
      <c r="B348" s="128" t="str">
        <f ca="1">UPPER(_xlfn.XLOOKUP($A348,Строчный!$A:$A,Строчный!B:B,"ERR",0))</f>
        <v>81670 BILLY</v>
      </c>
      <c r="C348" s="101" t="str">
        <f ca="1">PROPER(_xlfn.XLOOKUP($A348,Строчный!$A:$A,Строчный!C:C,"ERR",0))</f>
        <v>Шляпы</v>
      </c>
      <c r="D348" s="101" t="str">
        <f ca="1">_xlfn.LET(_xlpm.DATA,(_xlfn.XLOOKUP($A348,Строчный!$A:$A,Строчный!D:D,"ERR",0)),UPPER(MID(_xlpm.DATA,1,1))&amp;LOWER(MID(_xlpm.DATA,2,LEN(_xlpm.DATA)-1)))</f>
        <v>Шляпа хомбург</v>
      </c>
      <c r="E348" s="101" t="str">
        <f ca="1">PROPER(_xlfn.XLOOKUP($A348,Строчный!$A:$A,Строчный!E:E,"ERR",0))</f>
        <v>The Hollywood</v>
      </c>
      <c r="F348" s="101" t="str">
        <f ca="1">LOWER(_xlfn.XLOOKUP($A348,Строчный!$A:$A,Строчный!F:F,"ERR",0))</f>
        <v>летний</v>
      </c>
      <c r="G348" s="101" t="str">
        <f ca="1">UPPER(_xlfn.XLOOKUP($A348,Строчный!$A:$A,Строчный!G:G,"ERR",0))</f>
        <v>BAILEY</v>
      </c>
      <c r="H348" s="101" t="str">
        <f ca="1">LOWER(_xlfn.XLOOKUP($A348,Строчный!$A:$A,Строчный!H:H,"ERR",0))</f>
        <v>tan</v>
      </c>
      <c r="I348" s="101" t="str">
        <f ca="1">LOWER(_xlfn.XLOOKUP($A348,Строчный!$A:$A,Строчный!I:I,"ERR",0))</f>
        <v>песочный</v>
      </c>
      <c r="J348" s="101" t="str">
        <f ca="1">SUBSTITUTE(LOWER(_xlfn.XLOOKUP($A348,Строчный!$A:$A,Строчный!J:J,"ERR",0)),"подклад","Подклад")</f>
        <v>55% бумага - 45% полиэстер</v>
      </c>
      <c r="K348" s="101" t="str">
        <f ca="1">LOWER(_xlfn.XLOOKUP($A348,Строчный!$A:$A,Строчный!K:K,"ERR",0))</f>
        <v>бумажные</v>
      </c>
      <c r="L348" s="101" t="str">
        <f ca="1">PROPER(_xlfn.XLOOKUP($A348,Строчный!$A:$A,Строчный!L:L,"ERR",0))</f>
        <v>Унисекс</v>
      </c>
      <c r="M348" s="101" t="str">
        <f ca="1">PROPER(_xlfn.XLOOKUP($A348,Строчный!$A:$A,Строчный!M:M,"ERR",0))</f>
        <v>Китай</v>
      </c>
      <c r="N348" s="110">
        <f ca="1">VALUE(_xlfn.XLOOKUP($A348,Строчный!$A:$A,Строчный!N:N,"ERR",0))</f>
        <v>2094.3000000000002</v>
      </c>
      <c r="O348" s="109" t="str">
        <f ca="1">_xlfn.XLOOKUP($G348,Фабрика!A:A,Фабрика!B:B,"ERR",0)</f>
        <v>Bollman Headwear Europe Ltd; 2 Merchants drive, Caelisle, Cumbria CA3 0JW, United Kingdom</v>
      </c>
      <c r="P348" s="100">
        <f ca="1">_xlfn.XLOOKUP($A348,Строчный!$A:$A,Строчный!P:P,"ERR",0)</f>
        <v>55</v>
      </c>
      <c r="Q348" s="100">
        <f ca="1">VALUE(_xlfn.XLOOKUP($A348,Строчный!$A:$A,Строчный!Q:Q,"ERR",0))</f>
        <v>1</v>
      </c>
      <c r="R348" s="14" t="s">
        <v>283</v>
      </c>
      <c r="S348" s="122" t="str">
        <f t="shared" ca="1" si="33"/>
        <v>Шляпа BAILEY арт. 81670 BILLY (песочный)</v>
      </c>
      <c r="T348" s="121" t="str">
        <f t="shared" ca="1" si="34"/>
        <v>Шляпа BAILEY арт. 81670 BILLY (песочный) {tan}</v>
      </c>
      <c r="U348" s="18" t="str">
        <f t="shared" ca="1" si="35"/>
        <v>песочный</v>
      </c>
      <c r="V348" s="18" t="str">
        <f t="shared" ca="1" si="36"/>
        <v>песочный</v>
      </c>
      <c r="W348" s="119" t="s">
        <v>52</v>
      </c>
      <c r="X348" s="93" t="str">
        <f t="shared" ca="1" si="37"/>
        <v>21-090-20</v>
      </c>
      <c r="Y348" s="95" t="str">
        <f ca="1">VLOOKUP(C348,Группа!A:B,2,FALSE)</f>
        <v>Шляпа</v>
      </c>
      <c r="Z348" s="117" t="str">
        <f ca="1">IFERROR(VLOOKUP(P348,Размеры!A:C,3,FALSE),"")</f>
        <v>55 S</v>
      </c>
      <c r="AA348" s="117" t="str">
        <f ca="1">VLOOKUP(I348,ЦветПолный!A:B,2,FALSE)</f>
        <v>02</v>
      </c>
      <c r="AB348" s="117">
        <f ca="1">IFERROR(VLOOKUP(P348,Размеры!A:D,4,FALSE),"")</f>
        <v>55</v>
      </c>
      <c r="AC348" s="117">
        <f ca="1">IF(LEFT(IFERROR(VLOOKUP(LOOKUP(2,1/SEARCH(B348,Товары!A:A),Товары!A:A),Товары!A:B,2,0),""),6)=MID(X348,1,6),1,0)</f>
        <v>1</v>
      </c>
      <c r="AE348" s="117">
        <f ca="1">SUMIF(Группа!A:A,C348,Группа!C:C)</f>
        <v>1</v>
      </c>
      <c r="AF348" s="117">
        <f ca="1">SUMIF(Группа!B:B,Y348,Группа!C:C)</f>
        <v>1</v>
      </c>
      <c r="AG348" s="117">
        <f ca="1">SUMIF(Формы!A:A,D348,Формы!B:B)</f>
        <v>1</v>
      </c>
      <c r="AH348" s="117">
        <f ca="1">SUMIF(Материал!A:A,K348,Материал!B:B)</f>
        <v>1</v>
      </c>
      <c r="AI348" s="117">
        <f ca="1">SUMIF(Размеры!A:A,P348,Размеры!E:E)</f>
        <v>1</v>
      </c>
      <c r="AJ348" s="117">
        <f ca="1">SUMIF(Сезон!A:A,F348,Сезон!B:B)</f>
        <v>1</v>
      </c>
      <c r="AK348" s="117">
        <f ca="1">SUMIF(Состав!A:A,J348,Состав!B:B)</f>
        <v>1</v>
      </c>
      <c r="AL348" s="117">
        <f ca="1">SUMIF(ЦветПолный!A:A,I348,ЦветПолный!C:C)</f>
        <v>5</v>
      </c>
      <c r="AM348" s="117">
        <f>SUMIF(Цвет!A:A,W348,Цвет!B:B)</f>
        <v>1</v>
      </c>
      <c r="AN348" s="117">
        <f ca="1">SUMIF(Пол!B:B,L348,Пол!C:C)</f>
        <v>1</v>
      </c>
      <c r="AO348" s="117">
        <f ca="1">SUMIF(Марка!A:A,G348,Марка!B:B)</f>
        <v>1</v>
      </c>
      <c r="AP348" s="117">
        <f ca="1">SUMIF(Страна!A:A,M348,Страна!B:B)</f>
        <v>1</v>
      </c>
      <c r="AQ348" s="83" t="e">
        <f ca="1">IF(VLOOKUP(T348,Товары!A:B,2,FALSE)=X348,"Есть в 1С","ERR")</f>
        <v>#N/A</v>
      </c>
      <c r="AR348" s="84" t="e">
        <f ca="1">IF(VLOOKUP(X348,Товары!B:B,1,FALSE)=X348,"Есть в 1С","ERR")</f>
        <v>#N/A</v>
      </c>
      <c r="AS348" s="116" t="e">
        <f ca="1">VLOOKUP(T348,Товары!A:B,2,FALSE)</f>
        <v>#N/A</v>
      </c>
      <c r="AT348" s="114" t="e">
        <f ca="1">VLOOKUP(T348,Товары!A:B,1,FALSE)</f>
        <v>#N/A</v>
      </c>
    </row>
    <row r="349" spans="1:46" x14ac:dyDescent="0.25">
      <c r="A349" s="133" t="str">
        <f ca="1"/>
        <v>21-090-17-63</v>
      </c>
      <c r="B349" s="128" t="str">
        <f ca="1">UPPER(_xlfn.XLOOKUP($A349,Строчный!$A:$A,Строчный!B:B,"ERR",0))</f>
        <v>81670 BILLY</v>
      </c>
      <c r="C349" s="101" t="str">
        <f ca="1">PROPER(_xlfn.XLOOKUP($A349,Строчный!$A:$A,Строчный!C:C,"ERR",0))</f>
        <v>Шляпы</v>
      </c>
      <c r="D349" s="101" t="str">
        <f ca="1">_xlfn.LET(_xlpm.DATA,(_xlfn.XLOOKUP($A349,Строчный!$A:$A,Строчный!D:D,"ERR",0)),UPPER(MID(_xlpm.DATA,1,1))&amp;LOWER(MID(_xlpm.DATA,2,LEN(_xlpm.DATA)-1)))</f>
        <v>Шляпа хомбург</v>
      </c>
      <c r="E349" s="101" t="str">
        <f ca="1">PROPER(_xlfn.XLOOKUP($A349,Строчный!$A:$A,Строчный!E:E,"ERR",0))</f>
        <v>The Hollywood</v>
      </c>
      <c r="F349" s="101" t="str">
        <f ca="1">LOWER(_xlfn.XLOOKUP($A349,Строчный!$A:$A,Строчный!F:F,"ERR",0))</f>
        <v>летний</v>
      </c>
      <c r="G349" s="101" t="str">
        <f ca="1">UPPER(_xlfn.XLOOKUP($A349,Строчный!$A:$A,Строчный!G:G,"ERR",0))</f>
        <v>BAILEY</v>
      </c>
      <c r="H349" s="101" t="str">
        <f ca="1">LOWER(_xlfn.XLOOKUP($A349,Строчный!$A:$A,Строчный!H:H,"ERR",0))</f>
        <v>white</v>
      </c>
      <c r="I349" s="101" t="str">
        <f ca="1">LOWER(_xlfn.XLOOKUP($A349,Строчный!$A:$A,Строчный!I:I,"ERR",0))</f>
        <v>белый</v>
      </c>
      <c r="J349" s="101" t="str">
        <f ca="1">SUBSTITUTE(LOWER(_xlfn.XLOOKUP($A349,Строчный!$A:$A,Строчный!J:J,"ERR",0)),"подклад","Подклад")</f>
        <v>55% бумага - 45% полиэстер</v>
      </c>
      <c r="K349" s="101" t="str">
        <f ca="1">LOWER(_xlfn.XLOOKUP($A349,Строчный!$A:$A,Строчный!K:K,"ERR",0))</f>
        <v>бумажные</v>
      </c>
      <c r="L349" s="101" t="str">
        <f ca="1">PROPER(_xlfn.XLOOKUP($A349,Строчный!$A:$A,Строчный!L:L,"ERR",0))</f>
        <v>Унисекс</v>
      </c>
      <c r="M349" s="101" t="str">
        <f ca="1">PROPER(_xlfn.XLOOKUP($A349,Строчный!$A:$A,Строчный!M:M,"ERR",0))</f>
        <v>Китай</v>
      </c>
      <c r="N349" s="110">
        <f ca="1">VALUE(_xlfn.XLOOKUP($A349,Строчный!$A:$A,Строчный!N:N,"ERR",0))</f>
        <v>2094.3000000000002</v>
      </c>
      <c r="O349" s="109" t="str">
        <f ca="1">_xlfn.XLOOKUP($G349,Фабрика!A:A,Фабрика!B:B,"ERR",0)</f>
        <v>Bollman Headwear Europe Ltd; 2 Merchants drive, Caelisle, Cumbria CA3 0JW, United Kingdom</v>
      </c>
      <c r="P349" s="100">
        <f ca="1">_xlfn.XLOOKUP($A349,Строчный!$A:$A,Строчный!P:P,"ERR",0)</f>
        <v>63</v>
      </c>
      <c r="Q349" s="100">
        <f ca="1">VALUE(_xlfn.XLOOKUP($A349,Строчный!$A:$A,Строчный!Q:Q,"ERR",0))</f>
        <v>3</v>
      </c>
      <c r="R349" s="14" t="s">
        <v>283</v>
      </c>
      <c r="S349" s="122" t="str">
        <f t="shared" ca="1" si="33"/>
        <v>Шляпа BAILEY арт. 81670 BILLY (белый)</v>
      </c>
      <c r="T349" s="121" t="str">
        <f t="shared" ca="1" si="34"/>
        <v>Шляпа BAILEY арт. 81670 BILLY (белый) {white}</v>
      </c>
      <c r="U349" s="18" t="str">
        <f t="shared" ca="1" si="35"/>
        <v>белый</v>
      </c>
      <c r="V349" s="18" t="str">
        <f t="shared" ca="1" si="36"/>
        <v>белый</v>
      </c>
      <c r="W349" s="119" t="str">
        <f ca="1">_xlfn.XLOOKUP(A349,'Цвета артикулов'!A:A,'Цвета артикулов'!B:B,IFERROR(MID(I349,FIND("-",I349)+1,LEN(I349)),IFERROR(MID(I349,1,FIND("/",I349)-2),I349)),0)</f>
        <v>белый</v>
      </c>
      <c r="X349" s="93" t="str">
        <f t="shared" ca="1" si="37"/>
        <v>21-090-17</v>
      </c>
      <c r="Y349" s="95" t="str">
        <f ca="1">VLOOKUP(C349,Группа!A:B,2,FALSE)</f>
        <v>Шляпа</v>
      </c>
      <c r="Z349" s="117" t="str">
        <f ca="1">IFERROR(VLOOKUP(P349,Размеры!A:C,3,FALSE),"")</f>
        <v>63 XXL</v>
      </c>
      <c r="AA349" s="117" t="str">
        <f ca="1">VLOOKUP(I349,ЦветПолный!A:B,2,FALSE)</f>
        <v>17</v>
      </c>
      <c r="AB349" s="117">
        <f ca="1">IFERROR(VLOOKUP(P349,Размеры!A:D,4,FALSE),"")</f>
        <v>63</v>
      </c>
      <c r="AC349" s="117">
        <f ca="1">IF(LEFT(IFERROR(VLOOKUP(LOOKUP(2,1/SEARCH(B349,Товары!A:A),Товары!A:A),Товары!A:B,2,0),""),6)=MID(X349,1,6),1,0)</f>
        <v>1</v>
      </c>
      <c r="AE349" s="117">
        <f ca="1">SUMIF(Группа!A:A,C349,Группа!C:C)</f>
        <v>1</v>
      </c>
      <c r="AF349" s="117">
        <f ca="1">SUMIF(Группа!B:B,Y349,Группа!C:C)</f>
        <v>1</v>
      </c>
      <c r="AG349" s="117">
        <f ca="1">SUMIF(Формы!A:A,D349,Формы!B:B)</f>
        <v>1</v>
      </c>
      <c r="AH349" s="117">
        <f ca="1">SUMIF(Материал!A:A,K349,Материал!B:B)</f>
        <v>1</v>
      </c>
      <c r="AI349" s="117">
        <f ca="1">SUMIF(Размеры!A:A,P349,Размеры!E:E)</f>
        <v>1</v>
      </c>
      <c r="AJ349" s="117">
        <f ca="1">SUMIF(Сезон!A:A,F349,Сезон!B:B)</f>
        <v>1</v>
      </c>
      <c r="AK349" s="117">
        <f ca="1">SUMIF(Состав!A:A,J349,Состав!B:B)</f>
        <v>1</v>
      </c>
      <c r="AL349" s="117">
        <f ca="1">SUMIF(ЦветПолный!A:A,I349,ЦветПолный!C:C)</f>
        <v>4</v>
      </c>
      <c r="AM349" s="117">
        <f ca="1">SUMIF(Цвет!A:A,W349,Цвет!B:B)</f>
        <v>1</v>
      </c>
      <c r="AN349" s="117">
        <f ca="1">SUMIF(Пол!B:B,L349,Пол!C:C)</f>
        <v>1</v>
      </c>
      <c r="AO349" s="117">
        <f ca="1">SUMIF(Марка!A:A,G349,Марка!B:B)</f>
        <v>1</v>
      </c>
      <c r="AP349" s="117">
        <f ca="1">SUMIF(Страна!A:A,M349,Страна!B:B)</f>
        <v>1</v>
      </c>
      <c r="AQ349" s="83" t="str">
        <f ca="1">IF(VLOOKUP(T349,Товары!A:B,2,FALSE)=X349,"Есть в 1С","ERR")</f>
        <v>Есть в 1С</v>
      </c>
      <c r="AR349" s="84" t="str">
        <f ca="1">IF(VLOOKUP(X349,Товары!B:B,1,FALSE)=X349,"Есть в 1С","ERR")</f>
        <v>Есть в 1С</v>
      </c>
      <c r="AS349" s="116" t="str">
        <f ca="1">VLOOKUP(T349,Товары!A:B,2,FALSE)</f>
        <v>21-090-17</v>
      </c>
      <c r="AT349" s="114" t="str">
        <f ca="1">VLOOKUP(T349,Товары!A:B,1,FALSE)</f>
        <v>Шляпа BAILEY арт. 81670 BILLY (белый) {white}</v>
      </c>
    </row>
    <row r="350" spans="1:46" x14ac:dyDescent="0.25">
      <c r="A350" s="133" t="str">
        <f ca="1"/>
        <v>21-090-17-61</v>
      </c>
      <c r="B350" s="128" t="str">
        <f ca="1">UPPER(_xlfn.XLOOKUP($A350,Строчный!$A:$A,Строчный!B:B,"ERR",0))</f>
        <v>81670 BILLY</v>
      </c>
      <c r="C350" s="101" t="str">
        <f ca="1">PROPER(_xlfn.XLOOKUP($A350,Строчный!$A:$A,Строчный!C:C,"ERR",0))</f>
        <v>Шляпы</v>
      </c>
      <c r="D350" s="101" t="str">
        <f ca="1">_xlfn.LET(_xlpm.DATA,(_xlfn.XLOOKUP($A350,Строчный!$A:$A,Строчный!D:D,"ERR",0)),UPPER(MID(_xlpm.DATA,1,1))&amp;LOWER(MID(_xlpm.DATA,2,LEN(_xlpm.DATA)-1)))</f>
        <v>Шляпа хомбург</v>
      </c>
      <c r="E350" s="101" t="str">
        <f ca="1">PROPER(_xlfn.XLOOKUP($A350,Строчный!$A:$A,Строчный!E:E,"ERR",0))</f>
        <v>The Hollywood</v>
      </c>
      <c r="F350" s="101" t="str">
        <f ca="1">LOWER(_xlfn.XLOOKUP($A350,Строчный!$A:$A,Строчный!F:F,"ERR",0))</f>
        <v>летний</v>
      </c>
      <c r="G350" s="101" t="str">
        <f ca="1">UPPER(_xlfn.XLOOKUP($A350,Строчный!$A:$A,Строчный!G:G,"ERR",0))</f>
        <v>BAILEY</v>
      </c>
      <c r="H350" s="101" t="str">
        <f ca="1">LOWER(_xlfn.XLOOKUP($A350,Строчный!$A:$A,Строчный!H:H,"ERR",0))</f>
        <v>white</v>
      </c>
      <c r="I350" s="101" t="str">
        <f ca="1">LOWER(_xlfn.XLOOKUP($A350,Строчный!$A:$A,Строчный!I:I,"ERR",0))</f>
        <v>белый</v>
      </c>
      <c r="J350" s="101" t="str">
        <f ca="1">SUBSTITUTE(LOWER(_xlfn.XLOOKUP($A350,Строчный!$A:$A,Строчный!J:J,"ERR",0)),"подклад","Подклад")</f>
        <v>55% бумага - 45% полиэстер</v>
      </c>
      <c r="K350" s="101" t="str">
        <f ca="1">LOWER(_xlfn.XLOOKUP($A350,Строчный!$A:$A,Строчный!K:K,"ERR",0))</f>
        <v>бумажные</v>
      </c>
      <c r="L350" s="101" t="str">
        <f ca="1">PROPER(_xlfn.XLOOKUP($A350,Строчный!$A:$A,Строчный!L:L,"ERR",0))</f>
        <v>Унисекс</v>
      </c>
      <c r="M350" s="101" t="str">
        <f ca="1">PROPER(_xlfn.XLOOKUP($A350,Строчный!$A:$A,Строчный!M:M,"ERR",0))</f>
        <v>Китай</v>
      </c>
      <c r="N350" s="110">
        <f ca="1">VALUE(_xlfn.XLOOKUP($A350,Строчный!$A:$A,Строчный!N:N,"ERR",0))</f>
        <v>2094.3000000000002</v>
      </c>
      <c r="O350" s="109" t="str">
        <f ca="1">_xlfn.XLOOKUP($G350,Фабрика!A:A,Фабрика!B:B,"ERR",0)</f>
        <v>Bollman Headwear Europe Ltd; 2 Merchants drive, Caelisle, Cumbria CA3 0JW, United Kingdom</v>
      </c>
      <c r="P350" s="100">
        <f ca="1">_xlfn.XLOOKUP($A350,Строчный!$A:$A,Строчный!P:P,"ERR",0)</f>
        <v>61</v>
      </c>
      <c r="Q350" s="100">
        <f ca="1">VALUE(_xlfn.XLOOKUP($A350,Строчный!$A:$A,Строчный!Q:Q,"ERR",0))</f>
        <v>10</v>
      </c>
      <c r="R350" s="14" t="s">
        <v>283</v>
      </c>
      <c r="S350" s="122" t="str">
        <f t="shared" ca="1" si="33"/>
        <v>Шляпа BAILEY арт. 81670 BILLY (белый)</v>
      </c>
      <c r="T350" s="121" t="str">
        <f t="shared" ca="1" si="34"/>
        <v>Шляпа BAILEY арт. 81670 BILLY (белый) {white}</v>
      </c>
      <c r="U350" s="18" t="str">
        <f t="shared" ca="1" si="35"/>
        <v>белый</v>
      </c>
      <c r="V350" s="18" t="str">
        <f t="shared" ca="1" si="36"/>
        <v>белый</v>
      </c>
      <c r="W350" s="119" t="str">
        <f ca="1">_xlfn.XLOOKUP(A350,'Цвета артикулов'!A:A,'Цвета артикулов'!B:B,IFERROR(MID(I350,FIND("-",I350)+1,LEN(I350)),IFERROR(MID(I350,1,FIND("/",I350)-2),I350)),0)</f>
        <v>белый</v>
      </c>
      <c r="X350" s="93" t="str">
        <f t="shared" ca="1" si="37"/>
        <v>21-090-17</v>
      </c>
      <c r="Y350" s="95" t="str">
        <f ca="1">VLOOKUP(C350,Группа!A:B,2,FALSE)</f>
        <v>Шляпа</v>
      </c>
      <c r="Z350" s="117" t="str">
        <f ca="1">IFERROR(VLOOKUP(P350,Размеры!A:C,3,FALSE),"")</f>
        <v>61 XL</v>
      </c>
      <c r="AA350" s="117" t="str">
        <f ca="1">VLOOKUP(I350,ЦветПолный!A:B,2,FALSE)</f>
        <v>17</v>
      </c>
      <c r="AB350" s="117">
        <f ca="1">IFERROR(VLOOKUP(P350,Размеры!A:D,4,FALSE),"")</f>
        <v>61</v>
      </c>
      <c r="AC350" s="117">
        <f ca="1">IF(LEFT(IFERROR(VLOOKUP(LOOKUP(2,1/SEARCH(B350,Товары!A:A),Товары!A:A),Товары!A:B,2,0),""),6)=MID(X350,1,6),1,0)</f>
        <v>1</v>
      </c>
      <c r="AE350" s="117">
        <f ca="1">SUMIF(Группа!A:A,C350,Группа!C:C)</f>
        <v>1</v>
      </c>
      <c r="AF350" s="117">
        <f ca="1">SUMIF(Группа!B:B,Y350,Группа!C:C)</f>
        <v>1</v>
      </c>
      <c r="AG350" s="117">
        <f ca="1">SUMIF(Формы!A:A,D350,Формы!B:B)</f>
        <v>1</v>
      </c>
      <c r="AH350" s="117">
        <f ca="1">SUMIF(Материал!A:A,K350,Материал!B:B)</f>
        <v>1</v>
      </c>
      <c r="AI350" s="117">
        <f ca="1">SUMIF(Размеры!A:A,P350,Размеры!E:E)</f>
        <v>1</v>
      </c>
      <c r="AJ350" s="117">
        <f ca="1">SUMIF(Сезон!A:A,F350,Сезон!B:B)</f>
        <v>1</v>
      </c>
      <c r="AK350" s="117">
        <f ca="1">SUMIF(Состав!A:A,J350,Состав!B:B)</f>
        <v>1</v>
      </c>
      <c r="AL350" s="117">
        <f ca="1">SUMIF(ЦветПолный!A:A,I350,ЦветПолный!C:C)</f>
        <v>4</v>
      </c>
      <c r="AM350" s="117">
        <f ca="1">SUMIF(Цвет!A:A,W350,Цвет!B:B)</f>
        <v>1</v>
      </c>
      <c r="AN350" s="117">
        <f ca="1">SUMIF(Пол!B:B,L350,Пол!C:C)</f>
        <v>1</v>
      </c>
      <c r="AO350" s="117">
        <f ca="1">SUMIF(Марка!A:A,G350,Марка!B:B)</f>
        <v>1</v>
      </c>
      <c r="AP350" s="117">
        <f ca="1">SUMIF(Страна!A:A,M350,Страна!B:B)</f>
        <v>1</v>
      </c>
      <c r="AQ350" s="83" t="str">
        <f ca="1">IF(VLOOKUP(T350,Товары!A:B,2,FALSE)=X350,"Есть в 1С","ERR")</f>
        <v>Есть в 1С</v>
      </c>
      <c r="AR350" s="84" t="str">
        <f ca="1">IF(VLOOKUP(X350,Товары!B:B,1,FALSE)=X350,"Есть в 1С","ERR")</f>
        <v>Есть в 1С</v>
      </c>
      <c r="AS350" s="116" t="str">
        <f ca="1">VLOOKUP(T350,Товары!A:B,2,FALSE)</f>
        <v>21-090-17</v>
      </c>
      <c r="AT350" s="114" t="str">
        <f ca="1">VLOOKUP(T350,Товары!A:B,1,FALSE)</f>
        <v>Шляпа BAILEY арт. 81670 BILLY (белый) {white}</v>
      </c>
    </row>
    <row r="351" spans="1:46" x14ac:dyDescent="0.25">
      <c r="A351" s="133" t="str">
        <f ca="1"/>
        <v>21-090-17-59</v>
      </c>
      <c r="B351" s="128" t="str">
        <f ca="1">UPPER(_xlfn.XLOOKUP($A351,Строчный!$A:$A,Строчный!B:B,"ERR",0))</f>
        <v>81670 BILLY</v>
      </c>
      <c r="C351" s="101" t="str">
        <f ca="1">PROPER(_xlfn.XLOOKUP($A351,Строчный!$A:$A,Строчный!C:C,"ERR",0))</f>
        <v>Шляпы</v>
      </c>
      <c r="D351" s="101" t="str">
        <f ca="1">_xlfn.LET(_xlpm.DATA,(_xlfn.XLOOKUP($A351,Строчный!$A:$A,Строчный!D:D,"ERR",0)),UPPER(MID(_xlpm.DATA,1,1))&amp;LOWER(MID(_xlpm.DATA,2,LEN(_xlpm.DATA)-1)))</f>
        <v>Шляпа хомбург</v>
      </c>
      <c r="E351" s="101" t="str">
        <f ca="1">PROPER(_xlfn.XLOOKUP($A351,Строчный!$A:$A,Строчный!E:E,"ERR",0))</f>
        <v>The Hollywood</v>
      </c>
      <c r="F351" s="101" t="str">
        <f ca="1">LOWER(_xlfn.XLOOKUP($A351,Строчный!$A:$A,Строчный!F:F,"ERR",0))</f>
        <v>летний</v>
      </c>
      <c r="G351" s="101" t="str">
        <f ca="1">UPPER(_xlfn.XLOOKUP($A351,Строчный!$A:$A,Строчный!G:G,"ERR",0))</f>
        <v>BAILEY</v>
      </c>
      <c r="H351" s="101" t="str">
        <f ca="1">LOWER(_xlfn.XLOOKUP($A351,Строчный!$A:$A,Строчный!H:H,"ERR",0))</f>
        <v>white</v>
      </c>
      <c r="I351" s="101" t="str">
        <f ca="1">LOWER(_xlfn.XLOOKUP($A351,Строчный!$A:$A,Строчный!I:I,"ERR",0))</f>
        <v>белый</v>
      </c>
      <c r="J351" s="101" t="str">
        <f ca="1">SUBSTITUTE(LOWER(_xlfn.XLOOKUP($A351,Строчный!$A:$A,Строчный!J:J,"ERR",0)),"подклад","Подклад")</f>
        <v>55% бумага - 45% полиэстер</v>
      </c>
      <c r="K351" s="101" t="str">
        <f ca="1">LOWER(_xlfn.XLOOKUP($A351,Строчный!$A:$A,Строчный!K:K,"ERR",0))</f>
        <v>бумажные</v>
      </c>
      <c r="L351" s="101" t="str">
        <f ca="1">PROPER(_xlfn.XLOOKUP($A351,Строчный!$A:$A,Строчный!L:L,"ERR",0))</f>
        <v>Унисекс</v>
      </c>
      <c r="M351" s="101" t="str">
        <f ca="1">PROPER(_xlfn.XLOOKUP($A351,Строчный!$A:$A,Строчный!M:M,"ERR",0))</f>
        <v>Китай</v>
      </c>
      <c r="N351" s="110">
        <f ca="1">VALUE(_xlfn.XLOOKUP($A351,Строчный!$A:$A,Строчный!N:N,"ERR",0))</f>
        <v>2094.3000000000002</v>
      </c>
      <c r="O351" s="109" t="str">
        <f ca="1">_xlfn.XLOOKUP($G351,Фабрика!A:A,Фабрика!B:B,"ERR",0)</f>
        <v>Bollman Headwear Europe Ltd; 2 Merchants drive, Caelisle, Cumbria CA3 0JW, United Kingdom</v>
      </c>
      <c r="P351" s="100">
        <f ca="1">_xlfn.XLOOKUP($A351,Строчный!$A:$A,Строчный!P:P,"ERR",0)</f>
        <v>59</v>
      </c>
      <c r="Q351" s="100">
        <f ca="1">VALUE(_xlfn.XLOOKUP($A351,Строчный!$A:$A,Строчный!Q:Q,"ERR",0))</f>
        <v>14</v>
      </c>
      <c r="R351" s="14" t="s">
        <v>283</v>
      </c>
      <c r="S351" s="122" t="str">
        <f t="shared" ca="1" si="33"/>
        <v>Шляпа BAILEY арт. 81670 BILLY (белый)</v>
      </c>
      <c r="T351" s="121" t="str">
        <f t="shared" ca="1" si="34"/>
        <v>Шляпа BAILEY арт. 81670 BILLY (белый) {white}</v>
      </c>
      <c r="U351" s="18" t="str">
        <f t="shared" ca="1" si="35"/>
        <v>белый</v>
      </c>
      <c r="V351" s="18" t="str">
        <f t="shared" ca="1" si="36"/>
        <v>белый</v>
      </c>
      <c r="W351" s="119" t="str">
        <f ca="1">_xlfn.XLOOKUP(A351,'Цвета артикулов'!A:A,'Цвета артикулов'!B:B,IFERROR(MID(I351,FIND("-",I351)+1,LEN(I351)),IFERROR(MID(I351,1,FIND("/",I351)-2),I351)),0)</f>
        <v>белый</v>
      </c>
      <c r="X351" s="93" t="str">
        <f t="shared" ca="1" si="37"/>
        <v>21-090-17</v>
      </c>
      <c r="Y351" s="95" t="str">
        <f ca="1">VLOOKUP(C351,Группа!A:B,2,FALSE)</f>
        <v>Шляпа</v>
      </c>
      <c r="Z351" s="117" t="str">
        <f ca="1">IFERROR(VLOOKUP(P351,Размеры!A:C,3,FALSE),"")</f>
        <v>59 L</v>
      </c>
      <c r="AA351" s="117" t="str">
        <f ca="1">VLOOKUP(I351,ЦветПолный!A:B,2,FALSE)</f>
        <v>17</v>
      </c>
      <c r="AB351" s="117">
        <f ca="1">IFERROR(VLOOKUP(P351,Размеры!A:D,4,FALSE),"")</f>
        <v>59</v>
      </c>
      <c r="AC351" s="117">
        <f ca="1">IF(LEFT(IFERROR(VLOOKUP(LOOKUP(2,1/SEARCH(B351,Товары!A:A),Товары!A:A),Товары!A:B,2,0),""),6)=MID(X351,1,6),1,0)</f>
        <v>1</v>
      </c>
      <c r="AE351" s="117">
        <f ca="1">SUMIF(Группа!A:A,C351,Группа!C:C)</f>
        <v>1</v>
      </c>
      <c r="AF351" s="117">
        <f ca="1">SUMIF(Группа!B:B,Y351,Группа!C:C)</f>
        <v>1</v>
      </c>
      <c r="AG351" s="117">
        <f ca="1">SUMIF(Формы!A:A,D351,Формы!B:B)</f>
        <v>1</v>
      </c>
      <c r="AH351" s="117">
        <f ca="1">SUMIF(Материал!A:A,K351,Материал!B:B)</f>
        <v>1</v>
      </c>
      <c r="AI351" s="117">
        <f ca="1">SUMIF(Размеры!A:A,P351,Размеры!E:E)</f>
        <v>1</v>
      </c>
      <c r="AJ351" s="117">
        <f ca="1">SUMIF(Сезон!A:A,F351,Сезон!B:B)</f>
        <v>1</v>
      </c>
      <c r="AK351" s="117">
        <f ca="1">SUMIF(Состав!A:A,J351,Состав!B:B)</f>
        <v>1</v>
      </c>
      <c r="AL351" s="117">
        <f ca="1">SUMIF(ЦветПолный!A:A,I351,ЦветПолный!C:C)</f>
        <v>4</v>
      </c>
      <c r="AM351" s="117">
        <f ca="1">SUMIF(Цвет!A:A,W351,Цвет!B:B)</f>
        <v>1</v>
      </c>
      <c r="AN351" s="117">
        <f ca="1">SUMIF(Пол!B:B,L351,Пол!C:C)</f>
        <v>1</v>
      </c>
      <c r="AO351" s="117">
        <f ca="1">SUMIF(Марка!A:A,G351,Марка!B:B)</f>
        <v>1</v>
      </c>
      <c r="AP351" s="117">
        <f ca="1">SUMIF(Страна!A:A,M351,Страна!B:B)</f>
        <v>1</v>
      </c>
      <c r="AQ351" s="83" t="str">
        <f ca="1">IF(VLOOKUP(T351,Товары!A:B,2,FALSE)=X351,"Есть в 1С","ERR")</f>
        <v>Есть в 1С</v>
      </c>
      <c r="AR351" s="84" t="str">
        <f ca="1">IF(VLOOKUP(X351,Товары!B:B,1,FALSE)=X351,"Есть в 1С","ERR")</f>
        <v>Есть в 1С</v>
      </c>
      <c r="AS351" s="116" t="str">
        <f ca="1">VLOOKUP(T351,Товары!A:B,2,FALSE)</f>
        <v>21-090-17</v>
      </c>
      <c r="AT351" s="114" t="str">
        <f ca="1">VLOOKUP(T351,Товары!A:B,1,FALSE)</f>
        <v>Шляпа BAILEY арт. 81670 BILLY (белый) {white}</v>
      </c>
    </row>
    <row r="352" spans="1:46" x14ac:dyDescent="0.25">
      <c r="A352" s="133" t="str">
        <f ca="1"/>
        <v>21-090-17-57</v>
      </c>
      <c r="B352" s="128" t="str">
        <f ca="1">UPPER(_xlfn.XLOOKUP($A352,Строчный!$A:$A,Строчный!B:B,"ERR",0))</f>
        <v>81670 BILLY</v>
      </c>
      <c r="C352" s="101" t="str">
        <f ca="1">PROPER(_xlfn.XLOOKUP($A352,Строчный!$A:$A,Строчный!C:C,"ERR",0))</f>
        <v>Шляпы</v>
      </c>
      <c r="D352" s="101" t="str">
        <f ca="1">_xlfn.LET(_xlpm.DATA,(_xlfn.XLOOKUP($A352,Строчный!$A:$A,Строчный!D:D,"ERR",0)),UPPER(MID(_xlpm.DATA,1,1))&amp;LOWER(MID(_xlpm.DATA,2,LEN(_xlpm.DATA)-1)))</f>
        <v>Шляпа хомбург</v>
      </c>
      <c r="E352" s="101" t="str">
        <f ca="1">PROPER(_xlfn.XLOOKUP($A352,Строчный!$A:$A,Строчный!E:E,"ERR",0))</f>
        <v>The Hollywood</v>
      </c>
      <c r="F352" s="101" t="str">
        <f ca="1">LOWER(_xlfn.XLOOKUP($A352,Строчный!$A:$A,Строчный!F:F,"ERR",0))</f>
        <v>летний</v>
      </c>
      <c r="G352" s="101" t="str">
        <f ca="1">UPPER(_xlfn.XLOOKUP($A352,Строчный!$A:$A,Строчный!G:G,"ERR",0))</f>
        <v>BAILEY</v>
      </c>
      <c r="H352" s="101" t="str">
        <f ca="1">LOWER(_xlfn.XLOOKUP($A352,Строчный!$A:$A,Строчный!H:H,"ERR",0))</f>
        <v>white</v>
      </c>
      <c r="I352" s="101" t="str">
        <f ca="1">LOWER(_xlfn.XLOOKUP($A352,Строчный!$A:$A,Строчный!I:I,"ERR",0))</f>
        <v>белый</v>
      </c>
      <c r="J352" s="101" t="str">
        <f ca="1">SUBSTITUTE(LOWER(_xlfn.XLOOKUP($A352,Строчный!$A:$A,Строчный!J:J,"ERR",0)),"подклад","Подклад")</f>
        <v>55% бумага - 45% полиэстер</v>
      </c>
      <c r="K352" s="101" t="str">
        <f ca="1">LOWER(_xlfn.XLOOKUP($A352,Строчный!$A:$A,Строчный!K:K,"ERR",0))</f>
        <v>бумажные</v>
      </c>
      <c r="L352" s="101" t="str">
        <f ca="1">PROPER(_xlfn.XLOOKUP($A352,Строчный!$A:$A,Строчный!L:L,"ERR",0))</f>
        <v>Унисекс</v>
      </c>
      <c r="M352" s="101" t="str">
        <f ca="1">PROPER(_xlfn.XLOOKUP($A352,Строчный!$A:$A,Строчный!M:M,"ERR",0))</f>
        <v>Китай</v>
      </c>
      <c r="N352" s="110">
        <f ca="1">VALUE(_xlfn.XLOOKUP($A352,Строчный!$A:$A,Строчный!N:N,"ERR",0))</f>
        <v>2094.3000000000002</v>
      </c>
      <c r="O352" s="109" t="str">
        <f ca="1">_xlfn.XLOOKUP($G352,Фабрика!A:A,Фабрика!B:B,"ERR",0)</f>
        <v>Bollman Headwear Europe Ltd; 2 Merchants drive, Caelisle, Cumbria CA3 0JW, United Kingdom</v>
      </c>
      <c r="P352" s="100">
        <f ca="1">_xlfn.XLOOKUP($A352,Строчный!$A:$A,Строчный!P:P,"ERR",0)</f>
        <v>57</v>
      </c>
      <c r="Q352" s="100">
        <f ca="1">VALUE(_xlfn.XLOOKUP($A352,Строчный!$A:$A,Строчный!Q:Q,"ERR",0))</f>
        <v>11</v>
      </c>
      <c r="R352" s="14" t="s">
        <v>283</v>
      </c>
      <c r="S352" s="122" t="str">
        <f t="shared" ca="1" si="33"/>
        <v>Шляпа BAILEY арт. 81670 BILLY (белый)</v>
      </c>
      <c r="T352" s="121" t="str">
        <f t="shared" ca="1" si="34"/>
        <v>Шляпа BAILEY арт. 81670 BILLY (белый) {white}</v>
      </c>
      <c r="U352" s="18" t="str">
        <f t="shared" ca="1" si="35"/>
        <v>белый</v>
      </c>
      <c r="V352" s="18" t="str">
        <f t="shared" ca="1" si="36"/>
        <v>белый</v>
      </c>
      <c r="W352" s="119" t="str">
        <f ca="1">_xlfn.XLOOKUP(A352,'Цвета артикулов'!A:A,'Цвета артикулов'!B:B,IFERROR(MID(I352,FIND("-",I352)+1,LEN(I352)),IFERROR(MID(I352,1,FIND("/",I352)-2),I352)),0)</f>
        <v>белый</v>
      </c>
      <c r="X352" s="93" t="str">
        <f t="shared" ca="1" si="37"/>
        <v>21-090-17</v>
      </c>
      <c r="Y352" s="95" t="str">
        <f ca="1">VLOOKUP(C352,Группа!A:B,2,FALSE)</f>
        <v>Шляпа</v>
      </c>
      <c r="Z352" s="117" t="str">
        <f ca="1">IFERROR(VLOOKUP(P352,Размеры!A:C,3,FALSE),"")</f>
        <v>57 M</v>
      </c>
      <c r="AA352" s="117" t="str">
        <f ca="1">VLOOKUP(I352,ЦветПолный!A:B,2,FALSE)</f>
        <v>17</v>
      </c>
      <c r="AB352" s="117">
        <f ca="1">IFERROR(VLOOKUP(P352,Размеры!A:D,4,FALSE),"")</f>
        <v>57</v>
      </c>
      <c r="AC352" s="117">
        <f ca="1">IF(LEFT(IFERROR(VLOOKUP(LOOKUP(2,1/SEARCH(B352,Товары!A:A),Товары!A:A),Товары!A:B,2,0),""),6)=MID(X352,1,6),1,0)</f>
        <v>1</v>
      </c>
      <c r="AE352" s="117">
        <f ca="1">SUMIF(Группа!A:A,C352,Группа!C:C)</f>
        <v>1</v>
      </c>
      <c r="AF352" s="117">
        <f ca="1">SUMIF(Группа!B:B,Y352,Группа!C:C)</f>
        <v>1</v>
      </c>
      <c r="AG352" s="117">
        <f ca="1">SUMIF(Формы!A:A,D352,Формы!B:B)</f>
        <v>1</v>
      </c>
      <c r="AH352" s="117">
        <f ca="1">SUMIF(Материал!A:A,K352,Материал!B:B)</f>
        <v>1</v>
      </c>
      <c r="AI352" s="117">
        <f ca="1">SUMIF(Размеры!A:A,P352,Размеры!E:E)</f>
        <v>1</v>
      </c>
      <c r="AJ352" s="117">
        <f ca="1">SUMIF(Сезон!A:A,F352,Сезон!B:B)</f>
        <v>1</v>
      </c>
      <c r="AK352" s="117">
        <f ca="1">SUMIF(Состав!A:A,J352,Состав!B:B)</f>
        <v>1</v>
      </c>
      <c r="AL352" s="117">
        <f ca="1">SUMIF(ЦветПолный!A:A,I352,ЦветПолный!C:C)</f>
        <v>4</v>
      </c>
      <c r="AM352" s="117">
        <f ca="1">SUMIF(Цвет!A:A,W352,Цвет!B:B)</f>
        <v>1</v>
      </c>
      <c r="AN352" s="117">
        <f ca="1">SUMIF(Пол!B:B,L352,Пол!C:C)</f>
        <v>1</v>
      </c>
      <c r="AO352" s="117">
        <f ca="1">SUMIF(Марка!A:A,G352,Марка!B:B)</f>
        <v>1</v>
      </c>
      <c r="AP352" s="117">
        <f ca="1">SUMIF(Страна!A:A,M352,Страна!B:B)</f>
        <v>1</v>
      </c>
      <c r="AQ352" s="83" t="str">
        <f ca="1">IF(VLOOKUP(T352,Товары!A:B,2,FALSE)=X352,"Есть в 1С","ERR")</f>
        <v>Есть в 1С</v>
      </c>
      <c r="AR352" s="84" t="str">
        <f ca="1">IF(VLOOKUP(X352,Товары!B:B,1,FALSE)=X352,"Есть в 1С","ERR")</f>
        <v>Есть в 1С</v>
      </c>
      <c r="AS352" s="116" t="str">
        <f ca="1">VLOOKUP(T352,Товары!A:B,2,FALSE)</f>
        <v>21-090-17</v>
      </c>
      <c r="AT352" s="114" t="str">
        <f ca="1">VLOOKUP(T352,Товары!A:B,1,FALSE)</f>
        <v>Шляпа BAILEY арт. 81670 BILLY (белый) {white}</v>
      </c>
    </row>
    <row r="353" spans="1:46" x14ac:dyDescent="0.25">
      <c r="A353" s="133" t="str">
        <f ca="1"/>
        <v>21-090-17-55</v>
      </c>
      <c r="B353" s="128" t="str">
        <f ca="1">UPPER(_xlfn.XLOOKUP($A353,Строчный!$A:$A,Строчный!B:B,"ERR",0))</f>
        <v>81670 BILLY</v>
      </c>
      <c r="C353" s="101" t="str">
        <f ca="1">PROPER(_xlfn.XLOOKUP($A353,Строчный!$A:$A,Строчный!C:C,"ERR",0))</f>
        <v>Шляпы</v>
      </c>
      <c r="D353" s="101" t="str">
        <f ca="1">_xlfn.LET(_xlpm.DATA,(_xlfn.XLOOKUP($A353,Строчный!$A:$A,Строчный!D:D,"ERR",0)),UPPER(MID(_xlpm.DATA,1,1))&amp;LOWER(MID(_xlpm.DATA,2,LEN(_xlpm.DATA)-1)))</f>
        <v>Шляпа хомбург</v>
      </c>
      <c r="E353" s="101" t="str">
        <f ca="1">PROPER(_xlfn.XLOOKUP($A353,Строчный!$A:$A,Строчный!E:E,"ERR",0))</f>
        <v>The Hollywood</v>
      </c>
      <c r="F353" s="101" t="str">
        <f ca="1">LOWER(_xlfn.XLOOKUP($A353,Строчный!$A:$A,Строчный!F:F,"ERR",0))</f>
        <v>летний</v>
      </c>
      <c r="G353" s="101" t="str">
        <f ca="1">UPPER(_xlfn.XLOOKUP($A353,Строчный!$A:$A,Строчный!G:G,"ERR",0))</f>
        <v>BAILEY</v>
      </c>
      <c r="H353" s="101" t="str">
        <f ca="1">LOWER(_xlfn.XLOOKUP($A353,Строчный!$A:$A,Строчный!H:H,"ERR",0))</f>
        <v>white</v>
      </c>
      <c r="I353" s="101" t="str">
        <f ca="1">LOWER(_xlfn.XLOOKUP($A353,Строчный!$A:$A,Строчный!I:I,"ERR",0))</f>
        <v>белый</v>
      </c>
      <c r="J353" s="101" t="str">
        <f ca="1">SUBSTITUTE(LOWER(_xlfn.XLOOKUP($A353,Строчный!$A:$A,Строчный!J:J,"ERR",0)),"подклад","Подклад")</f>
        <v>55% бумага - 45% полиэстер</v>
      </c>
      <c r="K353" s="101" t="str">
        <f ca="1">LOWER(_xlfn.XLOOKUP($A353,Строчный!$A:$A,Строчный!K:K,"ERR",0))</f>
        <v>бумажные</v>
      </c>
      <c r="L353" s="101" t="str">
        <f ca="1">PROPER(_xlfn.XLOOKUP($A353,Строчный!$A:$A,Строчный!L:L,"ERR",0))</f>
        <v>Унисекс</v>
      </c>
      <c r="M353" s="101" t="str">
        <f ca="1">PROPER(_xlfn.XLOOKUP($A353,Строчный!$A:$A,Строчный!M:M,"ERR",0))</f>
        <v>Китай</v>
      </c>
      <c r="N353" s="110">
        <f ca="1">VALUE(_xlfn.XLOOKUP($A353,Строчный!$A:$A,Строчный!N:N,"ERR",0))</f>
        <v>2094.3000000000002</v>
      </c>
      <c r="O353" s="109" t="str">
        <f ca="1">_xlfn.XLOOKUP($G353,Фабрика!A:A,Фабрика!B:B,"ERR",0)</f>
        <v>Bollman Headwear Europe Ltd; 2 Merchants drive, Caelisle, Cumbria CA3 0JW, United Kingdom</v>
      </c>
      <c r="P353" s="100">
        <f ca="1">_xlfn.XLOOKUP($A353,Строчный!$A:$A,Строчный!P:P,"ERR",0)</f>
        <v>55</v>
      </c>
      <c r="Q353" s="100">
        <f ca="1">VALUE(_xlfn.XLOOKUP($A353,Строчный!$A:$A,Строчный!Q:Q,"ERR",0))</f>
        <v>3</v>
      </c>
      <c r="R353" s="14" t="s">
        <v>283</v>
      </c>
      <c r="S353" s="122" t="str">
        <f t="shared" ca="1" si="33"/>
        <v>Шляпа BAILEY арт. 81670 BILLY (белый)</v>
      </c>
      <c r="T353" s="121" t="str">
        <f t="shared" ca="1" si="34"/>
        <v>Шляпа BAILEY арт. 81670 BILLY (белый) {white}</v>
      </c>
      <c r="U353" s="18" t="str">
        <f t="shared" ca="1" si="35"/>
        <v>белый</v>
      </c>
      <c r="V353" s="18" t="str">
        <f t="shared" ca="1" si="36"/>
        <v>белый</v>
      </c>
      <c r="W353" s="119" t="str">
        <f ca="1">_xlfn.XLOOKUP(A353,'Цвета артикулов'!A:A,'Цвета артикулов'!B:B,IFERROR(MID(I353,FIND("-",I353)+1,LEN(I353)),IFERROR(MID(I353,1,FIND("/",I353)-2),I353)),0)</f>
        <v>белый</v>
      </c>
      <c r="X353" s="93" t="str">
        <f t="shared" ca="1" si="37"/>
        <v>21-090-17</v>
      </c>
      <c r="Y353" s="95" t="str">
        <f ca="1">VLOOKUP(C353,Группа!A:B,2,FALSE)</f>
        <v>Шляпа</v>
      </c>
      <c r="Z353" s="117" t="str">
        <f ca="1">IFERROR(VLOOKUP(P353,Размеры!A:C,3,FALSE),"")</f>
        <v>55 S</v>
      </c>
      <c r="AA353" s="117" t="str">
        <f ca="1">VLOOKUP(I353,ЦветПолный!A:B,2,FALSE)</f>
        <v>17</v>
      </c>
      <c r="AB353" s="117">
        <f ca="1">IFERROR(VLOOKUP(P353,Размеры!A:D,4,FALSE),"")</f>
        <v>55</v>
      </c>
      <c r="AC353" s="117">
        <f ca="1">IF(LEFT(IFERROR(VLOOKUP(LOOKUP(2,1/SEARCH(B353,Товары!A:A),Товары!A:A),Товары!A:B,2,0),""),6)=MID(X353,1,6),1,0)</f>
        <v>1</v>
      </c>
      <c r="AE353" s="117">
        <f ca="1">SUMIF(Группа!A:A,C353,Группа!C:C)</f>
        <v>1</v>
      </c>
      <c r="AF353" s="117">
        <f ca="1">SUMIF(Группа!B:B,Y353,Группа!C:C)</f>
        <v>1</v>
      </c>
      <c r="AG353" s="117">
        <f ca="1">SUMIF(Формы!A:A,D353,Формы!B:B)</f>
        <v>1</v>
      </c>
      <c r="AH353" s="117">
        <f ca="1">SUMIF(Материал!A:A,K353,Материал!B:B)</f>
        <v>1</v>
      </c>
      <c r="AI353" s="117">
        <f ca="1">SUMIF(Размеры!A:A,P353,Размеры!E:E)</f>
        <v>1</v>
      </c>
      <c r="AJ353" s="117">
        <f ca="1">SUMIF(Сезон!A:A,F353,Сезон!B:B)</f>
        <v>1</v>
      </c>
      <c r="AK353" s="117">
        <f ca="1">SUMIF(Состав!A:A,J353,Состав!B:B)</f>
        <v>1</v>
      </c>
      <c r="AL353" s="117">
        <f ca="1">SUMIF(ЦветПолный!A:A,I353,ЦветПолный!C:C)</f>
        <v>4</v>
      </c>
      <c r="AM353" s="117">
        <f ca="1">SUMIF(Цвет!A:A,W353,Цвет!B:B)</f>
        <v>1</v>
      </c>
      <c r="AN353" s="117">
        <f ca="1">SUMIF(Пол!B:B,L353,Пол!C:C)</f>
        <v>1</v>
      </c>
      <c r="AO353" s="117">
        <f ca="1">SUMIF(Марка!A:A,G353,Марка!B:B)</f>
        <v>1</v>
      </c>
      <c r="AP353" s="117">
        <f ca="1">SUMIF(Страна!A:A,M353,Страна!B:B)</f>
        <v>1</v>
      </c>
      <c r="AQ353" s="83" t="str">
        <f ca="1">IF(VLOOKUP(T353,Товары!A:B,2,FALSE)=X353,"Есть в 1С","ERR")</f>
        <v>Есть в 1С</v>
      </c>
      <c r="AR353" s="84" t="str">
        <f ca="1">IF(VLOOKUP(X353,Товары!B:B,1,FALSE)=X353,"Есть в 1С","ERR")</f>
        <v>Есть в 1С</v>
      </c>
      <c r="AS353" s="116" t="str">
        <f ca="1">VLOOKUP(T353,Товары!A:B,2,FALSE)</f>
        <v>21-090-17</v>
      </c>
      <c r="AT353" s="114" t="str">
        <f ca="1">VLOOKUP(T353,Товары!A:B,1,FALSE)</f>
        <v>Шляпа BAILEY арт. 81670 BILLY (белый) {white}</v>
      </c>
    </row>
    <row r="354" spans="1:46" x14ac:dyDescent="0.25">
      <c r="A354" s="133" t="str">
        <f ca="1"/>
        <v>21-090-09-63</v>
      </c>
      <c r="B354" s="128" t="str">
        <f ca="1">UPPER(_xlfn.XLOOKUP($A354,Строчный!$A:$A,Строчный!B:B,"ERR",0))</f>
        <v>81670 BILLY</v>
      </c>
      <c r="C354" s="101" t="str">
        <f ca="1">PROPER(_xlfn.XLOOKUP($A354,Строчный!$A:$A,Строчный!C:C,"ERR",0))</f>
        <v>Шляпы</v>
      </c>
      <c r="D354" s="101" t="str">
        <f ca="1">_xlfn.LET(_xlpm.DATA,(_xlfn.XLOOKUP($A354,Строчный!$A:$A,Строчный!D:D,"ERR",0)),UPPER(MID(_xlpm.DATA,1,1))&amp;LOWER(MID(_xlpm.DATA,2,LEN(_xlpm.DATA)-1)))</f>
        <v>Шляпа хомбург</v>
      </c>
      <c r="E354" s="101" t="str">
        <f ca="1">PROPER(_xlfn.XLOOKUP($A354,Строчный!$A:$A,Строчный!E:E,"ERR",0))</f>
        <v>The Hollywood</v>
      </c>
      <c r="F354" s="101" t="str">
        <f ca="1">LOWER(_xlfn.XLOOKUP($A354,Строчный!$A:$A,Строчный!F:F,"ERR",0))</f>
        <v>летний</v>
      </c>
      <c r="G354" s="101" t="str">
        <f ca="1">UPPER(_xlfn.XLOOKUP($A354,Строчный!$A:$A,Строчный!G:G,"ERR",0))</f>
        <v>BAILEY</v>
      </c>
      <c r="H354" s="101" t="str">
        <f ca="1">LOWER(_xlfn.XLOOKUP($A354,Строчный!$A:$A,Строчный!H:H,"ERR",0))</f>
        <v>black</v>
      </c>
      <c r="I354" s="101" t="str">
        <f ca="1">LOWER(_xlfn.XLOOKUP($A354,Строчный!$A:$A,Строчный!I:I,"ERR",0))</f>
        <v>черный</v>
      </c>
      <c r="J354" s="101" t="str">
        <f ca="1">SUBSTITUTE(LOWER(_xlfn.XLOOKUP($A354,Строчный!$A:$A,Строчный!J:J,"ERR",0)),"подклад","Подклад")</f>
        <v>55% бумага - 45% полиэстер</v>
      </c>
      <c r="K354" s="101" t="str">
        <f ca="1">LOWER(_xlfn.XLOOKUP($A354,Строчный!$A:$A,Строчный!K:K,"ERR",0))</f>
        <v>бумажные</v>
      </c>
      <c r="L354" s="101" t="str">
        <f ca="1">PROPER(_xlfn.XLOOKUP($A354,Строчный!$A:$A,Строчный!L:L,"ERR",0))</f>
        <v>Унисекс</v>
      </c>
      <c r="M354" s="101" t="str">
        <f ca="1">PROPER(_xlfn.XLOOKUP($A354,Строчный!$A:$A,Строчный!M:M,"ERR",0))</f>
        <v>Китай</v>
      </c>
      <c r="N354" s="110">
        <f ca="1">VALUE(_xlfn.XLOOKUP($A354,Строчный!$A:$A,Строчный!N:N,"ERR",0))</f>
        <v>2094.3000000000002</v>
      </c>
      <c r="O354" s="109" t="str">
        <f ca="1">_xlfn.XLOOKUP($G354,Фабрика!A:A,Фабрика!B:B,"ERR",0)</f>
        <v>Bollman Headwear Europe Ltd; 2 Merchants drive, Caelisle, Cumbria CA3 0JW, United Kingdom</v>
      </c>
      <c r="P354" s="100">
        <f ca="1">_xlfn.XLOOKUP($A354,Строчный!$A:$A,Строчный!P:P,"ERR",0)</f>
        <v>63</v>
      </c>
      <c r="Q354" s="100">
        <f ca="1">VALUE(_xlfn.XLOOKUP($A354,Строчный!$A:$A,Строчный!Q:Q,"ERR",0))</f>
        <v>3</v>
      </c>
      <c r="R354" s="14" t="s">
        <v>283</v>
      </c>
      <c r="S354" s="122" t="str">
        <f t="shared" ca="1" si="33"/>
        <v>Шляпа BAILEY арт. 81670 BILLY (черный)</v>
      </c>
      <c r="T354" s="121" t="str">
        <f t="shared" ca="1" si="34"/>
        <v>Шляпа BAILEY арт. 81670 BILLY (черный) {black}</v>
      </c>
      <c r="U354" s="18" t="str">
        <f t="shared" ca="1" si="35"/>
        <v>черный</v>
      </c>
      <c r="V354" s="18" t="str">
        <f t="shared" ca="1" si="36"/>
        <v>черный</v>
      </c>
      <c r="W354" s="119" t="str">
        <f ca="1">_xlfn.XLOOKUP(A354,'Цвета артикулов'!A:A,'Цвета артикулов'!B:B,IFERROR(MID(I354,FIND("-",I354)+1,LEN(I354)),IFERROR(MID(I354,1,FIND("/",I354)-2),I354)),0)</f>
        <v>черный</v>
      </c>
      <c r="X354" s="93" t="str">
        <f t="shared" ca="1" si="37"/>
        <v>21-090-09</v>
      </c>
      <c r="Y354" s="95" t="str">
        <f ca="1">VLOOKUP(C354,Группа!A:B,2,FALSE)</f>
        <v>Шляпа</v>
      </c>
      <c r="Z354" s="117" t="str">
        <f ca="1">IFERROR(VLOOKUP(P354,Размеры!A:C,3,FALSE),"")</f>
        <v>63 XXL</v>
      </c>
      <c r="AA354" s="117" t="str">
        <f ca="1">VLOOKUP(I354,ЦветПолный!A:B,2,FALSE)</f>
        <v>09</v>
      </c>
      <c r="AB354" s="117">
        <f ca="1">IFERROR(VLOOKUP(P354,Размеры!A:D,4,FALSE),"")</f>
        <v>63</v>
      </c>
      <c r="AC354" s="117">
        <f ca="1">IF(LEFT(IFERROR(VLOOKUP(LOOKUP(2,1/SEARCH(B354,Товары!A:A),Товары!A:A),Товары!A:B,2,0),""),6)=MID(X354,1,6),1,0)</f>
        <v>1</v>
      </c>
      <c r="AE354" s="117">
        <f ca="1">SUMIF(Группа!A:A,C354,Группа!C:C)</f>
        <v>1</v>
      </c>
      <c r="AF354" s="117">
        <f ca="1">SUMIF(Группа!B:B,Y354,Группа!C:C)</f>
        <v>1</v>
      </c>
      <c r="AG354" s="117">
        <f ca="1">SUMIF(Формы!A:A,D354,Формы!B:B)</f>
        <v>1</v>
      </c>
      <c r="AH354" s="117">
        <f ca="1">SUMIF(Материал!A:A,K354,Материал!B:B)</f>
        <v>1</v>
      </c>
      <c r="AI354" s="117">
        <f ca="1">SUMIF(Размеры!A:A,P354,Размеры!E:E)</f>
        <v>1</v>
      </c>
      <c r="AJ354" s="117">
        <f ca="1">SUMIF(Сезон!A:A,F354,Сезон!B:B)</f>
        <v>1</v>
      </c>
      <c r="AK354" s="117">
        <f ca="1">SUMIF(Состав!A:A,J354,Состав!B:B)</f>
        <v>1</v>
      </c>
      <c r="AL354" s="117">
        <f ca="1">SUMIF(ЦветПолный!A:A,I354,ЦветПолный!C:C)</f>
        <v>11</v>
      </c>
      <c r="AM354" s="117">
        <f ca="1">SUMIF(Цвет!A:A,W354,Цвет!B:B)</f>
        <v>1</v>
      </c>
      <c r="AN354" s="117">
        <f ca="1">SUMIF(Пол!B:B,L354,Пол!C:C)</f>
        <v>1</v>
      </c>
      <c r="AO354" s="117">
        <f ca="1">SUMIF(Марка!A:A,G354,Марка!B:B)</f>
        <v>1</v>
      </c>
      <c r="AP354" s="117">
        <f ca="1">SUMIF(Страна!A:A,M354,Страна!B:B)</f>
        <v>1</v>
      </c>
      <c r="AQ354" s="83" t="str">
        <f ca="1">IF(VLOOKUP(T354,Товары!A:B,2,FALSE)=X354,"Есть в 1С","ERR")</f>
        <v>Есть в 1С</v>
      </c>
      <c r="AR354" s="84" t="str">
        <f ca="1">IF(VLOOKUP(X354,Товары!B:B,1,FALSE)=X354,"Есть в 1С","ERR")</f>
        <v>Есть в 1С</v>
      </c>
      <c r="AS354" s="116" t="str">
        <f ca="1">VLOOKUP(T354,Товары!A:B,2,FALSE)</f>
        <v>21-090-09</v>
      </c>
      <c r="AT354" s="114" t="str">
        <f ca="1">VLOOKUP(T354,Товары!A:B,1,FALSE)</f>
        <v>Шляпа BAILEY арт. 81670 BILLY (черный) {black}</v>
      </c>
    </row>
    <row r="355" spans="1:46" x14ac:dyDescent="0.25">
      <c r="A355" s="133" t="str">
        <f ca="1"/>
        <v>21-090-09-61</v>
      </c>
      <c r="B355" s="128" t="str">
        <f ca="1">UPPER(_xlfn.XLOOKUP($A355,Строчный!$A:$A,Строчный!B:B,"ERR",0))</f>
        <v>81670 BILLY</v>
      </c>
      <c r="C355" s="101" t="str">
        <f ca="1">PROPER(_xlfn.XLOOKUP($A355,Строчный!$A:$A,Строчный!C:C,"ERR",0))</f>
        <v>Шляпы</v>
      </c>
      <c r="D355" s="101" t="str">
        <f ca="1">_xlfn.LET(_xlpm.DATA,(_xlfn.XLOOKUP($A355,Строчный!$A:$A,Строчный!D:D,"ERR",0)),UPPER(MID(_xlpm.DATA,1,1))&amp;LOWER(MID(_xlpm.DATA,2,LEN(_xlpm.DATA)-1)))</f>
        <v>Шляпа хомбург</v>
      </c>
      <c r="E355" s="101" t="str">
        <f ca="1">PROPER(_xlfn.XLOOKUP($A355,Строчный!$A:$A,Строчный!E:E,"ERR",0))</f>
        <v>The Hollywood</v>
      </c>
      <c r="F355" s="101" t="str">
        <f ca="1">LOWER(_xlfn.XLOOKUP($A355,Строчный!$A:$A,Строчный!F:F,"ERR",0))</f>
        <v>летний</v>
      </c>
      <c r="G355" s="101" t="str">
        <f ca="1">UPPER(_xlfn.XLOOKUP($A355,Строчный!$A:$A,Строчный!G:G,"ERR",0))</f>
        <v>BAILEY</v>
      </c>
      <c r="H355" s="101" t="str">
        <f ca="1">LOWER(_xlfn.XLOOKUP($A355,Строчный!$A:$A,Строчный!H:H,"ERR",0))</f>
        <v>black</v>
      </c>
      <c r="I355" s="101" t="str">
        <f ca="1">LOWER(_xlfn.XLOOKUP($A355,Строчный!$A:$A,Строчный!I:I,"ERR",0))</f>
        <v>черный</v>
      </c>
      <c r="J355" s="101" t="str">
        <f ca="1">SUBSTITUTE(LOWER(_xlfn.XLOOKUP($A355,Строчный!$A:$A,Строчный!J:J,"ERR",0)),"подклад","Подклад")</f>
        <v>55% бумага - 45% полиэстер</v>
      </c>
      <c r="K355" s="101" t="str">
        <f ca="1">LOWER(_xlfn.XLOOKUP($A355,Строчный!$A:$A,Строчный!K:K,"ERR",0))</f>
        <v>бумажные</v>
      </c>
      <c r="L355" s="101" t="str">
        <f ca="1">PROPER(_xlfn.XLOOKUP($A355,Строчный!$A:$A,Строчный!L:L,"ERR",0))</f>
        <v>Унисекс</v>
      </c>
      <c r="M355" s="101" t="str">
        <f ca="1">PROPER(_xlfn.XLOOKUP($A355,Строчный!$A:$A,Строчный!M:M,"ERR",0))</f>
        <v>Китай</v>
      </c>
      <c r="N355" s="110">
        <f ca="1">VALUE(_xlfn.XLOOKUP($A355,Строчный!$A:$A,Строчный!N:N,"ERR",0))</f>
        <v>2094.3000000000002</v>
      </c>
      <c r="O355" s="109" t="str">
        <f ca="1">_xlfn.XLOOKUP($G355,Фабрика!A:A,Фабрика!B:B,"ERR",0)</f>
        <v>Bollman Headwear Europe Ltd; 2 Merchants drive, Caelisle, Cumbria CA3 0JW, United Kingdom</v>
      </c>
      <c r="P355" s="100">
        <f ca="1">_xlfn.XLOOKUP($A355,Строчный!$A:$A,Строчный!P:P,"ERR",0)</f>
        <v>61</v>
      </c>
      <c r="Q355" s="100">
        <f ca="1">VALUE(_xlfn.XLOOKUP($A355,Строчный!$A:$A,Строчный!Q:Q,"ERR",0))</f>
        <v>6</v>
      </c>
      <c r="R355" s="14" t="s">
        <v>283</v>
      </c>
      <c r="S355" s="122" t="str">
        <f t="shared" ca="1" si="33"/>
        <v>Шляпа BAILEY арт. 81670 BILLY (черный)</v>
      </c>
      <c r="T355" s="121" t="str">
        <f t="shared" ca="1" si="34"/>
        <v>Шляпа BAILEY арт. 81670 BILLY (черный) {black}</v>
      </c>
      <c r="U355" s="18" t="str">
        <f t="shared" ca="1" si="35"/>
        <v>черный</v>
      </c>
      <c r="V355" s="18" t="str">
        <f t="shared" ca="1" si="36"/>
        <v>черный</v>
      </c>
      <c r="W355" s="119" t="str">
        <f ca="1">_xlfn.XLOOKUP(A355,'Цвета артикулов'!A:A,'Цвета артикулов'!B:B,IFERROR(MID(I355,FIND("-",I355)+1,LEN(I355)),IFERROR(MID(I355,1,FIND("/",I355)-2),I355)),0)</f>
        <v>черный</v>
      </c>
      <c r="X355" s="93" t="str">
        <f t="shared" ca="1" si="37"/>
        <v>21-090-09</v>
      </c>
      <c r="Y355" s="95" t="str">
        <f ca="1">VLOOKUP(C355,Группа!A:B,2,FALSE)</f>
        <v>Шляпа</v>
      </c>
      <c r="Z355" s="117" t="str">
        <f ca="1">IFERROR(VLOOKUP(P355,Размеры!A:C,3,FALSE),"")</f>
        <v>61 XL</v>
      </c>
      <c r="AA355" s="117" t="str">
        <f ca="1">VLOOKUP(I355,ЦветПолный!A:B,2,FALSE)</f>
        <v>09</v>
      </c>
      <c r="AB355" s="117">
        <f ca="1">IFERROR(VLOOKUP(P355,Размеры!A:D,4,FALSE),"")</f>
        <v>61</v>
      </c>
      <c r="AC355" s="117">
        <f ca="1">IF(LEFT(IFERROR(VLOOKUP(LOOKUP(2,1/SEARCH(B355,Товары!A:A),Товары!A:A),Товары!A:B,2,0),""),6)=MID(X355,1,6),1,0)</f>
        <v>1</v>
      </c>
      <c r="AE355" s="117">
        <f ca="1">SUMIF(Группа!A:A,C355,Группа!C:C)</f>
        <v>1</v>
      </c>
      <c r="AF355" s="117">
        <f ca="1">SUMIF(Группа!B:B,Y355,Группа!C:C)</f>
        <v>1</v>
      </c>
      <c r="AG355" s="117">
        <f ca="1">SUMIF(Формы!A:A,D355,Формы!B:B)</f>
        <v>1</v>
      </c>
      <c r="AH355" s="117">
        <f ca="1">SUMIF(Материал!A:A,K355,Материал!B:B)</f>
        <v>1</v>
      </c>
      <c r="AI355" s="117">
        <f ca="1">SUMIF(Размеры!A:A,P355,Размеры!E:E)</f>
        <v>1</v>
      </c>
      <c r="AJ355" s="117">
        <f ca="1">SUMIF(Сезон!A:A,F355,Сезон!B:B)</f>
        <v>1</v>
      </c>
      <c r="AK355" s="117">
        <f ca="1">SUMIF(Состав!A:A,J355,Состав!B:B)</f>
        <v>1</v>
      </c>
      <c r="AL355" s="117">
        <f ca="1">SUMIF(ЦветПолный!A:A,I355,ЦветПолный!C:C)</f>
        <v>11</v>
      </c>
      <c r="AM355" s="117">
        <f ca="1">SUMIF(Цвет!A:A,W355,Цвет!B:B)</f>
        <v>1</v>
      </c>
      <c r="AN355" s="117">
        <f ca="1">SUMIF(Пол!B:B,L355,Пол!C:C)</f>
        <v>1</v>
      </c>
      <c r="AO355" s="117">
        <f ca="1">SUMIF(Марка!A:A,G355,Марка!B:B)</f>
        <v>1</v>
      </c>
      <c r="AP355" s="117">
        <f ca="1">SUMIF(Страна!A:A,M355,Страна!B:B)</f>
        <v>1</v>
      </c>
      <c r="AQ355" s="83" t="str">
        <f ca="1">IF(VLOOKUP(T355,Товары!A:B,2,FALSE)=X355,"Есть в 1С","ERR")</f>
        <v>Есть в 1С</v>
      </c>
      <c r="AR355" s="84" t="str">
        <f ca="1">IF(VLOOKUP(X355,Товары!B:B,1,FALSE)=X355,"Есть в 1С","ERR")</f>
        <v>Есть в 1С</v>
      </c>
      <c r="AS355" s="116" t="str">
        <f ca="1">VLOOKUP(T355,Товары!A:B,2,FALSE)</f>
        <v>21-090-09</v>
      </c>
      <c r="AT355" s="114" t="str">
        <f ca="1">VLOOKUP(T355,Товары!A:B,1,FALSE)</f>
        <v>Шляпа BAILEY арт. 81670 BILLY (черный) {black}</v>
      </c>
    </row>
    <row r="356" spans="1:46" x14ac:dyDescent="0.25">
      <c r="A356" s="133" t="str">
        <f ca="1"/>
        <v>21-090-09-59</v>
      </c>
      <c r="B356" s="128" t="str">
        <f ca="1">UPPER(_xlfn.XLOOKUP($A356,Строчный!$A:$A,Строчный!B:B,"ERR",0))</f>
        <v>81670 BILLY</v>
      </c>
      <c r="C356" s="101" t="str">
        <f ca="1">PROPER(_xlfn.XLOOKUP($A356,Строчный!$A:$A,Строчный!C:C,"ERR",0))</f>
        <v>Шляпы</v>
      </c>
      <c r="D356" s="101" t="str">
        <f ca="1">_xlfn.LET(_xlpm.DATA,(_xlfn.XLOOKUP($A356,Строчный!$A:$A,Строчный!D:D,"ERR",0)),UPPER(MID(_xlpm.DATA,1,1))&amp;LOWER(MID(_xlpm.DATA,2,LEN(_xlpm.DATA)-1)))</f>
        <v>Шляпа хомбург</v>
      </c>
      <c r="E356" s="101" t="str">
        <f ca="1">PROPER(_xlfn.XLOOKUP($A356,Строчный!$A:$A,Строчный!E:E,"ERR",0))</f>
        <v>The Hollywood</v>
      </c>
      <c r="F356" s="101" t="str">
        <f ca="1">LOWER(_xlfn.XLOOKUP($A356,Строчный!$A:$A,Строчный!F:F,"ERR",0))</f>
        <v>летний</v>
      </c>
      <c r="G356" s="101" t="str">
        <f ca="1">UPPER(_xlfn.XLOOKUP($A356,Строчный!$A:$A,Строчный!G:G,"ERR",0))</f>
        <v>BAILEY</v>
      </c>
      <c r="H356" s="101" t="str">
        <f ca="1">LOWER(_xlfn.XLOOKUP($A356,Строчный!$A:$A,Строчный!H:H,"ERR",0))</f>
        <v>black</v>
      </c>
      <c r="I356" s="101" t="str">
        <f ca="1">LOWER(_xlfn.XLOOKUP($A356,Строчный!$A:$A,Строчный!I:I,"ERR",0))</f>
        <v>черный</v>
      </c>
      <c r="J356" s="101" t="str">
        <f ca="1">SUBSTITUTE(LOWER(_xlfn.XLOOKUP($A356,Строчный!$A:$A,Строчный!J:J,"ERR",0)),"подклад","Подклад")</f>
        <v>55% бумага - 45% полиэстер</v>
      </c>
      <c r="K356" s="101" t="str">
        <f ca="1">LOWER(_xlfn.XLOOKUP($A356,Строчный!$A:$A,Строчный!K:K,"ERR",0))</f>
        <v>бумажные</v>
      </c>
      <c r="L356" s="101" t="str">
        <f ca="1">PROPER(_xlfn.XLOOKUP($A356,Строчный!$A:$A,Строчный!L:L,"ERR",0))</f>
        <v>Унисекс</v>
      </c>
      <c r="M356" s="101" t="str">
        <f ca="1">PROPER(_xlfn.XLOOKUP($A356,Строчный!$A:$A,Строчный!M:M,"ERR",0))</f>
        <v>Китай</v>
      </c>
      <c r="N356" s="110">
        <f ca="1">VALUE(_xlfn.XLOOKUP($A356,Строчный!$A:$A,Строчный!N:N,"ERR",0))</f>
        <v>2094.3000000000002</v>
      </c>
      <c r="O356" s="109" t="str">
        <f ca="1">_xlfn.XLOOKUP($G356,Фабрика!A:A,Фабрика!B:B,"ERR",0)</f>
        <v>Bollman Headwear Europe Ltd; 2 Merchants drive, Caelisle, Cumbria CA3 0JW, United Kingdom</v>
      </c>
      <c r="P356" s="100">
        <f ca="1">_xlfn.XLOOKUP($A356,Строчный!$A:$A,Строчный!P:P,"ERR",0)</f>
        <v>59</v>
      </c>
      <c r="Q356" s="100">
        <f ca="1">VALUE(_xlfn.XLOOKUP($A356,Строчный!$A:$A,Строчный!Q:Q,"ERR",0))</f>
        <v>10</v>
      </c>
      <c r="R356" s="14" t="s">
        <v>283</v>
      </c>
      <c r="S356" s="122" t="str">
        <f t="shared" ca="1" si="33"/>
        <v>Шляпа BAILEY арт. 81670 BILLY (черный)</v>
      </c>
      <c r="T356" s="121" t="str">
        <f t="shared" ca="1" si="34"/>
        <v>Шляпа BAILEY арт. 81670 BILLY (черный) {black}</v>
      </c>
      <c r="U356" s="18" t="str">
        <f t="shared" ca="1" si="35"/>
        <v>черный</v>
      </c>
      <c r="V356" s="18" t="str">
        <f t="shared" ca="1" si="36"/>
        <v>черный</v>
      </c>
      <c r="W356" s="119" t="str">
        <f ca="1">_xlfn.XLOOKUP(A356,'Цвета артикулов'!A:A,'Цвета артикулов'!B:B,IFERROR(MID(I356,FIND("-",I356)+1,LEN(I356)),IFERROR(MID(I356,1,FIND("/",I356)-2),I356)),0)</f>
        <v>черный</v>
      </c>
      <c r="X356" s="93" t="str">
        <f t="shared" ca="1" si="37"/>
        <v>21-090-09</v>
      </c>
      <c r="Y356" s="95" t="str">
        <f ca="1">VLOOKUP(C356,Группа!A:B,2,FALSE)</f>
        <v>Шляпа</v>
      </c>
      <c r="Z356" s="117" t="str">
        <f ca="1">IFERROR(VLOOKUP(P356,Размеры!A:C,3,FALSE),"")</f>
        <v>59 L</v>
      </c>
      <c r="AA356" s="117" t="str">
        <f ca="1">VLOOKUP(I356,ЦветПолный!A:B,2,FALSE)</f>
        <v>09</v>
      </c>
      <c r="AB356" s="117">
        <f ca="1">IFERROR(VLOOKUP(P356,Размеры!A:D,4,FALSE),"")</f>
        <v>59</v>
      </c>
      <c r="AC356" s="117">
        <f ca="1">IF(LEFT(IFERROR(VLOOKUP(LOOKUP(2,1/SEARCH(B356,Товары!A:A),Товары!A:A),Товары!A:B,2,0),""),6)=MID(X356,1,6),1,0)</f>
        <v>1</v>
      </c>
      <c r="AE356" s="117">
        <f ca="1">SUMIF(Группа!A:A,C356,Группа!C:C)</f>
        <v>1</v>
      </c>
      <c r="AF356" s="117">
        <f ca="1">SUMIF(Группа!B:B,Y356,Группа!C:C)</f>
        <v>1</v>
      </c>
      <c r="AG356" s="117">
        <f ca="1">SUMIF(Формы!A:A,D356,Формы!B:B)</f>
        <v>1</v>
      </c>
      <c r="AH356" s="117">
        <f ca="1">SUMIF(Материал!A:A,K356,Материал!B:B)</f>
        <v>1</v>
      </c>
      <c r="AI356" s="117">
        <f ca="1">SUMIF(Размеры!A:A,P356,Размеры!E:E)</f>
        <v>1</v>
      </c>
      <c r="AJ356" s="117">
        <f ca="1">SUMIF(Сезон!A:A,F356,Сезон!B:B)</f>
        <v>1</v>
      </c>
      <c r="AK356" s="117">
        <f ca="1">SUMIF(Состав!A:A,J356,Состав!B:B)</f>
        <v>1</v>
      </c>
      <c r="AL356" s="117">
        <f ca="1">SUMIF(ЦветПолный!A:A,I356,ЦветПолный!C:C)</f>
        <v>11</v>
      </c>
      <c r="AM356" s="117">
        <f ca="1">SUMIF(Цвет!A:A,W356,Цвет!B:B)</f>
        <v>1</v>
      </c>
      <c r="AN356" s="117">
        <f ca="1">SUMIF(Пол!B:B,L356,Пол!C:C)</f>
        <v>1</v>
      </c>
      <c r="AO356" s="117">
        <f ca="1">SUMIF(Марка!A:A,G356,Марка!B:B)</f>
        <v>1</v>
      </c>
      <c r="AP356" s="117">
        <f ca="1">SUMIF(Страна!A:A,M356,Страна!B:B)</f>
        <v>1</v>
      </c>
      <c r="AQ356" s="83" t="str">
        <f ca="1">IF(VLOOKUP(T356,Товары!A:B,2,FALSE)=X356,"Есть в 1С","ERR")</f>
        <v>Есть в 1С</v>
      </c>
      <c r="AR356" s="84" t="str">
        <f ca="1">IF(VLOOKUP(X356,Товары!B:B,1,FALSE)=X356,"Есть в 1С","ERR")</f>
        <v>Есть в 1С</v>
      </c>
      <c r="AS356" s="116" t="str">
        <f ca="1">VLOOKUP(T356,Товары!A:B,2,FALSE)</f>
        <v>21-090-09</v>
      </c>
      <c r="AT356" s="114" t="str">
        <f ca="1">VLOOKUP(T356,Товары!A:B,1,FALSE)</f>
        <v>Шляпа BAILEY арт. 81670 BILLY (черный) {black}</v>
      </c>
    </row>
    <row r="357" spans="1:46" x14ac:dyDescent="0.25">
      <c r="A357" s="133" t="str">
        <f ca="1"/>
        <v>21-090-09-57</v>
      </c>
      <c r="B357" s="128" t="str">
        <f ca="1">UPPER(_xlfn.XLOOKUP($A357,Строчный!$A:$A,Строчный!B:B,"ERR",0))</f>
        <v>81670 BILLY</v>
      </c>
      <c r="C357" s="101" t="str">
        <f ca="1">PROPER(_xlfn.XLOOKUP($A357,Строчный!$A:$A,Строчный!C:C,"ERR",0))</f>
        <v>Шляпы</v>
      </c>
      <c r="D357" s="101" t="str">
        <f ca="1">_xlfn.LET(_xlpm.DATA,(_xlfn.XLOOKUP($A357,Строчный!$A:$A,Строчный!D:D,"ERR",0)),UPPER(MID(_xlpm.DATA,1,1))&amp;LOWER(MID(_xlpm.DATA,2,LEN(_xlpm.DATA)-1)))</f>
        <v>Шляпа хомбург</v>
      </c>
      <c r="E357" s="101" t="str">
        <f ca="1">PROPER(_xlfn.XLOOKUP($A357,Строчный!$A:$A,Строчный!E:E,"ERR",0))</f>
        <v>The Hollywood</v>
      </c>
      <c r="F357" s="101" t="str">
        <f ca="1">LOWER(_xlfn.XLOOKUP($A357,Строчный!$A:$A,Строчный!F:F,"ERR",0))</f>
        <v>летний</v>
      </c>
      <c r="G357" s="101" t="str">
        <f ca="1">UPPER(_xlfn.XLOOKUP($A357,Строчный!$A:$A,Строчный!G:G,"ERR",0))</f>
        <v>BAILEY</v>
      </c>
      <c r="H357" s="101" t="str">
        <f ca="1">LOWER(_xlfn.XLOOKUP($A357,Строчный!$A:$A,Строчный!H:H,"ERR",0))</f>
        <v>black</v>
      </c>
      <c r="I357" s="101" t="str">
        <f ca="1">LOWER(_xlfn.XLOOKUP($A357,Строчный!$A:$A,Строчный!I:I,"ERR",0))</f>
        <v>черный</v>
      </c>
      <c r="J357" s="101" t="str">
        <f ca="1">SUBSTITUTE(LOWER(_xlfn.XLOOKUP($A357,Строчный!$A:$A,Строчный!J:J,"ERR",0)),"подклад","Подклад")</f>
        <v>55% бумага - 45% полиэстер</v>
      </c>
      <c r="K357" s="101" t="str">
        <f ca="1">LOWER(_xlfn.XLOOKUP($A357,Строчный!$A:$A,Строчный!K:K,"ERR",0))</f>
        <v>бумажные</v>
      </c>
      <c r="L357" s="101" t="str">
        <f ca="1">PROPER(_xlfn.XLOOKUP($A357,Строчный!$A:$A,Строчный!L:L,"ERR",0))</f>
        <v>Унисекс</v>
      </c>
      <c r="M357" s="101" t="str">
        <f ca="1">PROPER(_xlfn.XLOOKUP($A357,Строчный!$A:$A,Строчный!M:M,"ERR",0))</f>
        <v>Китай</v>
      </c>
      <c r="N357" s="110">
        <f ca="1">VALUE(_xlfn.XLOOKUP($A357,Строчный!$A:$A,Строчный!N:N,"ERR",0))</f>
        <v>2094.3000000000002</v>
      </c>
      <c r="O357" s="109" t="str">
        <f ca="1">_xlfn.XLOOKUP($G357,Фабрика!A:A,Фабрика!B:B,"ERR",0)</f>
        <v>Bollman Headwear Europe Ltd; 2 Merchants drive, Caelisle, Cumbria CA3 0JW, United Kingdom</v>
      </c>
      <c r="P357" s="100">
        <f ca="1">_xlfn.XLOOKUP($A357,Строчный!$A:$A,Строчный!P:P,"ERR",0)</f>
        <v>57</v>
      </c>
      <c r="Q357" s="100">
        <f ca="1">VALUE(_xlfn.XLOOKUP($A357,Строчный!$A:$A,Строчный!Q:Q,"ERR",0))</f>
        <v>7</v>
      </c>
      <c r="R357" s="14" t="s">
        <v>283</v>
      </c>
      <c r="S357" s="122" t="str">
        <f t="shared" ca="1" si="33"/>
        <v>Шляпа BAILEY арт. 81670 BILLY (черный)</v>
      </c>
      <c r="T357" s="121" t="str">
        <f t="shared" ca="1" si="34"/>
        <v>Шляпа BAILEY арт. 81670 BILLY (черный) {black}</v>
      </c>
      <c r="U357" s="18" t="str">
        <f t="shared" ca="1" si="35"/>
        <v>черный</v>
      </c>
      <c r="V357" s="18" t="str">
        <f t="shared" ca="1" si="36"/>
        <v>черный</v>
      </c>
      <c r="W357" s="119" t="str">
        <f ca="1">_xlfn.XLOOKUP(A357,'Цвета артикулов'!A:A,'Цвета артикулов'!B:B,IFERROR(MID(I357,FIND("-",I357)+1,LEN(I357)),IFERROR(MID(I357,1,FIND("/",I357)-2),I357)),0)</f>
        <v>черный</v>
      </c>
      <c r="X357" s="93" t="str">
        <f t="shared" ca="1" si="37"/>
        <v>21-090-09</v>
      </c>
      <c r="Y357" s="95" t="str">
        <f ca="1">VLOOKUP(C357,Группа!A:B,2,FALSE)</f>
        <v>Шляпа</v>
      </c>
      <c r="Z357" s="117" t="str">
        <f ca="1">IFERROR(VLOOKUP(P357,Размеры!A:C,3,FALSE),"")</f>
        <v>57 M</v>
      </c>
      <c r="AA357" s="117" t="str">
        <f ca="1">VLOOKUP(I357,ЦветПолный!A:B,2,FALSE)</f>
        <v>09</v>
      </c>
      <c r="AB357" s="117">
        <f ca="1">IFERROR(VLOOKUP(P357,Размеры!A:D,4,FALSE),"")</f>
        <v>57</v>
      </c>
      <c r="AC357" s="117">
        <f ca="1">IF(LEFT(IFERROR(VLOOKUP(LOOKUP(2,1/SEARCH(B357,Товары!A:A),Товары!A:A),Товары!A:B,2,0),""),6)=MID(X357,1,6),1,0)</f>
        <v>1</v>
      </c>
      <c r="AE357" s="117">
        <f ca="1">SUMIF(Группа!A:A,C357,Группа!C:C)</f>
        <v>1</v>
      </c>
      <c r="AF357" s="117">
        <f ca="1">SUMIF(Группа!B:B,Y357,Группа!C:C)</f>
        <v>1</v>
      </c>
      <c r="AG357" s="117">
        <f ca="1">SUMIF(Формы!A:A,D357,Формы!B:B)</f>
        <v>1</v>
      </c>
      <c r="AH357" s="117">
        <f ca="1">SUMIF(Материал!A:A,K357,Материал!B:B)</f>
        <v>1</v>
      </c>
      <c r="AI357" s="117">
        <f ca="1">SUMIF(Размеры!A:A,P357,Размеры!E:E)</f>
        <v>1</v>
      </c>
      <c r="AJ357" s="117">
        <f ca="1">SUMIF(Сезон!A:A,F357,Сезон!B:B)</f>
        <v>1</v>
      </c>
      <c r="AK357" s="117">
        <f ca="1">SUMIF(Состав!A:A,J357,Состав!B:B)</f>
        <v>1</v>
      </c>
      <c r="AL357" s="117">
        <f ca="1">SUMIF(ЦветПолный!A:A,I357,ЦветПолный!C:C)</f>
        <v>11</v>
      </c>
      <c r="AM357" s="117">
        <f ca="1">SUMIF(Цвет!A:A,W357,Цвет!B:B)</f>
        <v>1</v>
      </c>
      <c r="AN357" s="117">
        <f ca="1">SUMIF(Пол!B:B,L357,Пол!C:C)</f>
        <v>1</v>
      </c>
      <c r="AO357" s="117">
        <f ca="1">SUMIF(Марка!A:A,G357,Марка!B:B)</f>
        <v>1</v>
      </c>
      <c r="AP357" s="117">
        <f ca="1">SUMIF(Страна!A:A,M357,Страна!B:B)</f>
        <v>1</v>
      </c>
      <c r="AQ357" s="83" t="str">
        <f ca="1">IF(VLOOKUP(T357,Товары!A:B,2,FALSE)=X357,"Есть в 1С","ERR")</f>
        <v>Есть в 1С</v>
      </c>
      <c r="AR357" s="84" t="str">
        <f ca="1">IF(VLOOKUP(X357,Товары!B:B,1,FALSE)=X357,"Есть в 1С","ERR")</f>
        <v>Есть в 1С</v>
      </c>
      <c r="AS357" s="116" t="str">
        <f ca="1">VLOOKUP(T357,Товары!A:B,2,FALSE)</f>
        <v>21-090-09</v>
      </c>
      <c r="AT357" s="114" t="str">
        <f ca="1">VLOOKUP(T357,Товары!A:B,1,FALSE)</f>
        <v>Шляпа BAILEY арт. 81670 BILLY (черный) {black}</v>
      </c>
    </row>
    <row r="358" spans="1:46" x14ac:dyDescent="0.25">
      <c r="A358" s="133" t="str">
        <f ca="1"/>
        <v>21-090-09-55</v>
      </c>
      <c r="B358" s="128" t="str">
        <f ca="1">UPPER(_xlfn.XLOOKUP($A358,Строчный!$A:$A,Строчный!B:B,"ERR",0))</f>
        <v>81670 BILLY</v>
      </c>
      <c r="C358" s="101" t="str">
        <f ca="1">PROPER(_xlfn.XLOOKUP($A358,Строчный!$A:$A,Строчный!C:C,"ERR",0))</f>
        <v>Шляпы</v>
      </c>
      <c r="D358" s="101" t="str">
        <f ca="1">_xlfn.LET(_xlpm.DATA,(_xlfn.XLOOKUP($A358,Строчный!$A:$A,Строчный!D:D,"ERR",0)),UPPER(MID(_xlpm.DATA,1,1))&amp;LOWER(MID(_xlpm.DATA,2,LEN(_xlpm.DATA)-1)))</f>
        <v>Шляпа хомбург</v>
      </c>
      <c r="E358" s="101" t="str">
        <f ca="1">PROPER(_xlfn.XLOOKUP($A358,Строчный!$A:$A,Строчный!E:E,"ERR",0))</f>
        <v>The Hollywood</v>
      </c>
      <c r="F358" s="101" t="str">
        <f ca="1">LOWER(_xlfn.XLOOKUP($A358,Строчный!$A:$A,Строчный!F:F,"ERR",0))</f>
        <v>летний</v>
      </c>
      <c r="G358" s="101" t="str">
        <f ca="1">UPPER(_xlfn.XLOOKUP($A358,Строчный!$A:$A,Строчный!G:G,"ERR",0))</f>
        <v>BAILEY</v>
      </c>
      <c r="H358" s="101" t="str">
        <f ca="1">LOWER(_xlfn.XLOOKUP($A358,Строчный!$A:$A,Строчный!H:H,"ERR",0))</f>
        <v>black</v>
      </c>
      <c r="I358" s="101" t="str">
        <f ca="1">LOWER(_xlfn.XLOOKUP($A358,Строчный!$A:$A,Строчный!I:I,"ERR",0))</f>
        <v>черный</v>
      </c>
      <c r="J358" s="101" t="str">
        <f ca="1">SUBSTITUTE(LOWER(_xlfn.XLOOKUP($A358,Строчный!$A:$A,Строчный!J:J,"ERR",0)),"подклад","Подклад")</f>
        <v>55% бумага - 45% полиэстер</v>
      </c>
      <c r="K358" s="101" t="str">
        <f ca="1">LOWER(_xlfn.XLOOKUP($A358,Строчный!$A:$A,Строчный!K:K,"ERR",0))</f>
        <v>бумажные</v>
      </c>
      <c r="L358" s="101" t="str">
        <f ca="1">PROPER(_xlfn.XLOOKUP($A358,Строчный!$A:$A,Строчный!L:L,"ERR",0))</f>
        <v>Унисекс</v>
      </c>
      <c r="M358" s="101" t="str">
        <f ca="1">PROPER(_xlfn.XLOOKUP($A358,Строчный!$A:$A,Строчный!M:M,"ERR",0))</f>
        <v>Китай</v>
      </c>
      <c r="N358" s="110">
        <f ca="1">VALUE(_xlfn.XLOOKUP($A358,Строчный!$A:$A,Строчный!N:N,"ERR",0))</f>
        <v>2094.3000000000002</v>
      </c>
      <c r="O358" s="109" t="str">
        <f ca="1">_xlfn.XLOOKUP($G358,Фабрика!A:A,Фабрика!B:B,"ERR",0)</f>
        <v>Bollman Headwear Europe Ltd; 2 Merchants drive, Caelisle, Cumbria CA3 0JW, United Kingdom</v>
      </c>
      <c r="P358" s="100">
        <f ca="1">_xlfn.XLOOKUP($A358,Строчный!$A:$A,Строчный!P:P,"ERR",0)</f>
        <v>55</v>
      </c>
      <c r="Q358" s="100">
        <f ca="1">VALUE(_xlfn.XLOOKUP($A358,Строчный!$A:$A,Строчный!Q:Q,"ERR",0))</f>
        <v>2</v>
      </c>
      <c r="R358" s="14" t="s">
        <v>283</v>
      </c>
      <c r="S358" s="122" t="str">
        <f t="shared" ca="1" si="33"/>
        <v>Шляпа BAILEY арт. 81670 BILLY (черный)</v>
      </c>
      <c r="T358" s="121" t="str">
        <f t="shared" ca="1" si="34"/>
        <v>Шляпа BAILEY арт. 81670 BILLY (черный) {black}</v>
      </c>
      <c r="U358" s="18" t="str">
        <f t="shared" ca="1" si="35"/>
        <v>черный</v>
      </c>
      <c r="V358" s="18" t="str">
        <f t="shared" ca="1" si="36"/>
        <v>черный</v>
      </c>
      <c r="W358" s="119" t="str">
        <f ca="1">_xlfn.XLOOKUP(A358,'Цвета артикулов'!A:A,'Цвета артикулов'!B:B,IFERROR(MID(I358,FIND("-",I358)+1,LEN(I358)),IFERROR(MID(I358,1,FIND("/",I358)-2),I358)),0)</f>
        <v>черный</v>
      </c>
      <c r="X358" s="93" t="str">
        <f t="shared" ca="1" si="37"/>
        <v>21-090-09</v>
      </c>
      <c r="Y358" s="95" t="str">
        <f ca="1">VLOOKUP(C358,Группа!A:B,2,FALSE)</f>
        <v>Шляпа</v>
      </c>
      <c r="Z358" s="117" t="str">
        <f ca="1">IFERROR(VLOOKUP(P358,Размеры!A:C,3,FALSE),"")</f>
        <v>55 S</v>
      </c>
      <c r="AA358" s="117" t="str">
        <f ca="1">VLOOKUP(I358,ЦветПолный!A:B,2,FALSE)</f>
        <v>09</v>
      </c>
      <c r="AB358" s="117">
        <f ca="1">IFERROR(VLOOKUP(P358,Размеры!A:D,4,FALSE),"")</f>
        <v>55</v>
      </c>
      <c r="AC358" s="117">
        <f ca="1">IF(LEFT(IFERROR(VLOOKUP(LOOKUP(2,1/SEARCH(B358,Товары!A:A),Товары!A:A),Товары!A:B,2,0),""),6)=MID(X358,1,6),1,0)</f>
        <v>1</v>
      </c>
      <c r="AE358" s="117">
        <f ca="1">SUMIF(Группа!A:A,C358,Группа!C:C)</f>
        <v>1</v>
      </c>
      <c r="AF358" s="117">
        <f ca="1">SUMIF(Группа!B:B,Y358,Группа!C:C)</f>
        <v>1</v>
      </c>
      <c r="AG358" s="117">
        <f ca="1">SUMIF(Формы!A:A,D358,Формы!B:B)</f>
        <v>1</v>
      </c>
      <c r="AH358" s="117">
        <f ca="1">SUMIF(Материал!A:A,K358,Материал!B:B)</f>
        <v>1</v>
      </c>
      <c r="AI358" s="117">
        <f ca="1">SUMIF(Размеры!A:A,P358,Размеры!E:E)</f>
        <v>1</v>
      </c>
      <c r="AJ358" s="117">
        <f ca="1">SUMIF(Сезон!A:A,F358,Сезон!B:B)</f>
        <v>1</v>
      </c>
      <c r="AK358" s="117">
        <f ca="1">SUMIF(Состав!A:A,J358,Состав!B:B)</f>
        <v>1</v>
      </c>
      <c r="AL358" s="117">
        <f ca="1">SUMIF(ЦветПолный!A:A,I358,ЦветПолный!C:C)</f>
        <v>11</v>
      </c>
      <c r="AM358" s="117">
        <f ca="1">SUMIF(Цвет!A:A,W358,Цвет!B:B)</f>
        <v>1</v>
      </c>
      <c r="AN358" s="117">
        <f ca="1">SUMIF(Пол!B:B,L358,Пол!C:C)</f>
        <v>1</v>
      </c>
      <c r="AO358" s="117">
        <f ca="1">SUMIF(Марка!A:A,G358,Марка!B:B)</f>
        <v>1</v>
      </c>
      <c r="AP358" s="117">
        <f ca="1">SUMIF(Страна!A:A,M358,Страна!B:B)</f>
        <v>1</v>
      </c>
      <c r="AQ358" s="83" t="str">
        <f ca="1">IF(VLOOKUP(T358,Товары!A:B,2,FALSE)=X358,"Есть в 1С","ERR")</f>
        <v>Есть в 1С</v>
      </c>
      <c r="AR358" s="84" t="str">
        <f ca="1">IF(VLOOKUP(X358,Товары!B:B,1,FALSE)=X358,"Есть в 1С","ERR")</f>
        <v>Есть в 1С</v>
      </c>
      <c r="AS358" s="116" t="str">
        <f ca="1">VLOOKUP(T358,Товары!A:B,2,FALSE)</f>
        <v>21-090-09</v>
      </c>
      <c r="AT358" s="114" t="str">
        <f ca="1">VLOOKUP(T358,Товары!A:B,1,FALSE)</f>
        <v>Шляпа BAILEY арт. 81670 BILLY (черный) {black}</v>
      </c>
    </row>
    <row r="359" spans="1:46" x14ac:dyDescent="0.25">
      <c r="A359" s="133" t="str">
        <f ca="1"/>
        <v>21-089-36-63</v>
      </c>
      <c r="B359" s="128" t="str">
        <f ca="1">UPPER(_xlfn.XLOOKUP($A359,Строчный!$A:$A,Строчный!B:B,"ERR",0))</f>
        <v>81650 SALEM</v>
      </c>
      <c r="C359" s="101" t="str">
        <f ca="1">PROPER(_xlfn.XLOOKUP($A359,Строчный!$A:$A,Строчный!C:C,"ERR",0))</f>
        <v>Шляпы</v>
      </c>
      <c r="D359" s="101" t="str">
        <f ca="1">_xlfn.LET(_xlpm.DATA,(_xlfn.XLOOKUP($A359,Строчный!$A:$A,Строчный!D:D,"ERR",0)),UPPER(MID(_xlpm.DATA,1,1))&amp;LOWER(MID(_xlpm.DATA,2,LEN(_xlpm.DATA)-1)))</f>
        <v>Шляпа хомбург</v>
      </c>
      <c r="E359" s="101" t="str">
        <f ca="1">PROPER(_xlfn.XLOOKUP($A359,Строчный!$A:$A,Строчный!E:E,"ERR",0))</f>
        <v>The Hollywood</v>
      </c>
      <c r="F359" s="101" t="str">
        <f ca="1">LOWER(_xlfn.XLOOKUP($A359,Строчный!$A:$A,Строчный!F:F,"ERR",0))</f>
        <v>летний</v>
      </c>
      <c r="G359" s="101" t="str">
        <f ca="1">UPPER(_xlfn.XLOOKUP($A359,Строчный!$A:$A,Строчный!G:G,"ERR",0))</f>
        <v>BAILEY</v>
      </c>
      <c r="H359" s="101" t="str">
        <f ca="1">LOWER(_xlfn.XLOOKUP($A359,Строчный!$A:$A,Строчный!H:H,"ERR",0))</f>
        <v>natural</v>
      </c>
      <c r="I359" s="101" t="str">
        <f ca="1">LOWER(_xlfn.XLOOKUP($A359,Строчный!$A:$A,Строчный!I:I,"ERR",0))</f>
        <v>кремовый</v>
      </c>
      <c r="J359" s="101" t="str">
        <f ca="1">SUBSTITUTE(LOWER(_xlfn.XLOOKUP($A359,Строчный!$A:$A,Строчный!J:J,"ERR",0)),"подклад","Подклад")</f>
        <v>55% бумага - 45% полиэстер</v>
      </c>
      <c r="K359" s="101" t="str">
        <f ca="1">LOWER(_xlfn.XLOOKUP($A359,Строчный!$A:$A,Строчный!K:K,"ERR",0))</f>
        <v>бумажные</v>
      </c>
      <c r="L359" s="101" t="str">
        <f ca="1">PROPER(_xlfn.XLOOKUP($A359,Строчный!$A:$A,Строчный!L:L,"ERR",0))</f>
        <v>Унисекс</v>
      </c>
      <c r="M359" s="101" t="str">
        <f ca="1">PROPER(_xlfn.XLOOKUP($A359,Строчный!$A:$A,Строчный!M:M,"ERR",0))</f>
        <v>Китай</v>
      </c>
      <c r="N359" s="110">
        <f ca="1">VALUE(_xlfn.XLOOKUP($A359,Строчный!$A:$A,Строчный!N:N,"ERR",0))</f>
        <v>2094.3000000000002</v>
      </c>
      <c r="O359" s="109" t="str">
        <f ca="1">_xlfn.XLOOKUP($G359,Фабрика!A:A,Фабрика!B:B,"ERR",0)</f>
        <v>Bollman Headwear Europe Ltd; 2 Merchants drive, Caelisle, Cumbria CA3 0JW, United Kingdom</v>
      </c>
      <c r="P359" s="100">
        <f ca="1">_xlfn.XLOOKUP($A359,Строчный!$A:$A,Строчный!P:P,"ERR",0)</f>
        <v>63</v>
      </c>
      <c r="Q359" s="100">
        <f ca="1">VALUE(_xlfn.XLOOKUP($A359,Строчный!$A:$A,Строчный!Q:Q,"ERR",0))</f>
        <v>2</v>
      </c>
      <c r="R359" s="14" t="s">
        <v>283</v>
      </c>
      <c r="S359" s="122" t="str">
        <f t="shared" ca="1" si="33"/>
        <v>Шляпа BAILEY арт. 81650 SALEM (кремовый)</v>
      </c>
      <c r="T359" s="121" t="str">
        <f t="shared" ca="1" si="34"/>
        <v>Шляпа BAILEY арт. 81650 SALEM (кремовый) {natural}</v>
      </c>
      <c r="U359" s="18" t="str">
        <f t="shared" ca="1" si="35"/>
        <v>кремовый</v>
      </c>
      <c r="V359" s="18" t="str">
        <f t="shared" ca="1" si="36"/>
        <v>кремовый</v>
      </c>
      <c r="W359" s="119" t="s">
        <v>52</v>
      </c>
      <c r="X359" s="93" t="str">
        <f t="shared" ca="1" si="37"/>
        <v>21-089-36</v>
      </c>
      <c r="Y359" s="95" t="str">
        <f ca="1">VLOOKUP(C359,Группа!A:B,2,FALSE)</f>
        <v>Шляпа</v>
      </c>
      <c r="Z359" s="117" t="str">
        <f ca="1">IFERROR(VLOOKUP(P359,Размеры!A:C,3,FALSE),"")</f>
        <v>63 XXL</v>
      </c>
      <c r="AA359" s="117" t="str">
        <f ca="1">VLOOKUP(I359,ЦветПолный!A:B,2,FALSE)</f>
        <v>36</v>
      </c>
      <c r="AB359" s="117">
        <f ca="1">IFERROR(VLOOKUP(P359,Размеры!A:D,4,FALSE),"")</f>
        <v>63</v>
      </c>
      <c r="AC359" s="117">
        <f ca="1">IF(LEFT(IFERROR(VLOOKUP(LOOKUP(2,1/SEARCH(B359,Товары!A:A),Товары!A:A),Товары!A:B,2,0),""),6)=MID(X359,1,6),1,0)</f>
        <v>1</v>
      </c>
      <c r="AE359" s="117">
        <f ca="1">SUMIF(Группа!A:A,C359,Группа!C:C)</f>
        <v>1</v>
      </c>
      <c r="AF359" s="117">
        <f ca="1">SUMIF(Группа!B:B,Y359,Группа!C:C)</f>
        <v>1</v>
      </c>
      <c r="AG359" s="117">
        <f ca="1">SUMIF(Формы!A:A,D359,Формы!B:B)</f>
        <v>1</v>
      </c>
      <c r="AH359" s="117">
        <f ca="1">SUMIF(Материал!A:A,K359,Материал!B:B)</f>
        <v>1</v>
      </c>
      <c r="AI359" s="117">
        <f ca="1">SUMIF(Размеры!A:A,P359,Размеры!E:E)</f>
        <v>1</v>
      </c>
      <c r="AJ359" s="117">
        <f ca="1">SUMIF(Сезон!A:A,F359,Сезон!B:B)</f>
        <v>1</v>
      </c>
      <c r="AK359" s="117">
        <f ca="1">SUMIF(Состав!A:A,J359,Состав!B:B)</f>
        <v>1</v>
      </c>
      <c r="AL359" s="117">
        <f ca="1">SUMIF(ЦветПолный!A:A,I359,ЦветПолный!C:C)</f>
        <v>6</v>
      </c>
      <c r="AM359" s="117">
        <f>SUMIF(Цвет!A:A,W359,Цвет!B:B)</f>
        <v>1</v>
      </c>
      <c r="AN359" s="117">
        <f ca="1">SUMIF(Пол!B:B,L359,Пол!C:C)</f>
        <v>1</v>
      </c>
      <c r="AO359" s="117">
        <f ca="1">SUMIF(Марка!A:A,G359,Марка!B:B)</f>
        <v>1</v>
      </c>
      <c r="AP359" s="117">
        <f ca="1">SUMIF(Страна!A:A,M359,Страна!B:B)</f>
        <v>1</v>
      </c>
      <c r="AQ359" s="83" t="str">
        <f ca="1">IF(VLOOKUP(T359,Товары!A:B,2,FALSE)=X359,"Есть в 1С","ERR")</f>
        <v>Есть в 1С</v>
      </c>
      <c r="AR359" s="84" t="str">
        <f ca="1">IF(VLOOKUP(X359,Товары!B:B,1,FALSE)=X359,"Есть в 1С","ERR")</f>
        <v>Есть в 1С</v>
      </c>
      <c r="AS359" s="116" t="str">
        <f ca="1">VLOOKUP(T359,Товары!A:B,2,FALSE)</f>
        <v>21-089-36</v>
      </c>
      <c r="AT359" s="114" t="str">
        <f ca="1">VLOOKUP(T359,Товары!A:B,1,FALSE)</f>
        <v>Шляпа BAILEY арт. 81650 SALEM (кремовый) {natural}</v>
      </c>
    </row>
    <row r="360" spans="1:46" x14ac:dyDescent="0.25">
      <c r="A360" s="133" t="str">
        <f ca="1"/>
        <v>21-089-36-61</v>
      </c>
      <c r="B360" s="128" t="str">
        <f ca="1">UPPER(_xlfn.XLOOKUP($A360,Строчный!$A:$A,Строчный!B:B,"ERR",0))</f>
        <v>81650 SALEM</v>
      </c>
      <c r="C360" s="101" t="str">
        <f ca="1">PROPER(_xlfn.XLOOKUP($A360,Строчный!$A:$A,Строчный!C:C,"ERR",0))</f>
        <v>Шляпы</v>
      </c>
      <c r="D360" s="101" t="str">
        <f ca="1">_xlfn.LET(_xlpm.DATA,(_xlfn.XLOOKUP($A360,Строчный!$A:$A,Строчный!D:D,"ERR",0)),UPPER(MID(_xlpm.DATA,1,1))&amp;LOWER(MID(_xlpm.DATA,2,LEN(_xlpm.DATA)-1)))</f>
        <v>Шляпа хомбург</v>
      </c>
      <c r="E360" s="101" t="str">
        <f ca="1">PROPER(_xlfn.XLOOKUP($A360,Строчный!$A:$A,Строчный!E:E,"ERR",0))</f>
        <v>The Hollywood</v>
      </c>
      <c r="F360" s="101" t="str">
        <f ca="1">LOWER(_xlfn.XLOOKUP($A360,Строчный!$A:$A,Строчный!F:F,"ERR",0))</f>
        <v>летний</v>
      </c>
      <c r="G360" s="101" t="str">
        <f ca="1">UPPER(_xlfn.XLOOKUP($A360,Строчный!$A:$A,Строчный!G:G,"ERR",0))</f>
        <v>BAILEY</v>
      </c>
      <c r="H360" s="101" t="str">
        <f ca="1">LOWER(_xlfn.XLOOKUP($A360,Строчный!$A:$A,Строчный!H:H,"ERR",0))</f>
        <v>natural</v>
      </c>
      <c r="I360" s="101" t="str">
        <f ca="1">LOWER(_xlfn.XLOOKUP($A360,Строчный!$A:$A,Строчный!I:I,"ERR",0))</f>
        <v>кремовый</v>
      </c>
      <c r="J360" s="101" t="str">
        <f ca="1">SUBSTITUTE(LOWER(_xlfn.XLOOKUP($A360,Строчный!$A:$A,Строчный!J:J,"ERR",0)),"подклад","Подклад")</f>
        <v>55% бумага - 45% полиэстер</v>
      </c>
      <c r="K360" s="101" t="str">
        <f ca="1">LOWER(_xlfn.XLOOKUP($A360,Строчный!$A:$A,Строчный!K:K,"ERR",0))</f>
        <v>бумажные</v>
      </c>
      <c r="L360" s="101" t="str">
        <f ca="1">PROPER(_xlfn.XLOOKUP($A360,Строчный!$A:$A,Строчный!L:L,"ERR",0))</f>
        <v>Унисекс</v>
      </c>
      <c r="M360" s="101" t="str">
        <f ca="1">PROPER(_xlfn.XLOOKUP($A360,Строчный!$A:$A,Строчный!M:M,"ERR",0))</f>
        <v>Китай</v>
      </c>
      <c r="N360" s="110">
        <f ca="1">VALUE(_xlfn.XLOOKUP($A360,Строчный!$A:$A,Строчный!N:N,"ERR",0))</f>
        <v>2094.3000000000002</v>
      </c>
      <c r="O360" s="109" t="str">
        <f ca="1">_xlfn.XLOOKUP($G360,Фабрика!A:A,Фабрика!B:B,"ERR",0)</f>
        <v>Bollman Headwear Europe Ltd; 2 Merchants drive, Caelisle, Cumbria CA3 0JW, United Kingdom</v>
      </c>
      <c r="P360" s="100">
        <f ca="1">_xlfn.XLOOKUP($A360,Строчный!$A:$A,Строчный!P:P,"ERR",0)</f>
        <v>61</v>
      </c>
      <c r="Q360" s="100">
        <f ca="1">VALUE(_xlfn.XLOOKUP($A360,Строчный!$A:$A,Строчный!Q:Q,"ERR",0))</f>
        <v>5</v>
      </c>
      <c r="R360" s="14" t="s">
        <v>283</v>
      </c>
      <c r="S360" s="122" t="str">
        <f t="shared" ca="1" si="33"/>
        <v>Шляпа BAILEY арт. 81650 SALEM (кремовый)</v>
      </c>
      <c r="T360" s="121" t="str">
        <f t="shared" ca="1" si="34"/>
        <v>Шляпа BAILEY арт. 81650 SALEM (кремовый) {natural}</v>
      </c>
      <c r="U360" s="18" t="str">
        <f t="shared" ca="1" si="35"/>
        <v>кремовый</v>
      </c>
      <c r="V360" s="18" t="str">
        <f t="shared" ca="1" si="36"/>
        <v>кремовый</v>
      </c>
      <c r="W360" s="119" t="s">
        <v>52</v>
      </c>
      <c r="X360" s="93" t="str">
        <f t="shared" ca="1" si="37"/>
        <v>21-089-36</v>
      </c>
      <c r="Y360" s="95" t="str">
        <f ca="1">VLOOKUP(C360,Группа!A:B,2,FALSE)</f>
        <v>Шляпа</v>
      </c>
      <c r="Z360" s="117" t="str">
        <f ca="1">IFERROR(VLOOKUP(P360,Размеры!A:C,3,FALSE),"")</f>
        <v>61 XL</v>
      </c>
      <c r="AA360" s="117" t="str">
        <f ca="1">VLOOKUP(I360,ЦветПолный!A:B,2,FALSE)</f>
        <v>36</v>
      </c>
      <c r="AB360" s="117">
        <f ca="1">IFERROR(VLOOKUP(P360,Размеры!A:D,4,FALSE),"")</f>
        <v>61</v>
      </c>
      <c r="AC360" s="117">
        <f ca="1">IF(LEFT(IFERROR(VLOOKUP(LOOKUP(2,1/SEARCH(B360,Товары!A:A),Товары!A:A),Товары!A:B,2,0),""),6)=MID(X360,1,6),1,0)</f>
        <v>1</v>
      </c>
      <c r="AE360" s="117">
        <f ca="1">SUMIF(Группа!A:A,C360,Группа!C:C)</f>
        <v>1</v>
      </c>
      <c r="AF360" s="117">
        <f ca="1">SUMIF(Группа!B:B,Y360,Группа!C:C)</f>
        <v>1</v>
      </c>
      <c r="AG360" s="117">
        <f ca="1">SUMIF(Формы!A:A,D360,Формы!B:B)</f>
        <v>1</v>
      </c>
      <c r="AH360" s="117">
        <f ca="1">SUMIF(Материал!A:A,K360,Материал!B:B)</f>
        <v>1</v>
      </c>
      <c r="AI360" s="117">
        <f ca="1">SUMIF(Размеры!A:A,P360,Размеры!E:E)</f>
        <v>1</v>
      </c>
      <c r="AJ360" s="117">
        <f ca="1">SUMIF(Сезон!A:A,F360,Сезон!B:B)</f>
        <v>1</v>
      </c>
      <c r="AK360" s="117">
        <f ca="1">SUMIF(Состав!A:A,J360,Состав!B:B)</f>
        <v>1</v>
      </c>
      <c r="AL360" s="117">
        <f ca="1">SUMIF(ЦветПолный!A:A,I360,ЦветПолный!C:C)</f>
        <v>6</v>
      </c>
      <c r="AM360" s="117">
        <f>SUMIF(Цвет!A:A,W360,Цвет!B:B)</f>
        <v>1</v>
      </c>
      <c r="AN360" s="117">
        <f ca="1">SUMIF(Пол!B:B,L360,Пол!C:C)</f>
        <v>1</v>
      </c>
      <c r="AO360" s="117">
        <f ca="1">SUMIF(Марка!A:A,G360,Марка!B:B)</f>
        <v>1</v>
      </c>
      <c r="AP360" s="117">
        <f ca="1">SUMIF(Страна!A:A,M360,Страна!B:B)</f>
        <v>1</v>
      </c>
      <c r="AQ360" s="83" t="str">
        <f ca="1">IF(VLOOKUP(T360,Товары!A:B,2,FALSE)=X360,"Есть в 1С","ERR")</f>
        <v>Есть в 1С</v>
      </c>
      <c r="AR360" s="84" t="str">
        <f ca="1">IF(VLOOKUP(X360,Товары!B:B,1,FALSE)=X360,"Есть в 1С","ERR")</f>
        <v>Есть в 1С</v>
      </c>
      <c r="AS360" s="116" t="str">
        <f ca="1">VLOOKUP(T360,Товары!A:B,2,FALSE)</f>
        <v>21-089-36</v>
      </c>
      <c r="AT360" s="114" t="str">
        <f ca="1">VLOOKUP(T360,Товары!A:B,1,FALSE)</f>
        <v>Шляпа BAILEY арт. 81650 SALEM (кремовый) {natural}</v>
      </c>
    </row>
    <row r="361" spans="1:46" x14ac:dyDescent="0.25">
      <c r="A361" s="133" t="str">
        <f ca="1"/>
        <v>21-089-36-59</v>
      </c>
      <c r="B361" s="128" t="str">
        <f ca="1">UPPER(_xlfn.XLOOKUP($A361,Строчный!$A:$A,Строчный!B:B,"ERR",0))</f>
        <v>81650 SALEM</v>
      </c>
      <c r="C361" s="101" t="str">
        <f ca="1">PROPER(_xlfn.XLOOKUP($A361,Строчный!$A:$A,Строчный!C:C,"ERR",0))</f>
        <v>Шляпы</v>
      </c>
      <c r="D361" s="101" t="str">
        <f ca="1">_xlfn.LET(_xlpm.DATA,(_xlfn.XLOOKUP($A361,Строчный!$A:$A,Строчный!D:D,"ERR",0)),UPPER(MID(_xlpm.DATA,1,1))&amp;LOWER(MID(_xlpm.DATA,2,LEN(_xlpm.DATA)-1)))</f>
        <v>Шляпа хомбург</v>
      </c>
      <c r="E361" s="101" t="str">
        <f ca="1">PROPER(_xlfn.XLOOKUP($A361,Строчный!$A:$A,Строчный!E:E,"ERR",0))</f>
        <v>The Hollywood</v>
      </c>
      <c r="F361" s="101" t="str">
        <f ca="1">LOWER(_xlfn.XLOOKUP($A361,Строчный!$A:$A,Строчный!F:F,"ERR",0))</f>
        <v>летний</v>
      </c>
      <c r="G361" s="101" t="str">
        <f ca="1">UPPER(_xlfn.XLOOKUP($A361,Строчный!$A:$A,Строчный!G:G,"ERR",0))</f>
        <v>BAILEY</v>
      </c>
      <c r="H361" s="101" t="str">
        <f ca="1">LOWER(_xlfn.XLOOKUP($A361,Строчный!$A:$A,Строчный!H:H,"ERR",0))</f>
        <v>natural</v>
      </c>
      <c r="I361" s="101" t="str">
        <f ca="1">LOWER(_xlfn.XLOOKUP($A361,Строчный!$A:$A,Строчный!I:I,"ERR",0))</f>
        <v>кремовый</v>
      </c>
      <c r="J361" s="101" t="str">
        <f ca="1">SUBSTITUTE(LOWER(_xlfn.XLOOKUP($A361,Строчный!$A:$A,Строчный!J:J,"ERR",0)),"подклад","Подклад")</f>
        <v>55% бумага - 45% полиэстер</v>
      </c>
      <c r="K361" s="101" t="str">
        <f ca="1">LOWER(_xlfn.XLOOKUP($A361,Строчный!$A:$A,Строчный!K:K,"ERR",0))</f>
        <v>бумажные</v>
      </c>
      <c r="L361" s="101" t="str">
        <f ca="1">PROPER(_xlfn.XLOOKUP($A361,Строчный!$A:$A,Строчный!L:L,"ERR",0))</f>
        <v>Унисекс</v>
      </c>
      <c r="M361" s="101" t="str">
        <f ca="1">PROPER(_xlfn.XLOOKUP($A361,Строчный!$A:$A,Строчный!M:M,"ERR",0))</f>
        <v>Китай</v>
      </c>
      <c r="N361" s="110">
        <f ca="1">VALUE(_xlfn.XLOOKUP($A361,Строчный!$A:$A,Строчный!N:N,"ERR",0))</f>
        <v>2094.3000000000002</v>
      </c>
      <c r="O361" s="109" t="str">
        <f ca="1">_xlfn.XLOOKUP($G361,Фабрика!A:A,Фабрика!B:B,"ERR",0)</f>
        <v>Bollman Headwear Europe Ltd; 2 Merchants drive, Caelisle, Cumbria CA3 0JW, United Kingdom</v>
      </c>
      <c r="P361" s="100">
        <f ca="1">_xlfn.XLOOKUP($A361,Строчный!$A:$A,Строчный!P:P,"ERR",0)</f>
        <v>59</v>
      </c>
      <c r="Q361" s="100">
        <f ca="1">VALUE(_xlfn.XLOOKUP($A361,Строчный!$A:$A,Строчный!Q:Q,"ERR",0))</f>
        <v>8</v>
      </c>
      <c r="R361" s="14" t="s">
        <v>283</v>
      </c>
      <c r="S361" s="122" t="str">
        <f t="shared" ca="1" si="33"/>
        <v>Шляпа BAILEY арт. 81650 SALEM (кремовый)</v>
      </c>
      <c r="T361" s="121" t="str">
        <f t="shared" ca="1" si="34"/>
        <v>Шляпа BAILEY арт. 81650 SALEM (кремовый) {natural}</v>
      </c>
      <c r="U361" s="18" t="str">
        <f t="shared" ca="1" si="35"/>
        <v>кремовый</v>
      </c>
      <c r="V361" s="18" t="str">
        <f t="shared" ca="1" si="36"/>
        <v>кремовый</v>
      </c>
      <c r="W361" s="119" t="s">
        <v>52</v>
      </c>
      <c r="X361" s="93" t="str">
        <f t="shared" ca="1" si="37"/>
        <v>21-089-36</v>
      </c>
      <c r="Y361" s="95" t="str">
        <f ca="1">VLOOKUP(C361,Группа!A:B,2,FALSE)</f>
        <v>Шляпа</v>
      </c>
      <c r="Z361" s="117" t="str">
        <f ca="1">IFERROR(VLOOKUP(P361,Размеры!A:C,3,FALSE),"")</f>
        <v>59 L</v>
      </c>
      <c r="AA361" s="117" t="str">
        <f ca="1">VLOOKUP(I361,ЦветПолный!A:B,2,FALSE)</f>
        <v>36</v>
      </c>
      <c r="AB361" s="117">
        <f ca="1">IFERROR(VLOOKUP(P361,Размеры!A:D,4,FALSE),"")</f>
        <v>59</v>
      </c>
      <c r="AC361" s="117">
        <f ca="1">IF(LEFT(IFERROR(VLOOKUP(LOOKUP(2,1/SEARCH(B361,Товары!A:A),Товары!A:A),Товары!A:B,2,0),""),6)=MID(X361,1,6),1,0)</f>
        <v>1</v>
      </c>
      <c r="AE361" s="117">
        <f ca="1">SUMIF(Группа!A:A,C361,Группа!C:C)</f>
        <v>1</v>
      </c>
      <c r="AF361" s="117">
        <f ca="1">SUMIF(Группа!B:B,Y361,Группа!C:C)</f>
        <v>1</v>
      </c>
      <c r="AG361" s="117">
        <f ca="1">SUMIF(Формы!A:A,D361,Формы!B:B)</f>
        <v>1</v>
      </c>
      <c r="AH361" s="117">
        <f ca="1">SUMIF(Материал!A:A,K361,Материал!B:B)</f>
        <v>1</v>
      </c>
      <c r="AI361" s="117">
        <f ca="1">SUMIF(Размеры!A:A,P361,Размеры!E:E)</f>
        <v>1</v>
      </c>
      <c r="AJ361" s="117">
        <f ca="1">SUMIF(Сезон!A:A,F361,Сезон!B:B)</f>
        <v>1</v>
      </c>
      <c r="AK361" s="117">
        <f ca="1">SUMIF(Состав!A:A,J361,Состав!B:B)</f>
        <v>1</v>
      </c>
      <c r="AL361" s="117">
        <f ca="1">SUMIF(ЦветПолный!A:A,I361,ЦветПолный!C:C)</f>
        <v>6</v>
      </c>
      <c r="AM361" s="117">
        <f>SUMIF(Цвет!A:A,W361,Цвет!B:B)</f>
        <v>1</v>
      </c>
      <c r="AN361" s="117">
        <f ca="1">SUMIF(Пол!B:B,L361,Пол!C:C)</f>
        <v>1</v>
      </c>
      <c r="AO361" s="117">
        <f ca="1">SUMIF(Марка!A:A,G361,Марка!B:B)</f>
        <v>1</v>
      </c>
      <c r="AP361" s="117">
        <f ca="1">SUMIF(Страна!A:A,M361,Страна!B:B)</f>
        <v>1</v>
      </c>
      <c r="AQ361" s="83" t="str">
        <f ca="1">IF(VLOOKUP(T361,Товары!A:B,2,FALSE)=X361,"Есть в 1С","ERR")</f>
        <v>Есть в 1С</v>
      </c>
      <c r="AR361" s="84" t="str">
        <f ca="1">IF(VLOOKUP(X361,Товары!B:B,1,FALSE)=X361,"Есть в 1С","ERR")</f>
        <v>Есть в 1С</v>
      </c>
      <c r="AS361" s="116" t="str">
        <f ca="1">VLOOKUP(T361,Товары!A:B,2,FALSE)</f>
        <v>21-089-36</v>
      </c>
      <c r="AT361" s="114" t="str">
        <f ca="1">VLOOKUP(T361,Товары!A:B,1,FALSE)</f>
        <v>Шляпа BAILEY арт. 81650 SALEM (кремовый) {natural}</v>
      </c>
    </row>
    <row r="362" spans="1:46" x14ac:dyDescent="0.25">
      <c r="A362" s="133" t="str">
        <f ca="1"/>
        <v>21-089-36-57</v>
      </c>
      <c r="B362" s="128" t="str">
        <f ca="1">UPPER(_xlfn.XLOOKUP($A362,Строчный!$A:$A,Строчный!B:B,"ERR",0))</f>
        <v>81650 SALEM</v>
      </c>
      <c r="C362" s="101" t="str">
        <f ca="1">PROPER(_xlfn.XLOOKUP($A362,Строчный!$A:$A,Строчный!C:C,"ERR",0))</f>
        <v>Шляпы</v>
      </c>
      <c r="D362" s="101" t="str">
        <f ca="1">_xlfn.LET(_xlpm.DATA,(_xlfn.XLOOKUP($A362,Строчный!$A:$A,Строчный!D:D,"ERR",0)),UPPER(MID(_xlpm.DATA,1,1))&amp;LOWER(MID(_xlpm.DATA,2,LEN(_xlpm.DATA)-1)))</f>
        <v>Шляпа хомбург</v>
      </c>
      <c r="E362" s="101" t="str">
        <f ca="1">PROPER(_xlfn.XLOOKUP($A362,Строчный!$A:$A,Строчный!E:E,"ERR",0))</f>
        <v>The Hollywood</v>
      </c>
      <c r="F362" s="101" t="str">
        <f ca="1">LOWER(_xlfn.XLOOKUP($A362,Строчный!$A:$A,Строчный!F:F,"ERR",0))</f>
        <v>летний</v>
      </c>
      <c r="G362" s="101" t="str">
        <f ca="1">UPPER(_xlfn.XLOOKUP($A362,Строчный!$A:$A,Строчный!G:G,"ERR",0))</f>
        <v>BAILEY</v>
      </c>
      <c r="H362" s="101" t="str">
        <f ca="1">LOWER(_xlfn.XLOOKUP($A362,Строчный!$A:$A,Строчный!H:H,"ERR",0))</f>
        <v>natural</v>
      </c>
      <c r="I362" s="101" t="str">
        <f ca="1">LOWER(_xlfn.XLOOKUP($A362,Строчный!$A:$A,Строчный!I:I,"ERR",0))</f>
        <v>кремовый</v>
      </c>
      <c r="J362" s="101" t="str">
        <f ca="1">SUBSTITUTE(LOWER(_xlfn.XLOOKUP($A362,Строчный!$A:$A,Строчный!J:J,"ERR",0)),"подклад","Подклад")</f>
        <v>55% бумага - 45% полиэстер</v>
      </c>
      <c r="K362" s="101" t="str">
        <f ca="1">LOWER(_xlfn.XLOOKUP($A362,Строчный!$A:$A,Строчный!K:K,"ERR",0))</f>
        <v>бумажные</v>
      </c>
      <c r="L362" s="101" t="str">
        <f ca="1">PROPER(_xlfn.XLOOKUP($A362,Строчный!$A:$A,Строчный!L:L,"ERR",0))</f>
        <v>Унисекс</v>
      </c>
      <c r="M362" s="101" t="str">
        <f ca="1">PROPER(_xlfn.XLOOKUP($A362,Строчный!$A:$A,Строчный!M:M,"ERR",0))</f>
        <v>Китай</v>
      </c>
      <c r="N362" s="110">
        <f ca="1">VALUE(_xlfn.XLOOKUP($A362,Строчный!$A:$A,Строчный!N:N,"ERR",0))</f>
        <v>2094.3000000000002</v>
      </c>
      <c r="O362" s="109" t="str">
        <f ca="1">_xlfn.XLOOKUP($G362,Фабрика!A:A,Фабрика!B:B,"ERR",0)</f>
        <v>Bollman Headwear Europe Ltd; 2 Merchants drive, Caelisle, Cumbria CA3 0JW, United Kingdom</v>
      </c>
      <c r="P362" s="100">
        <f ca="1">_xlfn.XLOOKUP($A362,Строчный!$A:$A,Строчный!P:P,"ERR",0)</f>
        <v>57</v>
      </c>
      <c r="Q362" s="100">
        <f ca="1">VALUE(_xlfn.XLOOKUP($A362,Строчный!$A:$A,Строчный!Q:Q,"ERR",0))</f>
        <v>7</v>
      </c>
      <c r="R362" s="14" t="s">
        <v>283</v>
      </c>
      <c r="S362" s="122" t="str">
        <f t="shared" ca="1" si="33"/>
        <v>Шляпа BAILEY арт. 81650 SALEM (кремовый)</v>
      </c>
      <c r="T362" s="121" t="str">
        <f t="shared" ca="1" si="34"/>
        <v>Шляпа BAILEY арт. 81650 SALEM (кремовый) {natural}</v>
      </c>
      <c r="U362" s="18" t="str">
        <f t="shared" ca="1" si="35"/>
        <v>кремовый</v>
      </c>
      <c r="V362" s="18" t="str">
        <f t="shared" ca="1" si="36"/>
        <v>кремовый</v>
      </c>
      <c r="W362" s="119" t="s">
        <v>52</v>
      </c>
      <c r="X362" s="93" t="str">
        <f t="shared" ca="1" si="37"/>
        <v>21-089-36</v>
      </c>
      <c r="Y362" s="95" t="str">
        <f ca="1">VLOOKUP(C362,Группа!A:B,2,FALSE)</f>
        <v>Шляпа</v>
      </c>
      <c r="Z362" s="117" t="str">
        <f ca="1">IFERROR(VLOOKUP(P362,Размеры!A:C,3,FALSE),"")</f>
        <v>57 M</v>
      </c>
      <c r="AA362" s="117" t="str">
        <f ca="1">VLOOKUP(I362,ЦветПолный!A:B,2,FALSE)</f>
        <v>36</v>
      </c>
      <c r="AB362" s="117">
        <f ca="1">IFERROR(VLOOKUP(P362,Размеры!A:D,4,FALSE),"")</f>
        <v>57</v>
      </c>
      <c r="AC362" s="117">
        <f ca="1">IF(LEFT(IFERROR(VLOOKUP(LOOKUP(2,1/SEARCH(B362,Товары!A:A),Товары!A:A),Товары!A:B,2,0),""),6)=MID(X362,1,6),1,0)</f>
        <v>1</v>
      </c>
      <c r="AE362" s="117">
        <f ca="1">SUMIF(Группа!A:A,C362,Группа!C:C)</f>
        <v>1</v>
      </c>
      <c r="AF362" s="117">
        <f ca="1">SUMIF(Группа!B:B,Y362,Группа!C:C)</f>
        <v>1</v>
      </c>
      <c r="AG362" s="117">
        <f ca="1">SUMIF(Формы!A:A,D362,Формы!B:B)</f>
        <v>1</v>
      </c>
      <c r="AH362" s="117">
        <f ca="1">SUMIF(Материал!A:A,K362,Материал!B:B)</f>
        <v>1</v>
      </c>
      <c r="AI362" s="117">
        <f ca="1">SUMIF(Размеры!A:A,P362,Размеры!E:E)</f>
        <v>1</v>
      </c>
      <c r="AJ362" s="117">
        <f ca="1">SUMIF(Сезон!A:A,F362,Сезон!B:B)</f>
        <v>1</v>
      </c>
      <c r="AK362" s="117">
        <f ca="1">SUMIF(Состав!A:A,J362,Состав!B:B)</f>
        <v>1</v>
      </c>
      <c r="AL362" s="117">
        <f ca="1">SUMIF(ЦветПолный!A:A,I362,ЦветПолный!C:C)</f>
        <v>6</v>
      </c>
      <c r="AM362" s="117">
        <f>SUMIF(Цвет!A:A,W362,Цвет!B:B)</f>
        <v>1</v>
      </c>
      <c r="AN362" s="117">
        <f ca="1">SUMIF(Пол!B:B,L362,Пол!C:C)</f>
        <v>1</v>
      </c>
      <c r="AO362" s="117">
        <f ca="1">SUMIF(Марка!A:A,G362,Марка!B:B)</f>
        <v>1</v>
      </c>
      <c r="AP362" s="117">
        <f ca="1">SUMIF(Страна!A:A,M362,Страна!B:B)</f>
        <v>1</v>
      </c>
      <c r="AQ362" s="83" t="str">
        <f ca="1">IF(VLOOKUP(T362,Товары!A:B,2,FALSE)=X362,"Есть в 1С","ERR")</f>
        <v>Есть в 1С</v>
      </c>
      <c r="AR362" s="84" t="str">
        <f ca="1">IF(VLOOKUP(X362,Товары!B:B,1,FALSE)=X362,"Есть в 1С","ERR")</f>
        <v>Есть в 1С</v>
      </c>
      <c r="AS362" s="116" t="str">
        <f ca="1">VLOOKUP(T362,Товары!A:B,2,FALSE)</f>
        <v>21-089-36</v>
      </c>
      <c r="AT362" s="114" t="str">
        <f ca="1">VLOOKUP(T362,Товары!A:B,1,FALSE)</f>
        <v>Шляпа BAILEY арт. 81650 SALEM (кремовый) {natural}</v>
      </c>
    </row>
    <row r="363" spans="1:46" x14ac:dyDescent="0.25">
      <c r="A363" s="133" t="str">
        <f ca="1"/>
        <v>21-089-36-55</v>
      </c>
      <c r="B363" s="128" t="str">
        <f ca="1">UPPER(_xlfn.XLOOKUP($A363,Строчный!$A:$A,Строчный!B:B,"ERR",0))</f>
        <v>81650 SALEM</v>
      </c>
      <c r="C363" s="101" t="str">
        <f ca="1">PROPER(_xlfn.XLOOKUP($A363,Строчный!$A:$A,Строчный!C:C,"ERR",0))</f>
        <v>Шляпы</v>
      </c>
      <c r="D363" s="101" t="str">
        <f ca="1">_xlfn.LET(_xlpm.DATA,(_xlfn.XLOOKUP($A363,Строчный!$A:$A,Строчный!D:D,"ERR",0)),UPPER(MID(_xlpm.DATA,1,1))&amp;LOWER(MID(_xlpm.DATA,2,LEN(_xlpm.DATA)-1)))</f>
        <v>Шляпа хомбург</v>
      </c>
      <c r="E363" s="101" t="str">
        <f ca="1">PROPER(_xlfn.XLOOKUP($A363,Строчный!$A:$A,Строчный!E:E,"ERR",0))</f>
        <v>The Hollywood</v>
      </c>
      <c r="F363" s="101" t="str">
        <f ca="1">LOWER(_xlfn.XLOOKUP($A363,Строчный!$A:$A,Строчный!F:F,"ERR",0))</f>
        <v>летний</v>
      </c>
      <c r="G363" s="101" t="str">
        <f ca="1">UPPER(_xlfn.XLOOKUP($A363,Строчный!$A:$A,Строчный!G:G,"ERR",0))</f>
        <v>BAILEY</v>
      </c>
      <c r="H363" s="101" t="str">
        <f ca="1">LOWER(_xlfn.XLOOKUP($A363,Строчный!$A:$A,Строчный!H:H,"ERR",0))</f>
        <v>natural</v>
      </c>
      <c r="I363" s="101" t="str">
        <f ca="1">LOWER(_xlfn.XLOOKUP($A363,Строчный!$A:$A,Строчный!I:I,"ERR",0))</f>
        <v>кремовый</v>
      </c>
      <c r="J363" s="101" t="str">
        <f ca="1">SUBSTITUTE(LOWER(_xlfn.XLOOKUP($A363,Строчный!$A:$A,Строчный!J:J,"ERR",0)),"подклад","Подклад")</f>
        <v>55% бумага - 45% полиэстер</v>
      </c>
      <c r="K363" s="101" t="str">
        <f ca="1">LOWER(_xlfn.XLOOKUP($A363,Строчный!$A:$A,Строчный!K:K,"ERR",0))</f>
        <v>бумажные</v>
      </c>
      <c r="L363" s="101" t="str">
        <f ca="1">PROPER(_xlfn.XLOOKUP($A363,Строчный!$A:$A,Строчный!L:L,"ERR",0))</f>
        <v>Унисекс</v>
      </c>
      <c r="M363" s="101" t="str">
        <f ca="1">PROPER(_xlfn.XLOOKUP($A363,Строчный!$A:$A,Строчный!M:M,"ERR",0))</f>
        <v>Китай</v>
      </c>
      <c r="N363" s="110">
        <f ca="1">VALUE(_xlfn.XLOOKUP($A363,Строчный!$A:$A,Строчный!N:N,"ERR",0))</f>
        <v>2094.3000000000002</v>
      </c>
      <c r="O363" s="109" t="str">
        <f ca="1">_xlfn.XLOOKUP($G363,Фабрика!A:A,Фабрика!B:B,"ERR",0)</f>
        <v>Bollman Headwear Europe Ltd; 2 Merchants drive, Caelisle, Cumbria CA3 0JW, United Kingdom</v>
      </c>
      <c r="P363" s="100">
        <f ca="1">_xlfn.XLOOKUP($A363,Строчный!$A:$A,Строчный!P:P,"ERR",0)</f>
        <v>55</v>
      </c>
      <c r="Q363" s="100">
        <f ca="1">VALUE(_xlfn.XLOOKUP($A363,Строчный!$A:$A,Строчный!Q:Q,"ERR",0))</f>
        <v>2</v>
      </c>
      <c r="R363" s="14" t="s">
        <v>283</v>
      </c>
      <c r="S363" s="122" t="str">
        <f t="shared" ca="1" si="33"/>
        <v>Шляпа BAILEY арт. 81650 SALEM (кремовый)</v>
      </c>
      <c r="T363" s="121" t="str">
        <f t="shared" ca="1" si="34"/>
        <v>Шляпа BAILEY арт. 81650 SALEM (кремовый) {natural}</v>
      </c>
      <c r="U363" s="18" t="str">
        <f t="shared" ca="1" si="35"/>
        <v>кремовый</v>
      </c>
      <c r="V363" s="18" t="str">
        <f t="shared" ca="1" si="36"/>
        <v>кремовый</v>
      </c>
      <c r="W363" s="119" t="s">
        <v>52</v>
      </c>
      <c r="X363" s="93" t="str">
        <f t="shared" ca="1" si="37"/>
        <v>21-089-36</v>
      </c>
      <c r="Y363" s="95" t="str">
        <f ca="1">VLOOKUP(C363,Группа!A:B,2,FALSE)</f>
        <v>Шляпа</v>
      </c>
      <c r="Z363" s="117" t="str">
        <f ca="1">IFERROR(VLOOKUP(P363,Размеры!A:C,3,FALSE),"")</f>
        <v>55 S</v>
      </c>
      <c r="AA363" s="117" t="str">
        <f ca="1">VLOOKUP(I363,ЦветПолный!A:B,2,FALSE)</f>
        <v>36</v>
      </c>
      <c r="AB363" s="117">
        <f ca="1">IFERROR(VLOOKUP(P363,Размеры!A:D,4,FALSE),"")</f>
        <v>55</v>
      </c>
      <c r="AC363" s="117">
        <f ca="1">IF(LEFT(IFERROR(VLOOKUP(LOOKUP(2,1/SEARCH(B363,Товары!A:A),Товары!A:A),Товары!A:B,2,0),""),6)=MID(X363,1,6),1,0)</f>
        <v>1</v>
      </c>
      <c r="AE363" s="117">
        <f ca="1">SUMIF(Группа!A:A,C363,Группа!C:C)</f>
        <v>1</v>
      </c>
      <c r="AF363" s="117">
        <f ca="1">SUMIF(Группа!B:B,Y363,Группа!C:C)</f>
        <v>1</v>
      </c>
      <c r="AG363" s="117">
        <f ca="1">SUMIF(Формы!A:A,D363,Формы!B:B)</f>
        <v>1</v>
      </c>
      <c r="AH363" s="117">
        <f ca="1">SUMIF(Материал!A:A,K363,Материал!B:B)</f>
        <v>1</v>
      </c>
      <c r="AI363" s="117">
        <f ca="1">SUMIF(Размеры!A:A,P363,Размеры!E:E)</f>
        <v>1</v>
      </c>
      <c r="AJ363" s="117">
        <f ca="1">SUMIF(Сезон!A:A,F363,Сезон!B:B)</f>
        <v>1</v>
      </c>
      <c r="AK363" s="117">
        <f ca="1">SUMIF(Состав!A:A,J363,Состав!B:B)</f>
        <v>1</v>
      </c>
      <c r="AL363" s="117">
        <f ca="1">SUMIF(ЦветПолный!A:A,I363,ЦветПолный!C:C)</f>
        <v>6</v>
      </c>
      <c r="AM363" s="117">
        <f>SUMIF(Цвет!A:A,W363,Цвет!B:B)</f>
        <v>1</v>
      </c>
      <c r="AN363" s="117">
        <f ca="1">SUMIF(Пол!B:B,L363,Пол!C:C)</f>
        <v>1</v>
      </c>
      <c r="AO363" s="117">
        <f ca="1">SUMIF(Марка!A:A,G363,Марка!B:B)</f>
        <v>1</v>
      </c>
      <c r="AP363" s="117">
        <f ca="1">SUMIF(Страна!A:A,M363,Страна!B:B)</f>
        <v>1</v>
      </c>
      <c r="AQ363" s="83" t="str">
        <f ca="1">IF(VLOOKUP(T363,Товары!A:B,2,FALSE)=X363,"Есть в 1С","ERR")</f>
        <v>Есть в 1С</v>
      </c>
      <c r="AR363" s="84" t="str">
        <f ca="1">IF(VLOOKUP(X363,Товары!B:B,1,FALSE)=X363,"Есть в 1С","ERR")</f>
        <v>Есть в 1С</v>
      </c>
      <c r="AS363" s="116" t="str">
        <f ca="1">VLOOKUP(T363,Товары!A:B,2,FALSE)</f>
        <v>21-089-36</v>
      </c>
      <c r="AT363" s="114" t="str">
        <f ca="1">VLOOKUP(T363,Товары!A:B,1,FALSE)</f>
        <v>Шляпа BAILEY арт. 81650 SALEM (кремовый) {natural}</v>
      </c>
    </row>
    <row r="364" spans="1:46" x14ac:dyDescent="0.25">
      <c r="A364" s="133" t="str">
        <f ca="1"/>
        <v>21-089-17-63</v>
      </c>
      <c r="B364" s="128" t="str">
        <f ca="1">UPPER(_xlfn.XLOOKUP($A364,Строчный!$A:$A,Строчный!B:B,"ERR",0))</f>
        <v>81650 SALEM</v>
      </c>
      <c r="C364" s="101" t="str">
        <f ca="1">PROPER(_xlfn.XLOOKUP($A364,Строчный!$A:$A,Строчный!C:C,"ERR",0))</f>
        <v>Шляпы</v>
      </c>
      <c r="D364" s="101" t="str">
        <f ca="1">_xlfn.LET(_xlpm.DATA,(_xlfn.XLOOKUP($A364,Строчный!$A:$A,Строчный!D:D,"ERR",0)),UPPER(MID(_xlpm.DATA,1,1))&amp;LOWER(MID(_xlpm.DATA,2,LEN(_xlpm.DATA)-1)))</f>
        <v>Шляпа хомбург</v>
      </c>
      <c r="E364" s="101" t="str">
        <f ca="1">PROPER(_xlfn.XLOOKUP($A364,Строчный!$A:$A,Строчный!E:E,"ERR",0))</f>
        <v>The Hollywood</v>
      </c>
      <c r="F364" s="101" t="str">
        <f ca="1">LOWER(_xlfn.XLOOKUP($A364,Строчный!$A:$A,Строчный!F:F,"ERR",0))</f>
        <v>летний</v>
      </c>
      <c r="G364" s="101" t="str">
        <f ca="1">UPPER(_xlfn.XLOOKUP($A364,Строчный!$A:$A,Строчный!G:G,"ERR",0))</f>
        <v>BAILEY</v>
      </c>
      <c r="H364" s="101" t="str">
        <f ca="1">LOWER(_xlfn.XLOOKUP($A364,Строчный!$A:$A,Строчный!H:H,"ERR",0))</f>
        <v>white</v>
      </c>
      <c r="I364" s="101" t="str">
        <f ca="1">LOWER(_xlfn.XLOOKUP($A364,Строчный!$A:$A,Строчный!I:I,"ERR",0))</f>
        <v>белый</v>
      </c>
      <c r="J364" s="101" t="str">
        <f ca="1">SUBSTITUTE(LOWER(_xlfn.XLOOKUP($A364,Строчный!$A:$A,Строчный!J:J,"ERR",0)),"подклад","Подклад")</f>
        <v>55% бумага - 45% полиэстер</v>
      </c>
      <c r="K364" s="101" t="str">
        <f ca="1">LOWER(_xlfn.XLOOKUP($A364,Строчный!$A:$A,Строчный!K:K,"ERR",0))</f>
        <v>бумажные</v>
      </c>
      <c r="L364" s="101" t="str">
        <f ca="1">PROPER(_xlfn.XLOOKUP($A364,Строчный!$A:$A,Строчный!L:L,"ERR",0))</f>
        <v>Унисекс</v>
      </c>
      <c r="M364" s="101" t="str">
        <f ca="1">PROPER(_xlfn.XLOOKUP($A364,Строчный!$A:$A,Строчный!M:M,"ERR",0))</f>
        <v>Китай</v>
      </c>
      <c r="N364" s="110">
        <f ca="1">VALUE(_xlfn.XLOOKUP($A364,Строчный!$A:$A,Строчный!N:N,"ERR",0))</f>
        <v>2094.3000000000002</v>
      </c>
      <c r="O364" s="109" t="str">
        <f ca="1">_xlfn.XLOOKUP($G364,Фабрика!A:A,Фабрика!B:B,"ERR",0)</f>
        <v>Bollman Headwear Europe Ltd; 2 Merchants drive, Caelisle, Cumbria CA3 0JW, United Kingdom</v>
      </c>
      <c r="P364" s="100">
        <f ca="1">_xlfn.XLOOKUP($A364,Строчный!$A:$A,Строчный!P:P,"ERR",0)</f>
        <v>63</v>
      </c>
      <c r="Q364" s="100">
        <f ca="1">VALUE(_xlfn.XLOOKUP($A364,Строчный!$A:$A,Строчный!Q:Q,"ERR",0))</f>
        <v>2</v>
      </c>
      <c r="R364" s="14" t="s">
        <v>283</v>
      </c>
      <c r="S364" s="122" t="str">
        <f t="shared" ca="1" si="33"/>
        <v>Шляпа BAILEY арт. 81650 SALEM (белый)</v>
      </c>
      <c r="T364" s="121" t="str">
        <f t="shared" ca="1" si="34"/>
        <v>Шляпа BAILEY арт. 81650 SALEM (белый) {white}</v>
      </c>
      <c r="U364" s="18" t="str">
        <f t="shared" ca="1" si="35"/>
        <v>белый</v>
      </c>
      <c r="V364" s="18" t="str">
        <f t="shared" ca="1" si="36"/>
        <v>белый</v>
      </c>
      <c r="W364" s="119" t="str">
        <f ca="1">_xlfn.XLOOKUP(A364,'Цвета артикулов'!A:A,'Цвета артикулов'!B:B,IFERROR(MID(I364,FIND("-",I364)+1,LEN(I364)),IFERROR(MID(I364,1,FIND("/",I364)-2),I364)),0)</f>
        <v>белый</v>
      </c>
      <c r="X364" s="93" t="str">
        <f t="shared" ca="1" si="37"/>
        <v>21-089-17</v>
      </c>
      <c r="Y364" s="95" t="str">
        <f ca="1">VLOOKUP(C364,Группа!A:B,2,FALSE)</f>
        <v>Шляпа</v>
      </c>
      <c r="Z364" s="117" t="str">
        <f ca="1">IFERROR(VLOOKUP(P364,Размеры!A:C,3,FALSE),"")</f>
        <v>63 XXL</v>
      </c>
      <c r="AA364" s="117" t="str">
        <f ca="1">VLOOKUP(I364,ЦветПолный!A:B,2,FALSE)</f>
        <v>17</v>
      </c>
      <c r="AB364" s="117">
        <f ca="1">IFERROR(VLOOKUP(P364,Размеры!A:D,4,FALSE),"")</f>
        <v>63</v>
      </c>
      <c r="AC364" s="117">
        <f ca="1">IF(LEFT(IFERROR(VLOOKUP(LOOKUP(2,1/SEARCH(B364,Товары!A:A),Товары!A:A),Товары!A:B,2,0),""),6)=MID(X364,1,6),1,0)</f>
        <v>1</v>
      </c>
      <c r="AE364" s="117">
        <f ca="1">SUMIF(Группа!A:A,C364,Группа!C:C)</f>
        <v>1</v>
      </c>
      <c r="AF364" s="117">
        <f ca="1">SUMIF(Группа!B:B,Y364,Группа!C:C)</f>
        <v>1</v>
      </c>
      <c r="AG364" s="117">
        <f ca="1">SUMIF(Формы!A:A,D364,Формы!B:B)</f>
        <v>1</v>
      </c>
      <c r="AH364" s="117">
        <f ca="1">SUMIF(Материал!A:A,K364,Материал!B:B)</f>
        <v>1</v>
      </c>
      <c r="AI364" s="117">
        <f ca="1">SUMIF(Размеры!A:A,P364,Размеры!E:E)</f>
        <v>1</v>
      </c>
      <c r="AJ364" s="117">
        <f ca="1">SUMIF(Сезон!A:A,F364,Сезон!B:B)</f>
        <v>1</v>
      </c>
      <c r="AK364" s="117">
        <f ca="1">SUMIF(Состав!A:A,J364,Состав!B:B)</f>
        <v>1</v>
      </c>
      <c r="AL364" s="117">
        <f ca="1">SUMIF(ЦветПолный!A:A,I364,ЦветПолный!C:C)</f>
        <v>4</v>
      </c>
      <c r="AM364" s="117">
        <f ca="1">SUMIF(Цвет!A:A,W364,Цвет!B:B)</f>
        <v>1</v>
      </c>
      <c r="AN364" s="117">
        <f ca="1">SUMIF(Пол!B:B,L364,Пол!C:C)</f>
        <v>1</v>
      </c>
      <c r="AO364" s="117">
        <f ca="1">SUMIF(Марка!A:A,G364,Марка!B:B)</f>
        <v>1</v>
      </c>
      <c r="AP364" s="117">
        <f ca="1">SUMIF(Страна!A:A,M364,Страна!B:B)</f>
        <v>1</v>
      </c>
      <c r="AQ364" s="83" t="str">
        <f ca="1">IF(VLOOKUP(T364,Товары!A:B,2,FALSE)=X364,"Есть в 1С","ERR")</f>
        <v>Есть в 1С</v>
      </c>
      <c r="AR364" s="84" t="str">
        <f ca="1">IF(VLOOKUP(X364,Товары!B:B,1,FALSE)=X364,"Есть в 1С","ERR")</f>
        <v>Есть в 1С</v>
      </c>
      <c r="AS364" s="116" t="str">
        <f ca="1">VLOOKUP(T364,Товары!A:B,2,FALSE)</f>
        <v>21-089-17</v>
      </c>
      <c r="AT364" s="114" t="str">
        <f ca="1">VLOOKUP(T364,Товары!A:B,1,FALSE)</f>
        <v>Шляпа BAILEY арт. 81650 SALEM (белый) {white}</v>
      </c>
    </row>
    <row r="365" spans="1:46" x14ac:dyDescent="0.25">
      <c r="A365" s="133" t="str">
        <f ca="1"/>
        <v>21-089-17-61</v>
      </c>
      <c r="B365" s="128" t="str">
        <f ca="1">UPPER(_xlfn.XLOOKUP($A365,Строчный!$A:$A,Строчный!B:B,"ERR",0))</f>
        <v>81650 SALEM</v>
      </c>
      <c r="C365" s="101" t="str">
        <f ca="1">PROPER(_xlfn.XLOOKUP($A365,Строчный!$A:$A,Строчный!C:C,"ERR",0))</f>
        <v>Шляпы</v>
      </c>
      <c r="D365" s="101" t="str">
        <f ca="1">_xlfn.LET(_xlpm.DATA,(_xlfn.XLOOKUP($A365,Строчный!$A:$A,Строчный!D:D,"ERR",0)),UPPER(MID(_xlpm.DATA,1,1))&amp;LOWER(MID(_xlpm.DATA,2,LEN(_xlpm.DATA)-1)))</f>
        <v>Шляпа хомбург</v>
      </c>
      <c r="E365" s="101" t="str">
        <f ca="1">PROPER(_xlfn.XLOOKUP($A365,Строчный!$A:$A,Строчный!E:E,"ERR",0))</f>
        <v>The Hollywood</v>
      </c>
      <c r="F365" s="101" t="str">
        <f ca="1">LOWER(_xlfn.XLOOKUP($A365,Строчный!$A:$A,Строчный!F:F,"ERR",0))</f>
        <v>летний</v>
      </c>
      <c r="G365" s="101" t="str">
        <f ca="1">UPPER(_xlfn.XLOOKUP($A365,Строчный!$A:$A,Строчный!G:G,"ERR",0))</f>
        <v>BAILEY</v>
      </c>
      <c r="H365" s="101" t="str">
        <f ca="1">LOWER(_xlfn.XLOOKUP($A365,Строчный!$A:$A,Строчный!H:H,"ERR",0))</f>
        <v>white</v>
      </c>
      <c r="I365" s="101" t="str">
        <f ca="1">LOWER(_xlfn.XLOOKUP($A365,Строчный!$A:$A,Строчный!I:I,"ERR",0))</f>
        <v>белый</v>
      </c>
      <c r="J365" s="101" t="str">
        <f ca="1">SUBSTITUTE(LOWER(_xlfn.XLOOKUP($A365,Строчный!$A:$A,Строчный!J:J,"ERR",0)),"подклад","Подклад")</f>
        <v>55% бумага - 45% полиэстер</v>
      </c>
      <c r="K365" s="101" t="str">
        <f ca="1">LOWER(_xlfn.XLOOKUP($A365,Строчный!$A:$A,Строчный!K:K,"ERR",0))</f>
        <v>бумажные</v>
      </c>
      <c r="L365" s="101" t="str">
        <f ca="1">PROPER(_xlfn.XLOOKUP($A365,Строчный!$A:$A,Строчный!L:L,"ERR",0))</f>
        <v>Унисекс</v>
      </c>
      <c r="M365" s="101" t="str">
        <f ca="1">PROPER(_xlfn.XLOOKUP($A365,Строчный!$A:$A,Строчный!M:M,"ERR",0))</f>
        <v>Китай</v>
      </c>
      <c r="N365" s="110">
        <f ca="1">VALUE(_xlfn.XLOOKUP($A365,Строчный!$A:$A,Строчный!N:N,"ERR",0))</f>
        <v>2094.3000000000002</v>
      </c>
      <c r="O365" s="109" t="str">
        <f ca="1">_xlfn.XLOOKUP($G365,Фабрика!A:A,Фабрика!B:B,"ERR",0)</f>
        <v>Bollman Headwear Europe Ltd; 2 Merchants drive, Caelisle, Cumbria CA3 0JW, United Kingdom</v>
      </c>
      <c r="P365" s="100">
        <f ca="1">_xlfn.XLOOKUP($A365,Строчный!$A:$A,Строчный!P:P,"ERR",0)</f>
        <v>61</v>
      </c>
      <c r="Q365" s="100">
        <f ca="1">VALUE(_xlfn.XLOOKUP($A365,Строчный!$A:$A,Строчный!Q:Q,"ERR",0))</f>
        <v>7</v>
      </c>
      <c r="R365" s="14" t="s">
        <v>283</v>
      </c>
      <c r="S365" s="122" t="str">
        <f t="shared" ca="1" si="33"/>
        <v>Шляпа BAILEY арт. 81650 SALEM (белый)</v>
      </c>
      <c r="T365" s="121" t="str">
        <f t="shared" ca="1" si="34"/>
        <v>Шляпа BAILEY арт. 81650 SALEM (белый) {white}</v>
      </c>
      <c r="U365" s="18" t="str">
        <f t="shared" ca="1" si="35"/>
        <v>белый</v>
      </c>
      <c r="V365" s="18" t="str">
        <f t="shared" ca="1" si="36"/>
        <v>белый</v>
      </c>
      <c r="W365" s="119" t="str">
        <f ca="1">_xlfn.XLOOKUP(A365,'Цвета артикулов'!A:A,'Цвета артикулов'!B:B,IFERROR(MID(I365,FIND("-",I365)+1,LEN(I365)),IFERROR(MID(I365,1,FIND("/",I365)-2),I365)),0)</f>
        <v>белый</v>
      </c>
      <c r="X365" s="93" t="str">
        <f t="shared" ca="1" si="37"/>
        <v>21-089-17</v>
      </c>
      <c r="Y365" s="95" t="str">
        <f ca="1">VLOOKUP(C365,Группа!A:B,2,FALSE)</f>
        <v>Шляпа</v>
      </c>
      <c r="Z365" s="117" t="str">
        <f ca="1">IFERROR(VLOOKUP(P365,Размеры!A:C,3,FALSE),"")</f>
        <v>61 XL</v>
      </c>
      <c r="AA365" s="117" t="str">
        <f ca="1">VLOOKUP(I365,ЦветПолный!A:B,2,FALSE)</f>
        <v>17</v>
      </c>
      <c r="AB365" s="117">
        <f ca="1">IFERROR(VLOOKUP(P365,Размеры!A:D,4,FALSE),"")</f>
        <v>61</v>
      </c>
      <c r="AC365" s="117">
        <f ca="1">IF(LEFT(IFERROR(VLOOKUP(LOOKUP(2,1/SEARCH(B365,Товары!A:A),Товары!A:A),Товары!A:B,2,0),""),6)=MID(X365,1,6),1,0)</f>
        <v>1</v>
      </c>
      <c r="AE365" s="117">
        <f ca="1">SUMIF(Группа!A:A,C365,Группа!C:C)</f>
        <v>1</v>
      </c>
      <c r="AF365" s="117">
        <f ca="1">SUMIF(Группа!B:B,Y365,Группа!C:C)</f>
        <v>1</v>
      </c>
      <c r="AG365" s="117">
        <f ca="1">SUMIF(Формы!A:A,D365,Формы!B:B)</f>
        <v>1</v>
      </c>
      <c r="AH365" s="117">
        <f ca="1">SUMIF(Материал!A:A,K365,Материал!B:B)</f>
        <v>1</v>
      </c>
      <c r="AI365" s="117">
        <f ca="1">SUMIF(Размеры!A:A,P365,Размеры!E:E)</f>
        <v>1</v>
      </c>
      <c r="AJ365" s="117">
        <f ca="1">SUMIF(Сезон!A:A,F365,Сезон!B:B)</f>
        <v>1</v>
      </c>
      <c r="AK365" s="117">
        <f ca="1">SUMIF(Состав!A:A,J365,Состав!B:B)</f>
        <v>1</v>
      </c>
      <c r="AL365" s="117">
        <f ca="1">SUMIF(ЦветПолный!A:A,I365,ЦветПолный!C:C)</f>
        <v>4</v>
      </c>
      <c r="AM365" s="117">
        <f ca="1">SUMIF(Цвет!A:A,W365,Цвет!B:B)</f>
        <v>1</v>
      </c>
      <c r="AN365" s="117">
        <f ca="1">SUMIF(Пол!B:B,L365,Пол!C:C)</f>
        <v>1</v>
      </c>
      <c r="AO365" s="117">
        <f ca="1">SUMIF(Марка!A:A,G365,Марка!B:B)</f>
        <v>1</v>
      </c>
      <c r="AP365" s="117">
        <f ca="1">SUMIF(Страна!A:A,M365,Страна!B:B)</f>
        <v>1</v>
      </c>
      <c r="AQ365" s="83" t="str">
        <f ca="1">IF(VLOOKUP(T365,Товары!A:B,2,FALSE)=X365,"Есть в 1С","ERR")</f>
        <v>Есть в 1С</v>
      </c>
      <c r="AR365" s="84" t="str">
        <f ca="1">IF(VLOOKUP(X365,Товары!B:B,1,FALSE)=X365,"Есть в 1С","ERR")</f>
        <v>Есть в 1С</v>
      </c>
      <c r="AS365" s="116" t="str">
        <f ca="1">VLOOKUP(T365,Товары!A:B,2,FALSE)</f>
        <v>21-089-17</v>
      </c>
      <c r="AT365" s="114" t="str">
        <f ca="1">VLOOKUP(T365,Товары!A:B,1,FALSE)</f>
        <v>Шляпа BAILEY арт. 81650 SALEM (белый) {white}</v>
      </c>
    </row>
    <row r="366" spans="1:46" x14ac:dyDescent="0.25">
      <c r="A366" s="133" t="str">
        <f ca="1"/>
        <v>21-089-17-59</v>
      </c>
      <c r="B366" s="128" t="str">
        <f ca="1">UPPER(_xlfn.XLOOKUP($A366,Строчный!$A:$A,Строчный!B:B,"ERR",0))</f>
        <v>81650 SALEM</v>
      </c>
      <c r="C366" s="101" t="str">
        <f ca="1">PROPER(_xlfn.XLOOKUP($A366,Строчный!$A:$A,Строчный!C:C,"ERR",0))</f>
        <v>Шляпы</v>
      </c>
      <c r="D366" s="101" t="str">
        <f ca="1">_xlfn.LET(_xlpm.DATA,(_xlfn.XLOOKUP($A366,Строчный!$A:$A,Строчный!D:D,"ERR",0)),UPPER(MID(_xlpm.DATA,1,1))&amp;LOWER(MID(_xlpm.DATA,2,LEN(_xlpm.DATA)-1)))</f>
        <v>Шляпа хомбург</v>
      </c>
      <c r="E366" s="101" t="str">
        <f ca="1">PROPER(_xlfn.XLOOKUP($A366,Строчный!$A:$A,Строчный!E:E,"ERR",0))</f>
        <v>The Hollywood</v>
      </c>
      <c r="F366" s="101" t="str">
        <f ca="1">LOWER(_xlfn.XLOOKUP($A366,Строчный!$A:$A,Строчный!F:F,"ERR",0))</f>
        <v>летний</v>
      </c>
      <c r="G366" s="101" t="str">
        <f ca="1">UPPER(_xlfn.XLOOKUP($A366,Строчный!$A:$A,Строчный!G:G,"ERR",0))</f>
        <v>BAILEY</v>
      </c>
      <c r="H366" s="101" t="str">
        <f ca="1">LOWER(_xlfn.XLOOKUP($A366,Строчный!$A:$A,Строчный!H:H,"ERR",0))</f>
        <v>white</v>
      </c>
      <c r="I366" s="101" t="str">
        <f ca="1">LOWER(_xlfn.XLOOKUP($A366,Строчный!$A:$A,Строчный!I:I,"ERR",0))</f>
        <v>белый</v>
      </c>
      <c r="J366" s="101" t="str">
        <f ca="1">SUBSTITUTE(LOWER(_xlfn.XLOOKUP($A366,Строчный!$A:$A,Строчный!J:J,"ERR",0)),"подклад","Подклад")</f>
        <v>55% бумага - 45% полиэстер</v>
      </c>
      <c r="K366" s="101" t="str">
        <f ca="1">LOWER(_xlfn.XLOOKUP($A366,Строчный!$A:$A,Строчный!K:K,"ERR",0))</f>
        <v>бумажные</v>
      </c>
      <c r="L366" s="101" t="str">
        <f ca="1">PROPER(_xlfn.XLOOKUP($A366,Строчный!$A:$A,Строчный!L:L,"ERR",0))</f>
        <v>Унисекс</v>
      </c>
      <c r="M366" s="101" t="str">
        <f ca="1">PROPER(_xlfn.XLOOKUP($A366,Строчный!$A:$A,Строчный!M:M,"ERR",0))</f>
        <v>Китай</v>
      </c>
      <c r="N366" s="110">
        <f ca="1">VALUE(_xlfn.XLOOKUP($A366,Строчный!$A:$A,Строчный!N:N,"ERR",0))</f>
        <v>2094.3000000000002</v>
      </c>
      <c r="O366" s="109" t="str">
        <f ca="1">_xlfn.XLOOKUP($G366,Фабрика!A:A,Фабрика!B:B,"ERR",0)</f>
        <v>Bollman Headwear Europe Ltd; 2 Merchants drive, Caelisle, Cumbria CA3 0JW, United Kingdom</v>
      </c>
      <c r="P366" s="100">
        <f ca="1">_xlfn.XLOOKUP($A366,Строчный!$A:$A,Строчный!P:P,"ERR",0)</f>
        <v>59</v>
      </c>
      <c r="Q366" s="100">
        <f ca="1">VALUE(_xlfn.XLOOKUP($A366,Строчный!$A:$A,Строчный!Q:Q,"ERR",0))</f>
        <v>9</v>
      </c>
      <c r="R366" s="14" t="s">
        <v>283</v>
      </c>
      <c r="S366" s="122" t="str">
        <f t="shared" ca="1" si="33"/>
        <v>Шляпа BAILEY арт. 81650 SALEM (белый)</v>
      </c>
      <c r="T366" s="121" t="str">
        <f t="shared" ca="1" si="34"/>
        <v>Шляпа BAILEY арт. 81650 SALEM (белый) {white}</v>
      </c>
      <c r="U366" s="18" t="str">
        <f t="shared" ca="1" si="35"/>
        <v>белый</v>
      </c>
      <c r="V366" s="18" t="str">
        <f t="shared" ca="1" si="36"/>
        <v>белый</v>
      </c>
      <c r="W366" s="119" t="str">
        <f ca="1">_xlfn.XLOOKUP(A366,'Цвета артикулов'!A:A,'Цвета артикулов'!B:B,IFERROR(MID(I366,FIND("-",I366)+1,LEN(I366)),IFERROR(MID(I366,1,FIND("/",I366)-2),I366)),0)</f>
        <v>белый</v>
      </c>
      <c r="X366" s="93" t="str">
        <f t="shared" ca="1" si="37"/>
        <v>21-089-17</v>
      </c>
      <c r="Y366" s="95" t="str">
        <f ca="1">VLOOKUP(C366,Группа!A:B,2,FALSE)</f>
        <v>Шляпа</v>
      </c>
      <c r="Z366" s="117" t="str">
        <f ca="1">IFERROR(VLOOKUP(P366,Размеры!A:C,3,FALSE),"")</f>
        <v>59 L</v>
      </c>
      <c r="AA366" s="117" t="str">
        <f ca="1">VLOOKUP(I366,ЦветПолный!A:B,2,FALSE)</f>
        <v>17</v>
      </c>
      <c r="AB366" s="117">
        <f ca="1">IFERROR(VLOOKUP(P366,Размеры!A:D,4,FALSE),"")</f>
        <v>59</v>
      </c>
      <c r="AC366" s="117">
        <f ca="1">IF(LEFT(IFERROR(VLOOKUP(LOOKUP(2,1/SEARCH(B366,Товары!A:A),Товары!A:A),Товары!A:B,2,0),""),6)=MID(X366,1,6),1,0)</f>
        <v>1</v>
      </c>
      <c r="AE366" s="117">
        <f ca="1">SUMIF(Группа!A:A,C366,Группа!C:C)</f>
        <v>1</v>
      </c>
      <c r="AF366" s="117">
        <f ca="1">SUMIF(Группа!B:B,Y366,Группа!C:C)</f>
        <v>1</v>
      </c>
      <c r="AG366" s="117">
        <f ca="1">SUMIF(Формы!A:A,D366,Формы!B:B)</f>
        <v>1</v>
      </c>
      <c r="AH366" s="117">
        <f ca="1">SUMIF(Материал!A:A,K366,Материал!B:B)</f>
        <v>1</v>
      </c>
      <c r="AI366" s="117">
        <f ca="1">SUMIF(Размеры!A:A,P366,Размеры!E:E)</f>
        <v>1</v>
      </c>
      <c r="AJ366" s="117">
        <f ca="1">SUMIF(Сезон!A:A,F366,Сезон!B:B)</f>
        <v>1</v>
      </c>
      <c r="AK366" s="117">
        <f ca="1">SUMIF(Состав!A:A,J366,Состав!B:B)</f>
        <v>1</v>
      </c>
      <c r="AL366" s="117">
        <f ca="1">SUMIF(ЦветПолный!A:A,I366,ЦветПолный!C:C)</f>
        <v>4</v>
      </c>
      <c r="AM366" s="117">
        <f ca="1">SUMIF(Цвет!A:A,W366,Цвет!B:B)</f>
        <v>1</v>
      </c>
      <c r="AN366" s="117">
        <f ca="1">SUMIF(Пол!B:B,L366,Пол!C:C)</f>
        <v>1</v>
      </c>
      <c r="AO366" s="117">
        <f ca="1">SUMIF(Марка!A:A,G366,Марка!B:B)</f>
        <v>1</v>
      </c>
      <c r="AP366" s="117">
        <f ca="1">SUMIF(Страна!A:A,M366,Страна!B:B)</f>
        <v>1</v>
      </c>
      <c r="AQ366" s="83" t="str">
        <f ca="1">IF(VLOOKUP(T366,Товары!A:B,2,FALSE)=X366,"Есть в 1С","ERR")</f>
        <v>Есть в 1С</v>
      </c>
      <c r="AR366" s="84" t="str">
        <f ca="1">IF(VLOOKUP(X366,Товары!B:B,1,FALSE)=X366,"Есть в 1С","ERR")</f>
        <v>Есть в 1С</v>
      </c>
      <c r="AS366" s="116" t="str">
        <f ca="1">VLOOKUP(T366,Товары!A:B,2,FALSE)</f>
        <v>21-089-17</v>
      </c>
      <c r="AT366" s="114" t="str">
        <f ca="1">VLOOKUP(T366,Товары!A:B,1,FALSE)</f>
        <v>Шляпа BAILEY арт. 81650 SALEM (белый) {white}</v>
      </c>
    </row>
    <row r="367" spans="1:46" x14ac:dyDescent="0.25">
      <c r="A367" s="133" t="str">
        <f ca="1"/>
        <v>21-089-17-57</v>
      </c>
      <c r="B367" s="128" t="str">
        <f ca="1">UPPER(_xlfn.XLOOKUP($A367,Строчный!$A:$A,Строчный!B:B,"ERR",0))</f>
        <v>81650 SALEM</v>
      </c>
      <c r="C367" s="101" t="str">
        <f ca="1">PROPER(_xlfn.XLOOKUP($A367,Строчный!$A:$A,Строчный!C:C,"ERR",0))</f>
        <v>Шляпы</v>
      </c>
      <c r="D367" s="101" t="str">
        <f ca="1">_xlfn.LET(_xlpm.DATA,(_xlfn.XLOOKUP($A367,Строчный!$A:$A,Строчный!D:D,"ERR",0)),UPPER(MID(_xlpm.DATA,1,1))&amp;LOWER(MID(_xlpm.DATA,2,LEN(_xlpm.DATA)-1)))</f>
        <v>Шляпа хомбург</v>
      </c>
      <c r="E367" s="101" t="str">
        <f ca="1">PROPER(_xlfn.XLOOKUP($A367,Строчный!$A:$A,Строчный!E:E,"ERR",0))</f>
        <v>The Hollywood</v>
      </c>
      <c r="F367" s="101" t="str">
        <f ca="1">LOWER(_xlfn.XLOOKUP($A367,Строчный!$A:$A,Строчный!F:F,"ERR",0))</f>
        <v>летний</v>
      </c>
      <c r="G367" s="101" t="str">
        <f ca="1">UPPER(_xlfn.XLOOKUP($A367,Строчный!$A:$A,Строчный!G:G,"ERR",0))</f>
        <v>BAILEY</v>
      </c>
      <c r="H367" s="101" t="str">
        <f ca="1">LOWER(_xlfn.XLOOKUP($A367,Строчный!$A:$A,Строчный!H:H,"ERR",0))</f>
        <v>white</v>
      </c>
      <c r="I367" s="101" t="str">
        <f ca="1">LOWER(_xlfn.XLOOKUP($A367,Строчный!$A:$A,Строчный!I:I,"ERR",0))</f>
        <v>белый</v>
      </c>
      <c r="J367" s="101" t="str">
        <f ca="1">SUBSTITUTE(LOWER(_xlfn.XLOOKUP($A367,Строчный!$A:$A,Строчный!J:J,"ERR",0)),"подклад","Подклад")</f>
        <v>55% бумага - 45% полиэстер</v>
      </c>
      <c r="K367" s="101" t="str">
        <f ca="1">LOWER(_xlfn.XLOOKUP($A367,Строчный!$A:$A,Строчный!K:K,"ERR",0))</f>
        <v>бумажные</v>
      </c>
      <c r="L367" s="101" t="str">
        <f ca="1">PROPER(_xlfn.XLOOKUP($A367,Строчный!$A:$A,Строчный!L:L,"ERR",0))</f>
        <v>Унисекс</v>
      </c>
      <c r="M367" s="101" t="str">
        <f ca="1">PROPER(_xlfn.XLOOKUP($A367,Строчный!$A:$A,Строчный!M:M,"ERR",0))</f>
        <v>Китай</v>
      </c>
      <c r="N367" s="110">
        <f ca="1">VALUE(_xlfn.XLOOKUP($A367,Строчный!$A:$A,Строчный!N:N,"ERR",0))</f>
        <v>2094.3000000000002</v>
      </c>
      <c r="O367" s="109" t="str">
        <f ca="1">_xlfn.XLOOKUP($G367,Фабрика!A:A,Фабрика!B:B,"ERR",0)</f>
        <v>Bollman Headwear Europe Ltd; 2 Merchants drive, Caelisle, Cumbria CA3 0JW, United Kingdom</v>
      </c>
      <c r="P367" s="100">
        <f ca="1">_xlfn.XLOOKUP($A367,Строчный!$A:$A,Строчный!P:P,"ERR",0)</f>
        <v>57</v>
      </c>
      <c r="Q367" s="100">
        <f ca="1">VALUE(_xlfn.XLOOKUP($A367,Строчный!$A:$A,Строчный!Q:Q,"ERR",0))</f>
        <v>6</v>
      </c>
      <c r="R367" s="14" t="s">
        <v>283</v>
      </c>
      <c r="S367" s="122" t="str">
        <f t="shared" ca="1" si="33"/>
        <v>Шляпа BAILEY арт. 81650 SALEM (белый)</v>
      </c>
      <c r="T367" s="121" t="str">
        <f t="shared" ca="1" si="34"/>
        <v>Шляпа BAILEY арт. 81650 SALEM (белый) {white}</v>
      </c>
      <c r="U367" s="18" t="str">
        <f t="shared" ca="1" si="35"/>
        <v>белый</v>
      </c>
      <c r="V367" s="18" t="str">
        <f t="shared" ca="1" si="36"/>
        <v>белый</v>
      </c>
      <c r="W367" s="119" t="str">
        <f ca="1">_xlfn.XLOOKUP(A367,'Цвета артикулов'!A:A,'Цвета артикулов'!B:B,IFERROR(MID(I367,FIND("-",I367)+1,LEN(I367)),IFERROR(MID(I367,1,FIND("/",I367)-2),I367)),0)</f>
        <v>белый</v>
      </c>
      <c r="X367" s="93" t="str">
        <f t="shared" ca="1" si="37"/>
        <v>21-089-17</v>
      </c>
      <c r="Y367" s="95" t="str">
        <f ca="1">VLOOKUP(C367,Группа!A:B,2,FALSE)</f>
        <v>Шляпа</v>
      </c>
      <c r="Z367" s="117" t="str">
        <f ca="1">IFERROR(VLOOKUP(P367,Размеры!A:C,3,FALSE),"")</f>
        <v>57 M</v>
      </c>
      <c r="AA367" s="117" t="str">
        <f ca="1">VLOOKUP(I367,ЦветПолный!A:B,2,FALSE)</f>
        <v>17</v>
      </c>
      <c r="AB367" s="117">
        <f ca="1">IFERROR(VLOOKUP(P367,Размеры!A:D,4,FALSE),"")</f>
        <v>57</v>
      </c>
      <c r="AC367" s="117">
        <f ca="1">IF(LEFT(IFERROR(VLOOKUP(LOOKUP(2,1/SEARCH(B367,Товары!A:A),Товары!A:A),Товары!A:B,2,0),""),6)=MID(X367,1,6),1,0)</f>
        <v>1</v>
      </c>
      <c r="AE367" s="117">
        <f ca="1">SUMIF(Группа!A:A,C367,Группа!C:C)</f>
        <v>1</v>
      </c>
      <c r="AF367" s="117">
        <f ca="1">SUMIF(Группа!B:B,Y367,Группа!C:C)</f>
        <v>1</v>
      </c>
      <c r="AG367" s="117">
        <f ca="1">SUMIF(Формы!A:A,D367,Формы!B:B)</f>
        <v>1</v>
      </c>
      <c r="AH367" s="117">
        <f ca="1">SUMIF(Материал!A:A,K367,Материал!B:B)</f>
        <v>1</v>
      </c>
      <c r="AI367" s="117">
        <f ca="1">SUMIF(Размеры!A:A,P367,Размеры!E:E)</f>
        <v>1</v>
      </c>
      <c r="AJ367" s="117">
        <f ca="1">SUMIF(Сезон!A:A,F367,Сезон!B:B)</f>
        <v>1</v>
      </c>
      <c r="AK367" s="117">
        <f ca="1">SUMIF(Состав!A:A,J367,Состав!B:B)</f>
        <v>1</v>
      </c>
      <c r="AL367" s="117">
        <f ca="1">SUMIF(ЦветПолный!A:A,I367,ЦветПолный!C:C)</f>
        <v>4</v>
      </c>
      <c r="AM367" s="117">
        <f ca="1">SUMIF(Цвет!A:A,W367,Цвет!B:B)</f>
        <v>1</v>
      </c>
      <c r="AN367" s="117">
        <f ca="1">SUMIF(Пол!B:B,L367,Пол!C:C)</f>
        <v>1</v>
      </c>
      <c r="AO367" s="117">
        <f ca="1">SUMIF(Марка!A:A,G367,Марка!B:B)</f>
        <v>1</v>
      </c>
      <c r="AP367" s="117">
        <f ca="1">SUMIF(Страна!A:A,M367,Страна!B:B)</f>
        <v>1</v>
      </c>
      <c r="AQ367" s="83" t="str">
        <f ca="1">IF(VLOOKUP(T367,Товары!A:B,2,FALSE)=X367,"Есть в 1С","ERR")</f>
        <v>Есть в 1С</v>
      </c>
      <c r="AR367" s="84" t="str">
        <f ca="1">IF(VLOOKUP(X367,Товары!B:B,1,FALSE)=X367,"Есть в 1С","ERR")</f>
        <v>Есть в 1С</v>
      </c>
      <c r="AS367" s="116" t="str">
        <f ca="1">VLOOKUP(T367,Товары!A:B,2,FALSE)</f>
        <v>21-089-17</v>
      </c>
      <c r="AT367" s="114" t="str">
        <f ca="1">VLOOKUP(T367,Товары!A:B,1,FALSE)</f>
        <v>Шляпа BAILEY арт. 81650 SALEM (белый) {white}</v>
      </c>
    </row>
    <row r="368" spans="1:46" x14ac:dyDescent="0.25">
      <c r="A368" s="133" t="str">
        <f ca="1"/>
        <v>21-089-17-55</v>
      </c>
      <c r="B368" s="128" t="str">
        <f ca="1">UPPER(_xlfn.XLOOKUP($A368,Строчный!$A:$A,Строчный!B:B,"ERR",0))</f>
        <v>81650 SALEM</v>
      </c>
      <c r="C368" s="101" t="str">
        <f ca="1">PROPER(_xlfn.XLOOKUP($A368,Строчный!$A:$A,Строчный!C:C,"ERR",0))</f>
        <v>Шляпы</v>
      </c>
      <c r="D368" s="101" t="str">
        <f ca="1">_xlfn.LET(_xlpm.DATA,(_xlfn.XLOOKUP($A368,Строчный!$A:$A,Строчный!D:D,"ERR",0)),UPPER(MID(_xlpm.DATA,1,1))&amp;LOWER(MID(_xlpm.DATA,2,LEN(_xlpm.DATA)-1)))</f>
        <v>Шляпа хомбург</v>
      </c>
      <c r="E368" s="101" t="str">
        <f ca="1">PROPER(_xlfn.XLOOKUP($A368,Строчный!$A:$A,Строчный!E:E,"ERR",0))</f>
        <v>The Hollywood</v>
      </c>
      <c r="F368" s="101" t="str">
        <f ca="1">LOWER(_xlfn.XLOOKUP($A368,Строчный!$A:$A,Строчный!F:F,"ERR",0))</f>
        <v>летний</v>
      </c>
      <c r="G368" s="101" t="str">
        <f ca="1">UPPER(_xlfn.XLOOKUP($A368,Строчный!$A:$A,Строчный!G:G,"ERR",0))</f>
        <v>BAILEY</v>
      </c>
      <c r="H368" s="101" t="str">
        <f ca="1">LOWER(_xlfn.XLOOKUP($A368,Строчный!$A:$A,Строчный!H:H,"ERR",0))</f>
        <v>white</v>
      </c>
      <c r="I368" s="101" t="str">
        <f ca="1">LOWER(_xlfn.XLOOKUP($A368,Строчный!$A:$A,Строчный!I:I,"ERR",0))</f>
        <v>белый</v>
      </c>
      <c r="J368" s="101" t="str">
        <f ca="1">SUBSTITUTE(LOWER(_xlfn.XLOOKUP($A368,Строчный!$A:$A,Строчный!J:J,"ERR",0)),"подклад","Подклад")</f>
        <v>55% бумага - 45% полиэстер</v>
      </c>
      <c r="K368" s="101" t="str">
        <f ca="1">LOWER(_xlfn.XLOOKUP($A368,Строчный!$A:$A,Строчный!K:K,"ERR",0))</f>
        <v>бумажные</v>
      </c>
      <c r="L368" s="101" t="str">
        <f ca="1">PROPER(_xlfn.XLOOKUP($A368,Строчный!$A:$A,Строчный!L:L,"ERR",0))</f>
        <v>Унисекс</v>
      </c>
      <c r="M368" s="101" t="str">
        <f ca="1">PROPER(_xlfn.XLOOKUP($A368,Строчный!$A:$A,Строчный!M:M,"ERR",0))</f>
        <v>Китай</v>
      </c>
      <c r="N368" s="110">
        <f ca="1">VALUE(_xlfn.XLOOKUP($A368,Строчный!$A:$A,Строчный!N:N,"ERR",0))</f>
        <v>2094.3000000000002</v>
      </c>
      <c r="O368" s="109" t="str">
        <f ca="1">_xlfn.XLOOKUP($G368,Фабрика!A:A,Фабрика!B:B,"ERR",0)</f>
        <v>Bollman Headwear Europe Ltd; 2 Merchants drive, Caelisle, Cumbria CA3 0JW, United Kingdom</v>
      </c>
      <c r="P368" s="100">
        <f ca="1">_xlfn.XLOOKUP($A368,Строчный!$A:$A,Строчный!P:P,"ERR",0)</f>
        <v>55</v>
      </c>
      <c r="Q368" s="100">
        <f ca="1">VALUE(_xlfn.XLOOKUP($A368,Строчный!$A:$A,Строчный!Q:Q,"ERR",0))</f>
        <v>2</v>
      </c>
      <c r="R368" s="14" t="s">
        <v>283</v>
      </c>
      <c r="S368" s="122" t="str">
        <f t="shared" ca="1" si="33"/>
        <v>Шляпа BAILEY арт. 81650 SALEM (белый)</v>
      </c>
      <c r="T368" s="121" t="str">
        <f t="shared" ca="1" si="34"/>
        <v>Шляпа BAILEY арт. 81650 SALEM (белый) {white}</v>
      </c>
      <c r="U368" s="18" t="str">
        <f t="shared" ca="1" si="35"/>
        <v>белый</v>
      </c>
      <c r="V368" s="18" t="str">
        <f t="shared" ca="1" si="36"/>
        <v>белый</v>
      </c>
      <c r="W368" s="119" t="str">
        <f ca="1">_xlfn.XLOOKUP(A368,'Цвета артикулов'!A:A,'Цвета артикулов'!B:B,IFERROR(MID(I368,FIND("-",I368)+1,LEN(I368)),IFERROR(MID(I368,1,FIND("/",I368)-2),I368)),0)</f>
        <v>белый</v>
      </c>
      <c r="X368" s="93" t="str">
        <f t="shared" ca="1" si="37"/>
        <v>21-089-17</v>
      </c>
      <c r="Y368" s="95" t="str">
        <f ca="1">VLOOKUP(C368,Группа!A:B,2,FALSE)</f>
        <v>Шляпа</v>
      </c>
      <c r="Z368" s="117" t="str">
        <f ca="1">IFERROR(VLOOKUP(P368,Размеры!A:C,3,FALSE),"")</f>
        <v>55 S</v>
      </c>
      <c r="AA368" s="117" t="str">
        <f ca="1">VLOOKUP(I368,ЦветПолный!A:B,2,FALSE)</f>
        <v>17</v>
      </c>
      <c r="AB368" s="117">
        <f ca="1">IFERROR(VLOOKUP(P368,Размеры!A:D,4,FALSE),"")</f>
        <v>55</v>
      </c>
      <c r="AC368" s="117">
        <f ca="1">IF(LEFT(IFERROR(VLOOKUP(LOOKUP(2,1/SEARCH(B368,Товары!A:A),Товары!A:A),Товары!A:B,2,0),""),6)=MID(X368,1,6),1,0)</f>
        <v>1</v>
      </c>
      <c r="AE368" s="117">
        <f ca="1">SUMIF(Группа!A:A,C368,Группа!C:C)</f>
        <v>1</v>
      </c>
      <c r="AF368" s="117">
        <f ca="1">SUMIF(Группа!B:B,Y368,Группа!C:C)</f>
        <v>1</v>
      </c>
      <c r="AG368" s="117">
        <f ca="1">SUMIF(Формы!A:A,D368,Формы!B:B)</f>
        <v>1</v>
      </c>
      <c r="AH368" s="117">
        <f ca="1">SUMIF(Материал!A:A,K368,Материал!B:B)</f>
        <v>1</v>
      </c>
      <c r="AI368" s="117">
        <f ca="1">SUMIF(Размеры!A:A,P368,Размеры!E:E)</f>
        <v>1</v>
      </c>
      <c r="AJ368" s="117">
        <f ca="1">SUMIF(Сезон!A:A,F368,Сезон!B:B)</f>
        <v>1</v>
      </c>
      <c r="AK368" s="117">
        <f ca="1">SUMIF(Состав!A:A,J368,Состав!B:B)</f>
        <v>1</v>
      </c>
      <c r="AL368" s="117">
        <f ca="1">SUMIF(ЦветПолный!A:A,I368,ЦветПолный!C:C)</f>
        <v>4</v>
      </c>
      <c r="AM368" s="117">
        <f ca="1">SUMIF(Цвет!A:A,W368,Цвет!B:B)</f>
        <v>1</v>
      </c>
      <c r="AN368" s="117">
        <f ca="1">SUMIF(Пол!B:B,L368,Пол!C:C)</f>
        <v>1</v>
      </c>
      <c r="AO368" s="117">
        <f ca="1">SUMIF(Марка!A:A,G368,Марка!B:B)</f>
        <v>1</v>
      </c>
      <c r="AP368" s="117">
        <f ca="1">SUMIF(Страна!A:A,M368,Страна!B:B)</f>
        <v>1</v>
      </c>
      <c r="AQ368" s="83" t="str">
        <f ca="1">IF(VLOOKUP(T368,Товары!A:B,2,FALSE)=X368,"Есть в 1С","ERR")</f>
        <v>Есть в 1С</v>
      </c>
      <c r="AR368" s="84" t="str">
        <f ca="1">IF(VLOOKUP(X368,Товары!B:B,1,FALSE)=X368,"Есть в 1С","ERR")</f>
        <v>Есть в 1С</v>
      </c>
      <c r="AS368" s="116" t="str">
        <f ca="1">VLOOKUP(T368,Товары!A:B,2,FALSE)</f>
        <v>21-089-17</v>
      </c>
      <c r="AT368" s="114" t="str">
        <f ca="1">VLOOKUP(T368,Товары!A:B,1,FALSE)</f>
        <v>Шляпа BAILEY арт. 81650 SALEM (белый) {white}</v>
      </c>
    </row>
    <row r="369" spans="1:46" x14ac:dyDescent="0.25">
      <c r="A369" s="133" t="str">
        <f ca="1"/>
        <v>21-089-15-61</v>
      </c>
      <c r="B369" s="128" t="str">
        <f ca="1">UPPER(_xlfn.XLOOKUP($A369,Строчный!$A:$A,Строчный!B:B,"ERR",0))</f>
        <v>81650 SALEM</v>
      </c>
      <c r="C369" s="101" t="str">
        <f ca="1">PROPER(_xlfn.XLOOKUP($A369,Строчный!$A:$A,Строчный!C:C,"ERR",0))</f>
        <v>Шляпы</v>
      </c>
      <c r="D369" s="101" t="str">
        <f ca="1">_xlfn.LET(_xlpm.DATA,(_xlfn.XLOOKUP($A369,Строчный!$A:$A,Строчный!D:D,"ERR",0)),UPPER(MID(_xlpm.DATA,1,1))&amp;LOWER(MID(_xlpm.DATA,2,LEN(_xlpm.DATA)-1)))</f>
        <v>Шляпа хомбург</v>
      </c>
      <c r="E369" s="101" t="str">
        <f ca="1">PROPER(_xlfn.XLOOKUP($A369,Строчный!$A:$A,Строчный!E:E,"ERR",0))</f>
        <v>The Hollywood</v>
      </c>
      <c r="F369" s="101" t="str">
        <f ca="1">LOWER(_xlfn.XLOOKUP($A369,Строчный!$A:$A,Строчный!F:F,"ERR",0))</f>
        <v>летний</v>
      </c>
      <c r="G369" s="101" t="str">
        <f ca="1">UPPER(_xlfn.XLOOKUP($A369,Строчный!$A:$A,Строчный!G:G,"ERR",0))</f>
        <v>BAILEY</v>
      </c>
      <c r="H369" s="101" t="str">
        <f ca="1">LOWER(_xlfn.XLOOKUP($A369,Строчный!$A:$A,Строчный!H:H,"ERR",0))</f>
        <v>driftwood</v>
      </c>
      <c r="I369" s="101" t="str">
        <f ca="1">LOWER(_xlfn.XLOOKUP($A369,Строчный!$A:$A,Строчный!I:I,"ERR",0))</f>
        <v>темно-бежевый</v>
      </c>
      <c r="J369" s="101" t="str">
        <f ca="1">SUBSTITUTE(LOWER(_xlfn.XLOOKUP($A369,Строчный!$A:$A,Строчный!J:J,"ERR",0)),"подклад","Подклад")</f>
        <v>55% бумага - 45% полиэстер</v>
      </c>
      <c r="K369" s="101" t="str">
        <f ca="1">LOWER(_xlfn.XLOOKUP($A369,Строчный!$A:$A,Строчный!K:K,"ERR",0))</f>
        <v>бумажные</v>
      </c>
      <c r="L369" s="101" t="str">
        <f ca="1">PROPER(_xlfn.XLOOKUP($A369,Строчный!$A:$A,Строчный!L:L,"ERR",0))</f>
        <v>Унисекс</v>
      </c>
      <c r="M369" s="101" t="str">
        <f ca="1">PROPER(_xlfn.XLOOKUP($A369,Строчный!$A:$A,Строчный!M:M,"ERR",0))</f>
        <v>Китай</v>
      </c>
      <c r="N369" s="110">
        <f ca="1">VALUE(_xlfn.XLOOKUP($A369,Строчный!$A:$A,Строчный!N:N,"ERR",0))</f>
        <v>2094.3000000000002</v>
      </c>
      <c r="O369" s="109" t="str">
        <f ca="1">_xlfn.XLOOKUP($G369,Фабрика!A:A,Фабрика!B:B,"ERR",0)</f>
        <v>Bollman Headwear Europe Ltd; 2 Merchants drive, Caelisle, Cumbria CA3 0JW, United Kingdom</v>
      </c>
      <c r="P369" s="100">
        <f ca="1">_xlfn.XLOOKUP($A369,Строчный!$A:$A,Строчный!P:P,"ERR",0)</f>
        <v>61</v>
      </c>
      <c r="Q369" s="100">
        <f ca="1">VALUE(_xlfn.XLOOKUP($A369,Строчный!$A:$A,Строчный!Q:Q,"ERR",0))</f>
        <v>4</v>
      </c>
      <c r="R369" s="14" t="s">
        <v>283</v>
      </c>
      <c r="S369" s="122" t="str">
        <f t="shared" ca="1" si="33"/>
        <v>Шляпа BAILEY арт. 81650 SALEM (темно-бежевый)</v>
      </c>
      <c r="T369" s="121" t="str">
        <f t="shared" ca="1" si="34"/>
        <v>Шляпа BAILEY арт. 81650 SALEM (темно-бежевый) {driftwood}</v>
      </c>
      <c r="U369" s="18" t="str">
        <f t="shared" ca="1" si="35"/>
        <v>бежевый</v>
      </c>
      <c r="V369" s="18" t="str">
        <f t="shared" ca="1" si="36"/>
        <v>бежевый</v>
      </c>
      <c r="W369" s="119" t="str">
        <f ca="1">_xlfn.XLOOKUP(A369,'Цвета артикулов'!A:A,'Цвета артикулов'!B:B,IFERROR(MID(I369,FIND("-",I369)+1,LEN(I369)),IFERROR(MID(I369,1,FIND("/",I369)-2),I369)),0)</f>
        <v>бежевый</v>
      </c>
      <c r="X369" s="93" t="str">
        <f t="shared" ca="1" si="37"/>
        <v>21-089-15</v>
      </c>
      <c r="Y369" s="95" t="str">
        <f ca="1">VLOOKUP(C369,Группа!A:B,2,FALSE)</f>
        <v>Шляпа</v>
      </c>
      <c r="Z369" s="117" t="str">
        <f ca="1">IFERROR(VLOOKUP(P369,Размеры!A:C,3,FALSE),"")</f>
        <v>61 XL</v>
      </c>
      <c r="AA369" s="117" t="str">
        <f ca="1">VLOOKUP(I369,ЦветПолный!A:B,2,FALSE)</f>
        <v>00</v>
      </c>
      <c r="AB369" s="117">
        <f ca="1">IFERROR(VLOOKUP(P369,Размеры!A:D,4,FALSE),"")</f>
        <v>61</v>
      </c>
      <c r="AC369" s="117">
        <f ca="1">IF(LEFT(IFERROR(VLOOKUP(LOOKUP(2,1/SEARCH(B369,Товары!A:A),Товары!A:A),Товары!A:B,2,0),""),6)=MID(X369,1,6),1,0)</f>
        <v>1</v>
      </c>
      <c r="AE369" s="117">
        <f ca="1">SUMIF(Группа!A:A,C369,Группа!C:C)</f>
        <v>1</v>
      </c>
      <c r="AF369" s="117">
        <f ca="1">SUMIF(Группа!B:B,Y369,Группа!C:C)</f>
        <v>1</v>
      </c>
      <c r="AG369" s="117">
        <f ca="1">SUMIF(Формы!A:A,D369,Формы!B:B)</f>
        <v>1</v>
      </c>
      <c r="AH369" s="117">
        <f ca="1">SUMIF(Материал!A:A,K369,Материал!B:B)</f>
        <v>1</v>
      </c>
      <c r="AI369" s="117">
        <f ca="1">SUMIF(Размеры!A:A,P369,Размеры!E:E)</f>
        <v>1</v>
      </c>
      <c r="AJ369" s="117">
        <f ca="1">SUMIF(Сезон!A:A,F369,Сезон!B:B)</f>
        <v>1</v>
      </c>
      <c r="AK369" s="117">
        <f ca="1">SUMIF(Состав!A:A,J369,Состав!B:B)</f>
        <v>1</v>
      </c>
      <c r="AL369" s="117">
        <f ca="1">SUMIF(ЦветПолный!A:A,I369,ЦветПолный!C:C)</f>
        <v>4</v>
      </c>
      <c r="AM369" s="117">
        <f ca="1">SUMIF(Цвет!A:A,W369,Цвет!B:B)</f>
        <v>1</v>
      </c>
      <c r="AN369" s="117">
        <f ca="1">SUMIF(Пол!B:B,L369,Пол!C:C)</f>
        <v>1</v>
      </c>
      <c r="AO369" s="117">
        <f ca="1">SUMIF(Марка!A:A,G369,Марка!B:B)</f>
        <v>1</v>
      </c>
      <c r="AP369" s="117">
        <f ca="1">SUMIF(Страна!A:A,M369,Страна!B:B)</f>
        <v>1</v>
      </c>
      <c r="AQ369" s="83" t="str">
        <f ca="1">IF(VLOOKUP(T369,Товары!A:B,2,FALSE)=X369,"Есть в 1С","ERR")</f>
        <v>Есть в 1С</v>
      </c>
      <c r="AR369" s="84" t="str">
        <f ca="1">IF(VLOOKUP(X369,Товары!B:B,1,FALSE)=X369,"Есть в 1С","ERR")</f>
        <v>Есть в 1С</v>
      </c>
      <c r="AS369" s="116" t="str">
        <f ca="1">VLOOKUP(T369,Товары!A:B,2,FALSE)</f>
        <v>21-089-15</v>
      </c>
      <c r="AT369" s="114" t="str">
        <f ca="1">VLOOKUP(T369,Товары!A:B,1,FALSE)</f>
        <v>Шляпа BAILEY арт. 81650 SALEM (темно-бежевый) {driftwood}</v>
      </c>
    </row>
    <row r="370" spans="1:46" x14ac:dyDescent="0.25">
      <c r="A370" s="133" t="str">
        <f ca="1"/>
        <v>21-089-15-59</v>
      </c>
      <c r="B370" s="128" t="str">
        <f ca="1">UPPER(_xlfn.XLOOKUP($A370,Строчный!$A:$A,Строчный!B:B,"ERR",0))</f>
        <v>81650 SALEM</v>
      </c>
      <c r="C370" s="101" t="str">
        <f ca="1">PROPER(_xlfn.XLOOKUP($A370,Строчный!$A:$A,Строчный!C:C,"ERR",0))</f>
        <v>Шляпы</v>
      </c>
      <c r="D370" s="101" t="str">
        <f ca="1">_xlfn.LET(_xlpm.DATA,(_xlfn.XLOOKUP($A370,Строчный!$A:$A,Строчный!D:D,"ERR",0)),UPPER(MID(_xlpm.DATA,1,1))&amp;LOWER(MID(_xlpm.DATA,2,LEN(_xlpm.DATA)-1)))</f>
        <v>Шляпа хомбург</v>
      </c>
      <c r="E370" s="101" t="str">
        <f ca="1">PROPER(_xlfn.XLOOKUP($A370,Строчный!$A:$A,Строчный!E:E,"ERR",0))</f>
        <v>The Hollywood</v>
      </c>
      <c r="F370" s="101" t="str">
        <f ca="1">LOWER(_xlfn.XLOOKUP($A370,Строчный!$A:$A,Строчный!F:F,"ERR",0))</f>
        <v>летний</v>
      </c>
      <c r="G370" s="101" t="str">
        <f ca="1">UPPER(_xlfn.XLOOKUP($A370,Строчный!$A:$A,Строчный!G:G,"ERR",0))</f>
        <v>BAILEY</v>
      </c>
      <c r="H370" s="101" t="str">
        <f ca="1">LOWER(_xlfn.XLOOKUP($A370,Строчный!$A:$A,Строчный!H:H,"ERR",0))</f>
        <v>driftwood</v>
      </c>
      <c r="I370" s="101" t="str">
        <f ca="1">LOWER(_xlfn.XLOOKUP($A370,Строчный!$A:$A,Строчный!I:I,"ERR",0))</f>
        <v>темно-бежевый</v>
      </c>
      <c r="J370" s="101" t="str">
        <f ca="1">SUBSTITUTE(LOWER(_xlfn.XLOOKUP($A370,Строчный!$A:$A,Строчный!J:J,"ERR",0)),"подклад","Подклад")</f>
        <v>55% бумага - 45% полиэстер</v>
      </c>
      <c r="K370" s="101" t="str">
        <f ca="1">LOWER(_xlfn.XLOOKUP($A370,Строчный!$A:$A,Строчный!K:K,"ERR",0))</f>
        <v>бумажные</v>
      </c>
      <c r="L370" s="101" t="str">
        <f ca="1">PROPER(_xlfn.XLOOKUP($A370,Строчный!$A:$A,Строчный!L:L,"ERR",0))</f>
        <v>Унисекс</v>
      </c>
      <c r="M370" s="101" t="str">
        <f ca="1">PROPER(_xlfn.XLOOKUP($A370,Строчный!$A:$A,Строчный!M:M,"ERR",0))</f>
        <v>Китай</v>
      </c>
      <c r="N370" s="110">
        <f ca="1">VALUE(_xlfn.XLOOKUP($A370,Строчный!$A:$A,Строчный!N:N,"ERR",0))</f>
        <v>2094.3000000000002</v>
      </c>
      <c r="O370" s="109" t="str">
        <f ca="1">_xlfn.XLOOKUP($G370,Фабрика!A:A,Фабрика!B:B,"ERR",0)</f>
        <v>Bollman Headwear Europe Ltd; 2 Merchants drive, Caelisle, Cumbria CA3 0JW, United Kingdom</v>
      </c>
      <c r="P370" s="100">
        <f ca="1">_xlfn.XLOOKUP($A370,Строчный!$A:$A,Строчный!P:P,"ERR",0)</f>
        <v>59</v>
      </c>
      <c r="Q370" s="100">
        <f ca="1">VALUE(_xlfn.XLOOKUP($A370,Строчный!$A:$A,Строчный!Q:Q,"ERR",0))</f>
        <v>6</v>
      </c>
      <c r="R370" s="14" t="s">
        <v>283</v>
      </c>
      <c r="S370" s="122" t="str">
        <f t="shared" ca="1" si="33"/>
        <v>Шляпа BAILEY арт. 81650 SALEM (темно-бежевый)</v>
      </c>
      <c r="T370" s="121" t="str">
        <f t="shared" ca="1" si="34"/>
        <v>Шляпа BAILEY арт. 81650 SALEM (темно-бежевый) {driftwood}</v>
      </c>
      <c r="U370" s="18" t="str">
        <f t="shared" ca="1" si="35"/>
        <v>бежевый</v>
      </c>
      <c r="V370" s="18" t="str">
        <f t="shared" ca="1" si="36"/>
        <v>бежевый</v>
      </c>
      <c r="W370" s="119" t="str">
        <f ca="1">_xlfn.XLOOKUP(A370,'Цвета артикулов'!A:A,'Цвета артикулов'!B:B,IFERROR(MID(I370,FIND("-",I370)+1,LEN(I370)),IFERROR(MID(I370,1,FIND("/",I370)-2),I370)),0)</f>
        <v>бежевый</v>
      </c>
      <c r="X370" s="93" t="str">
        <f t="shared" ca="1" si="37"/>
        <v>21-089-15</v>
      </c>
      <c r="Y370" s="95" t="str">
        <f ca="1">VLOOKUP(C370,Группа!A:B,2,FALSE)</f>
        <v>Шляпа</v>
      </c>
      <c r="Z370" s="117" t="str">
        <f ca="1">IFERROR(VLOOKUP(P370,Размеры!A:C,3,FALSE),"")</f>
        <v>59 L</v>
      </c>
      <c r="AA370" s="117" t="str">
        <f ca="1">VLOOKUP(I370,ЦветПолный!A:B,2,FALSE)</f>
        <v>00</v>
      </c>
      <c r="AB370" s="117">
        <f ca="1">IFERROR(VLOOKUP(P370,Размеры!A:D,4,FALSE),"")</f>
        <v>59</v>
      </c>
      <c r="AC370" s="117">
        <f ca="1">IF(LEFT(IFERROR(VLOOKUP(LOOKUP(2,1/SEARCH(B370,Товары!A:A),Товары!A:A),Товары!A:B,2,0),""),6)=MID(X370,1,6),1,0)</f>
        <v>1</v>
      </c>
      <c r="AE370" s="117">
        <f ca="1">SUMIF(Группа!A:A,C370,Группа!C:C)</f>
        <v>1</v>
      </c>
      <c r="AF370" s="117">
        <f ca="1">SUMIF(Группа!B:B,Y370,Группа!C:C)</f>
        <v>1</v>
      </c>
      <c r="AG370" s="117">
        <f ca="1">SUMIF(Формы!A:A,D370,Формы!B:B)</f>
        <v>1</v>
      </c>
      <c r="AH370" s="117">
        <f ca="1">SUMIF(Материал!A:A,K370,Материал!B:B)</f>
        <v>1</v>
      </c>
      <c r="AI370" s="117">
        <f ca="1">SUMIF(Размеры!A:A,P370,Размеры!E:E)</f>
        <v>1</v>
      </c>
      <c r="AJ370" s="117">
        <f ca="1">SUMIF(Сезон!A:A,F370,Сезон!B:B)</f>
        <v>1</v>
      </c>
      <c r="AK370" s="117">
        <f ca="1">SUMIF(Состав!A:A,J370,Состав!B:B)</f>
        <v>1</v>
      </c>
      <c r="AL370" s="117">
        <f ca="1">SUMIF(ЦветПолный!A:A,I370,ЦветПолный!C:C)</f>
        <v>4</v>
      </c>
      <c r="AM370" s="117">
        <f ca="1">SUMIF(Цвет!A:A,W370,Цвет!B:B)</f>
        <v>1</v>
      </c>
      <c r="AN370" s="117">
        <f ca="1">SUMIF(Пол!B:B,L370,Пол!C:C)</f>
        <v>1</v>
      </c>
      <c r="AO370" s="117">
        <f ca="1">SUMIF(Марка!A:A,G370,Марка!B:B)</f>
        <v>1</v>
      </c>
      <c r="AP370" s="117">
        <f ca="1">SUMIF(Страна!A:A,M370,Страна!B:B)</f>
        <v>1</v>
      </c>
      <c r="AQ370" s="83" t="str">
        <f ca="1">IF(VLOOKUP(T370,Товары!A:B,2,FALSE)=X370,"Есть в 1С","ERR")</f>
        <v>Есть в 1С</v>
      </c>
      <c r="AR370" s="84" t="str">
        <f ca="1">IF(VLOOKUP(X370,Товары!B:B,1,FALSE)=X370,"Есть в 1С","ERR")</f>
        <v>Есть в 1С</v>
      </c>
      <c r="AS370" s="116" t="str">
        <f ca="1">VLOOKUP(T370,Товары!A:B,2,FALSE)</f>
        <v>21-089-15</v>
      </c>
      <c r="AT370" s="114" t="str">
        <f ca="1">VLOOKUP(T370,Товары!A:B,1,FALSE)</f>
        <v>Шляпа BAILEY арт. 81650 SALEM (темно-бежевый) {driftwood}</v>
      </c>
    </row>
    <row r="371" spans="1:46" x14ac:dyDescent="0.25">
      <c r="A371" s="133" t="str">
        <f ca="1"/>
        <v>21-089-15-57</v>
      </c>
      <c r="B371" s="128" t="str">
        <f ca="1">UPPER(_xlfn.XLOOKUP($A371,Строчный!$A:$A,Строчный!B:B,"ERR",0))</f>
        <v>81650 SALEM</v>
      </c>
      <c r="C371" s="101" t="str">
        <f ca="1">PROPER(_xlfn.XLOOKUP($A371,Строчный!$A:$A,Строчный!C:C,"ERR",0))</f>
        <v>Шляпы</v>
      </c>
      <c r="D371" s="101" t="str">
        <f ca="1">_xlfn.LET(_xlpm.DATA,(_xlfn.XLOOKUP($A371,Строчный!$A:$A,Строчный!D:D,"ERR",0)),UPPER(MID(_xlpm.DATA,1,1))&amp;LOWER(MID(_xlpm.DATA,2,LEN(_xlpm.DATA)-1)))</f>
        <v>Шляпа хомбург</v>
      </c>
      <c r="E371" s="101" t="str">
        <f ca="1">PROPER(_xlfn.XLOOKUP($A371,Строчный!$A:$A,Строчный!E:E,"ERR",0))</f>
        <v>The Hollywood</v>
      </c>
      <c r="F371" s="101" t="str">
        <f ca="1">LOWER(_xlfn.XLOOKUP($A371,Строчный!$A:$A,Строчный!F:F,"ERR",0))</f>
        <v>летний</v>
      </c>
      <c r="G371" s="101" t="str">
        <f ca="1">UPPER(_xlfn.XLOOKUP($A371,Строчный!$A:$A,Строчный!G:G,"ERR",0))</f>
        <v>BAILEY</v>
      </c>
      <c r="H371" s="101" t="str">
        <f ca="1">LOWER(_xlfn.XLOOKUP($A371,Строчный!$A:$A,Строчный!H:H,"ERR",0))</f>
        <v>driftwood</v>
      </c>
      <c r="I371" s="101" t="str">
        <f ca="1">LOWER(_xlfn.XLOOKUP($A371,Строчный!$A:$A,Строчный!I:I,"ERR",0))</f>
        <v>темно-бежевый</v>
      </c>
      <c r="J371" s="101" t="str">
        <f ca="1">SUBSTITUTE(LOWER(_xlfn.XLOOKUP($A371,Строчный!$A:$A,Строчный!J:J,"ERR",0)),"подклад","Подклад")</f>
        <v>55% бумага - 45% полиэстер</v>
      </c>
      <c r="K371" s="101" t="str">
        <f ca="1">LOWER(_xlfn.XLOOKUP($A371,Строчный!$A:$A,Строчный!K:K,"ERR",0))</f>
        <v>бумажные</v>
      </c>
      <c r="L371" s="101" t="str">
        <f ca="1">PROPER(_xlfn.XLOOKUP($A371,Строчный!$A:$A,Строчный!L:L,"ERR",0))</f>
        <v>Унисекс</v>
      </c>
      <c r="M371" s="101" t="str">
        <f ca="1">PROPER(_xlfn.XLOOKUP($A371,Строчный!$A:$A,Строчный!M:M,"ERR",0))</f>
        <v>Китай</v>
      </c>
      <c r="N371" s="110">
        <f ca="1">VALUE(_xlfn.XLOOKUP($A371,Строчный!$A:$A,Строчный!N:N,"ERR",0))</f>
        <v>2094.3000000000002</v>
      </c>
      <c r="O371" s="109" t="str">
        <f ca="1">_xlfn.XLOOKUP($G371,Фабрика!A:A,Фабрика!B:B,"ERR",0)</f>
        <v>Bollman Headwear Europe Ltd; 2 Merchants drive, Caelisle, Cumbria CA3 0JW, United Kingdom</v>
      </c>
      <c r="P371" s="100">
        <f ca="1">_xlfn.XLOOKUP($A371,Строчный!$A:$A,Строчный!P:P,"ERR",0)</f>
        <v>57</v>
      </c>
      <c r="Q371" s="100">
        <f ca="1">VALUE(_xlfn.XLOOKUP($A371,Строчный!$A:$A,Строчный!Q:Q,"ERR",0))</f>
        <v>4</v>
      </c>
      <c r="R371" s="14" t="s">
        <v>283</v>
      </c>
      <c r="S371" s="122" t="str">
        <f t="shared" ca="1" si="33"/>
        <v>Шляпа BAILEY арт. 81650 SALEM (темно-бежевый)</v>
      </c>
      <c r="T371" s="121" t="str">
        <f t="shared" ca="1" si="34"/>
        <v>Шляпа BAILEY арт. 81650 SALEM (темно-бежевый) {driftwood}</v>
      </c>
      <c r="U371" s="18" t="str">
        <f t="shared" ca="1" si="35"/>
        <v>бежевый</v>
      </c>
      <c r="V371" s="18" t="str">
        <f t="shared" ca="1" si="36"/>
        <v>бежевый</v>
      </c>
      <c r="W371" s="119" t="str">
        <f ca="1">_xlfn.XLOOKUP(A371,'Цвета артикулов'!A:A,'Цвета артикулов'!B:B,IFERROR(MID(I371,FIND("-",I371)+1,LEN(I371)),IFERROR(MID(I371,1,FIND("/",I371)-2),I371)),0)</f>
        <v>бежевый</v>
      </c>
      <c r="X371" s="93" t="str">
        <f t="shared" ca="1" si="37"/>
        <v>21-089-15</v>
      </c>
      <c r="Y371" s="95" t="str">
        <f ca="1">VLOOKUP(C371,Группа!A:B,2,FALSE)</f>
        <v>Шляпа</v>
      </c>
      <c r="Z371" s="117" t="str">
        <f ca="1">IFERROR(VLOOKUP(P371,Размеры!A:C,3,FALSE),"")</f>
        <v>57 M</v>
      </c>
      <c r="AA371" s="117" t="str">
        <f ca="1">VLOOKUP(I371,ЦветПолный!A:B,2,FALSE)</f>
        <v>00</v>
      </c>
      <c r="AB371" s="117">
        <f ca="1">IFERROR(VLOOKUP(P371,Размеры!A:D,4,FALSE),"")</f>
        <v>57</v>
      </c>
      <c r="AC371" s="117">
        <f ca="1">IF(LEFT(IFERROR(VLOOKUP(LOOKUP(2,1/SEARCH(B371,Товары!A:A),Товары!A:A),Товары!A:B,2,0),""),6)=MID(X371,1,6),1,0)</f>
        <v>1</v>
      </c>
      <c r="AE371" s="117">
        <f ca="1">SUMIF(Группа!A:A,C371,Группа!C:C)</f>
        <v>1</v>
      </c>
      <c r="AF371" s="117">
        <f ca="1">SUMIF(Группа!B:B,Y371,Группа!C:C)</f>
        <v>1</v>
      </c>
      <c r="AG371" s="117">
        <f ca="1">SUMIF(Формы!A:A,D371,Формы!B:B)</f>
        <v>1</v>
      </c>
      <c r="AH371" s="117">
        <f ca="1">SUMIF(Материал!A:A,K371,Материал!B:B)</f>
        <v>1</v>
      </c>
      <c r="AI371" s="117">
        <f ca="1">SUMIF(Размеры!A:A,P371,Размеры!E:E)</f>
        <v>1</v>
      </c>
      <c r="AJ371" s="117">
        <f ca="1">SUMIF(Сезон!A:A,F371,Сезон!B:B)</f>
        <v>1</v>
      </c>
      <c r="AK371" s="117">
        <f ca="1">SUMIF(Состав!A:A,J371,Состав!B:B)</f>
        <v>1</v>
      </c>
      <c r="AL371" s="117">
        <f ca="1">SUMIF(ЦветПолный!A:A,I371,ЦветПолный!C:C)</f>
        <v>4</v>
      </c>
      <c r="AM371" s="117">
        <f ca="1">SUMIF(Цвет!A:A,W371,Цвет!B:B)</f>
        <v>1</v>
      </c>
      <c r="AN371" s="117">
        <f ca="1">SUMIF(Пол!B:B,L371,Пол!C:C)</f>
        <v>1</v>
      </c>
      <c r="AO371" s="117">
        <f ca="1">SUMIF(Марка!A:A,G371,Марка!B:B)</f>
        <v>1</v>
      </c>
      <c r="AP371" s="117">
        <f ca="1">SUMIF(Страна!A:A,M371,Страна!B:B)</f>
        <v>1</v>
      </c>
      <c r="AQ371" s="83" t="str">
        <f ca="1">IF(VLOOKUP(T371,Товары!A:B,2,FALSE)=X371,"Есть в 1С","ERR")</f>
        <v>Есть в 1С</v>
      </c>
      <c r="AR371" s="84" t="str">
        <f ca="1">IF(VLOOKUP(X371,Товары!B:B,1,FALSE)=X371,"Есть в 1С","ERR")</f>
        <v>Есть в 1С</v>
      </c>
      <c r="AS371" s="116" t="str">
        <f ca="1">VLOOKUP(T371,Товары!A:B,2,FALSE)</f>
        <v>21-089-15</v>
      </c>
      <c r="AT371" s="114" t="str">
        <f ca="1">VLOOKUP(T371,Товары!A:B,1,FALSE)</f>
        <v>Шляпа BAILEY арт. 81650 SALEM (темно-бежевый) {driftwood}</v>
      </c>
    </row>
    <row r="372" spans="1:46" x14ac:dyDescent="0.25">
      <c r="A372" s="133" t="str">
        <f ca="1"/>
        <v>21-089-13-63</v>
      </c>
      <c r="B372" s="128" t="str">
        <f ca="1">UPPER(_xlfn.XLOOKUP($A372,Строчный!$A:$A,Строчный!B:B,"ERR",0))</f>
        <v>81650 SALEM</v>
      </c>
      <c r="C372" s="101" t="str">
        <f ca="1">PROPER(_xlfn.XLOOKUP($A372,Строчный!$A:$A,Строчный!C:C,"ERR",0))</f>
        <v>Шляпы</v>
      </c>
      <c r="D372" s="101" t="str">
        <f ca="1">_xlfn.LET(_xlpm.DATA,(_xlfn.XLOOKUP($A372,Строчный!$A:$A,Строчный!D:D,"ERR",0)),UPPER(MID(_xlpm.DATA,1,1))&amp;LOWER(MID(_xlpm.DATA,2,LEN(_xlpm.DATA)-1)))</f>
        <v>Шляпа хомбург</v>
      </c>
      <c r="E372" s="101" t="str">
        <f ca="1">PROPER(_xlfn.XLOOKUP($A372,Строчный!$A:$A,Строчный!E:E,"ERR",0))</f>
        <v>The Hollywood</v>
      </c>
      <c r="F372" s="101" t="str">
        <f ca="1">LOWER(_xlfn.XLOOKUP($A372,Строчный!$A:$A,Строчный!F:F,"ERR",0))</f>
        <v>летний</v>
      </c>
      <c r="G372" s="101" t="str">
        <f ca="1">UPPER(_xlfn.XLOOKUP($A372,Строчный!$A:$A,Строчный!G:G,"ERR",0))</f>
        <v>BAILEY</v>
      </c>
      <c r="H372" s="101" t="str">
        <f ca="1">LOWER(_xlfn.XLOOKUP($A372,Строчный!$A:$A,Строчный!H:H,"ERR",0))</f>
        <v>rust</v>
      </c>
      <c r="I372" s="101" t="str">
        <f ca="1">LOWER(_xlfn.XLOOKUP($A372,Строчный!$A:$A,Строчный!I:I,"ERR",0))</f>
        <v>рыжий</v>
      </c>
      <c r="J372" s="101" t="str">
        <f ca="1">SUBSTITUTE(LOWER(_xlfn.XLOOKUP($A372,Строчный!$A:$A,Строчный!J:J,"ERR",0)),"подклад","Подклад")</f>
        <v>55% бумага - 45% полиэстер</v>
      </c>
      <c r="K372" s="101" t="str">
        <f ca="1">LOWER(_xlfn.XLOOKUP($A372,Строчный!$A:$A,Строчный!K:K,"ERR",0))</f>
        <v>бумажные</v>
      </c>
      <c r="L372" s="101" t="str">
        <f ca="1">PROPER(_xlfn.XLOOKUP($A372,Строчный!$A:$A,Строчный!L:L,"ERR",0))</f>
        <v>Унисекс</v>
      </c>
      <c r="M372" s="101" t="str">
        <f ca="1">PROPER(_xlfn.XLOOKUP($A372,Строчный!$A:$A,Строчный!M:M,"ERR",0))</f>
        <v>Китай</v>
      </c>
      <c r="N372" s="110">
        <f ca="1">VALUE(_xlfn.XLOOKUP($A372,Строчный!$A:$A,Строчный!N:N,"ERR",0))</f>
        <v>2094.3000000000002</v>
      </c>
      <c r="O372" s="109" t="str">
        <f ca="1">_xlfn.XLOOKUP($G372,Фабрика!A:A,Фабрика!B:B,"ERR",0)</f>
        <v>Bollman Headwear Europe Ltd; 2 Merchants drive, Caelisle, Cumbria CA3 0JW, United Kingdom</v>
      </c>
      <c r="P372" s="100">
        <f ca="1">_xlfn.XLOOKUP($A372,Строчный!$A:$A,Строчный!P:P,"ERR",0)</f>
        <v>63</v>
      </c>
      <c r="Q372" s="100">
        <f ca="1">VALUE(_xlfn.XLOOKUP($A372,Строчный!$A:$A,Строчный!Q:Q,"ERR",0))</f>
        <v>1</v>
      </c>
      <c r="R372" s="14" t="s">
        <v>283</v>
      </c>
      <c r="S372" s="122" t="str">
        <f t="shared" ca="1" si="33"/>
        <v>Шляпа BAILEY арт. 81650 SALEM (рыжий)</v>
      </c>
      <c r="T372" s="121" t="str">
        <f t="shared" ca="1" si="34"/>
        <v>Шляпа BAILEY арт. 81650 SALEM (рыжий) {rust}</v>
      </c>
      <c r="U372" s="18" t="str">
        <f t="shared" ca="1" si="35"/>
        <v>рыжий</v>
      </c>
      <c r="V372" s="18" t="str">
        <f t="shared" ca="1" si="36"/>
        <v>рыжий</v>
      </c>
      <c r="W372" s="119" t="s">
        <v>126</v>
      </c>
      <c r="X372" s="93" t="str">
        <f t="shared" ca="1" si="37"/>
        <v>21-089-13</v>
      </c>
      <c r="Y372" s="95" t="str">
        <f ca="1">VLOOKUP(C372,Группа!A:B,2,FALSE)</f>
        <v>Шляпа</v>
      </c>
      <c r="Z372" s="117" t="str">
        <f ca="1">IFERROR(VLOOKUP(P372,Размеры!A:C,3,FALSE),"")</f>
        <v>63 XXL</v>
      </c>
      <c r="AA372" s="117" t="str">
        <f ca="1">VLOOKUP(I372,ЦветПолный!A:B,2,FALSE)</f>
        <v>13</v>
      </c>
      <c r="AB372" s="117">
        <f ca="1">IFERROR(VLOOKUP(P372,Размеры!A:D,4,FALSE),"")</f>
        <v>63</v>
      </c>
      <c r="AC372" s="117">
        <f ca="1">IF(LEFT(IFERROR(VLOOKUP(LOOKUP(2,1/SEARCH(B372,Товары!A:A),Товары!A:A),Товары!A:B,2,0),""),6)=MID(X372,1,6),1,0)</f>
        <v>1</v>
      </c>
      <c r="AE372" s="117">
        <f ca="1">SUMIF(Группа!A:A,C372,Группа!C:C)</f>
        <v>1</v>
      </c>
      <c r="AF372" s="117">
        <f ca="1">SUMIF(Группа!B:B,Y372,Группа!C:C)</f>
        <v>1</v>
      </c>
      <c r="AG372" s="117">
        <f ca="1">SUMIF(Формы!A:A,D372,Формы!B:B)</f>
        <v>1</v>
      </c>
      <c r="AH372" s="117">
        <f ca="1">SUMIF(Материал!A:A,K372,Материал!B:B)</f>
        <v>1</v>
      </c>
      <c r="AI372" s="117">
        <f ca="1">SUMIF(Размеры!A:A,P372,Размеры!E:E)</f>
        <v>1</v>
      </c>
      <c r="AJ372" s="117">
        <f ca="1">SUMIF(Сезон!A:A,F372,Сезон!B:B)</f>
        <v>1</v>
      </c>
      <c r="AK372" s="117">
        <f ca="1">SUMIF(Состав!A:A,J372,Состав!B:B)</f>
        <v>1</v>
      </c>
      <c r="AL372" s="117">
        <f ca="1">SUMIF(ЦветПолный!A:A,I372,ЦветПолный!C:C)</f>
        <v>8</v>
      </c>
      <c r="AM372" s="117">
        <f>SUMIF(Цвет!A:A,W372,Цвет!B:B)</f>
        <v>1</v>
      </c>
      <c r="AN372" s="117">
        <f ca="1">SUMIF(Пол!B:B,L372,Пол!C:C)</f>
        <v>1</v>
      </c>
      <c r="AO372" s="117">
        <f ca="1">SUMIF(Марка!A:A,G372,Марка!B:B)</f>
        <v>1</v>
      </c>
      <c r="AP372" s="117">
        <f ca="1">SUMIF(Страна!A:A,M372,Страна!B:B)</f>
        <v>1</v>
      </c>
      <c r="AQ372" s="83" t="str">
        <f ca="1">IF(VLOOKUP(T372,Товары!A:B,2,FALSE)=X372,"Есть в 1С","ERR")</f>
        <v>Есть в 1С</v>
      </c>
      <c r="AR372" s="84" t="str">
        <f ca="1">IF(VLOOKUP(X372,Товары!B:B,1,FALSE)=X372,"Есть в 1С","ERR")</f>
        <v>Есть в 1С</v>
      </c>
      <c r="AS372" s="116" t="str">
        <f ca="1">VLOOKUP(T372,Товары!A:B,2,FALSE)</f>
        <v>21-089-13</v>
      </c>
      <c r="AT372" s="114" t="str">
        <f ca="1">VLOOKUP(T372,Товары!A:B,1,FALSE)</f>
        <v>Шляпа BAILEY арт. 81650 SALEM (рыжий) {rust}</v>
      </c>
    </row>
    <row r="373" spans="1:46" x14ac:dyDescent="0.25">
      <c r="A373" s="133" t="str">
        <f ca="1"/>
        <v>21-089-13-61</v>
      </c>
      <c r="B373" s="128" t="str">
        <f ca="1">UPPER(_xlfn.XLOOKUP($A373,Строчный!$A:$A,Строчный!B:B,"ERR",0))</f>
        <v>81650 SALEM</v>
      </c>
      <c r="C373" s="101" t="str">
        <f ca="1">PROPER(_xlfn.XLOOKUP($A373,Строчный!$A:$A,Строчный!C:C,"ERR",0))</f>
        <v>Шляпы</v>
      </c>
      <c r="D373" s="101" t="str">
        <f ca="1">_xlfn.LET(_xlpm.DATA,(_xlfn.XLOOKUP($A373,Строчный!$A:$A,Строчный!D:D,"ERR",0)),UPPER(MID(_xlpm.DATA,1,1))&amp;LOWER(MID(_xlpm.DATA,2,LEN(_xlpm.DATA)-1)))</f>
        <v>Шляпа хомбург</v>
      </c>
      <c r="E373" s="101" t="str">
        <f ca="1">PROPER(_xlfn.XLOOKUP($A373,Строчный!$A:$A,Строчный!E:E,"ERR",0))</f>
        <v>The Hollywood</v>
      </c>
      <c r="F373" s="101" t="str">
        <f ca="1">LOWER(_xlfn.XLOOKUP($A373,Строчный!$A:$A,Строчный!F:F,"ERR",0))</f>
        <v>летний</v>
      </c>
      <c r="G373" s="101" t="str">
        <f ca="1">UPPER(_xlfn.XLOOKUP($A373,Строчный!$A:$A,Строчный!G:G,"ERR",0))</f>
        <v>BAILEY</v>
      </c>
      <c r="H373" s="101" t="str">
        <f ca="1">LOWER(_xlfn.XLOOKUP($A373,Строчный!$A:$A,Строчный!H:H,"ERR",0))</f>
        <v>rust</v>
      </c>
      <c r="I373" s="101" t="str">
        <f ca="1">LOWER(_xlfn.XLOOKUP($A373,Строчный!$A:$A,Строчный!I:I,"ERR",0))</f>
        <v>рыжий</v>
      </c>
      <c r="J373" s="101" t="str">
        <f ca="1">SUBSTITUTE(LOWER(_xlfn.XLOOKUP($A373,Строчный!$A:$A,Строчный!J:J,"ERR",0)),"подклад","Подклад")</f>
        <v>55% бумага - 45% полиэстер</v>
      </c>
      <c r="K373" s="101" t="str">
        <f ca="1">LOWER(_xlfn.XLOOKUP($A373,Строчный!$A:$A,Строчный!K:K,"ERR",0))</f>
        <v>бумажные</v>
      </c>
      <c r="L373" s="101" t="str">
        <f ca="1">PROPER(_xlfn.XLOOKUP($A373,Строчный!$A:$A,Строчный!L:L,"ERR",0))</f>
        <v>Унисекс</v>
      </c>
      <c r="M373" s="101" t="str">
        <f ca="1">PROPER(_xlfn.XLOOKUP($A373,Строчный!$A:$A,Строчный!M:M,"ERR",0))</f>
        <v>Китай</v>
      </c>
      <c r="N373" s="110">
        <f ca="1">VALUE(_xlfn.XLOOKUP($A373,Строчный!$A:$A,Строчный!N:N,"ERR",0))</f>
        <v>2094.3000000000002</v>
      </c>
      <c r="O373" s="109" t="str">
        <f ca="1">_xlfn.XLOOKUP($G373,Фабрика!A:A,Фабрика!B:B,"ERR",0)</f>
        <v>Bollman Headwear Europe Ltd; 2 Merchants drive, Caelisle, Cumbria CA3 0JW, United Kingdom</v>
      </c>
      <c r="P373" s="100">
        <f ca="1">_xlfn.XLOOKUP($A373,Строчный!$A:$A,Строчный!P:P,"ERR",0)</f>
        <v>61</v>
      </c>
      <c r="Q373" s="100">
        <f ca="1">VALUE(_xlfn.XLOOKUP($A373,Строчный!$A:$A,Строчный!Q:Q,"ERR",0))</f>
        <v>4</v>
      </c>
      <c r="R373" s="14" t="s">
        <v>283</v>
      </c>
      <c r="S373" s="122" t="str">
        <f t="shared" ca="1" si="33"/>
        <v>Шляпа BAILEY арт. 81650 SALEM (рыжий)</v>
      </c>
      <c r="T373" s="121" t="str">
        <f t="shared" ca="1" si="34"/>
        <v>Шляпа BAILEY арт. 81650 SALEM (рыжий) {rust}</v>
      </c>
      <c r="U373" s="18" t="str">
        <f t="shared" ca="1" si="35"/>
        <v>рыжий</v>
      </c>
      <c r="V373" s="18" t="str">
        <f t="shared" ca="1" si="36"/>
        <v>рыжий</v>
      </c>
      <c r="W373" s="119" t="s">
        <v>126</v>
      </c>
      <c r="X373" s="93" t="str">
        <f t="shared" ca="1" si="37"/>
        <v>21-089-13</v>
      </c>
      <c r="Y373" s="95" t="str">
        <f ca="1">VLOOKUP(C373,Группа!A:B,2,FALSE)</f>
        <v>Шляпа</v>
      </c>
      <c r="Z373" s="117" t="str">
        <f ca="1">IFERROR(VLOOKUP(P373,Размеры!A:C,3,FALSE),"")</f>
        <v>61 XL</v>
      </c>
      <c r="AA373" s="117" t="str">
        <f ca="1">VLOOKUP(I373,ЦветПолный!A:B,2,FALSE)</f>
        <v>13</v>
      </c>
      <c r="AB373" s="117">
        <f ca="1">IFERROR(VLOOKUP(P373,Размеры!A:D,4,FALSE),"")</f>
        <v>61</v>
      </c>
      <c r="AC373" s="117">
        <f ca="1">IF(LEFT(IFERROR(VLOOKUP(LOOKUP(2,1/SEARCH(B373,Товары!A:A),Товары!A:A),Товары!A:B,2,0),""),6)=MID(X373,1,6),1,0)</f>
        <v>1</v>
      </c>
      <c r="AE373" s="117">
        <f ca="1">SUMIF(Группа!A:A,C373,Группа!C:C)</f>
        <v>1</v>
      </c>
      <c r="AF373" s="117">
        <f ca="1">SUMIF(Группа!B:B,Y373,Группа!C:C)</f>
        <v>1</v>
      </c>
      <c r="AG373" s="117">
        <f ca="1">SUMIF(Формы!A:A,D373,Формы!B:B)</f>
        <v>1</v>
      </c>
      <c r="AH373" s="117">
        <f ca="1">SUMIF(Материал!A:A,K373,Материал!B:B)</f>
        <v>1</v>
      </c>
      <c r="AI373" s="117">
        <f ca="1">SUMIF(Размеры!A:A,P373,Размеры!E:E)</f>
        <v>1</v>
      </c>
      <c r="AJ373" s="117">
        <f ca="1">SUMIF(Сезон!A:A,F373,Сезон!B:B)</f>
        <v>1</v>
      </c>
      <c r="AK373" s="117">
        <f ca="1">SUMIF(Состав!A:A,J373,Состав!B:B)</f>
        <v>1</v>
      </c>
      <c r="AL373" s="117">
        <f ca="1">SUMIF(ЦветПолный!A:A,I373,ЦветПолный!C:C)</f>
        <v>8</v>
      </c>
      <c r="AM373" s="117">
        <f>SUMIF(Цвет!A:A,W373,Цвет!B:B)</f>
        <v>1</v>
      </c>
      <c r="AN373" s="117">
        <f ca="1">SUMIF(Пол!B:B,L373,Пол!C:C)</f>
        <v>1</v>
      </c>
      <c r="AO373" s="117">
        <f ca="1">SUMIF(Марка!A:A,G373,Марка!B:B)</f>
        <v>1</v>
      </c>
      <c r="AP373" s="117">
        <f ca="1">SUMIF(Страна!A:A,M373,Страна!B:B)</f>
        <v>1</v>
      </c>
      <c r="AQ373" s="83" t="str">
        <f ca="1">IF(VLOOKUP(T373,Товары!A:B,2,FALSE)=X373,"Есть в 1С","ERR")</f>
        <v>Есть в 1С</v>
      </c>
      <c r="AR373" s="84" t="str">
        <f ca="1">IF(VLOOKUP(X373,Товары!B:B,1,FALSE)=X373,"Есть в 1С","ERR")</f>
        <v>Есть в 1С</v>
      </c>
      <c r="AS373" s="116" t="str">
        <f ca="1">VLOOKUP(T373,Товары!A:B,2,FALSE)</f>
        <v>21-089-13</v>
      </c>
      <c r="AT373" s="114" t="str">
        <f ca="1">VLOOKUP(T373,Товары!A:B,1,FALSE)</f>
        <v>Шляпа BAILEY арт. 81650 SALEM (рыжий) {rust}</v>
      </c>
    </row>
    <row r="374" spans="1:46" x14ac:dyDescent="0.25">
      <c r="A374" s="133" t="str">
        <f ca="1"/>
        <v>21-089-13-59</v>
      </c>
      <c r="B374" s="128" t="str">
        <f ca="1">UPPER(_xlfn.XLOOKUP($A374,Строчный!$A:$A,Строчный!B:B,"ERR",0))</f>
        <v>81650 SALEM</v>
      </c>
      <c r="C374" s="101" t="str">
        <f ca="1">PROPER(_xlfn.XLOOKUP($A374,Строчный!$A:$A,Строчный!C:C,"ERR",0))</f>
        <v>Шляпы</v>
      </c>
      <c r="D374" s="101" t="str">
        <f ca="1">_xlfn.LET(_xlpm.DATA,(_xlfn.XLOOKUP($A374,Строчный!$A:$A,Строчный!D:D,"ERR",0)),UPPER(MID(_xlpm.DATA,1,1))&amp;LOWER(MID(_xlpm.DATA,2,LEN(_xlpm.DATA)-1)))</f>
        <v>Шляпа хомбург</v>
      </c>
      <c r="E374" s="101" t="str">
        <f ca="1">PROPER(_xlfn.XLOOKUP($A374,Строчный!$A:$A,Строчный!E:E,"ERR",0))</f>
        <v>The Hollywood</v>
      </c>
      <c r="F374" s="101" t="str">
        <f ca="1">LOWER(_xlfn.XLOOKUP($A374,Строчный!$A:$A,Строчный!F:F,"ERR",0))</f>
        <v>летний</v>
      </c>
      <c r="G374" s="101" t="str">
        <f ca="1">UPPER(_xlfn.XLOOKUP($A374,Строчный!$A:$A,Строчный!G:G,"ERR",0))</f>
        <v>BAILEY</v>
      </c>
      <c r="H374" s="101" t="str">
        <f ca="1">LOWER(_xlfn.XLOOKUP($A374,Строчный!$A:$A,Строчный!H:H,"ERR",0))</f>
        <v>rust</v>
      </c>
      <c r="I374" s="101" t="str">
        <f ca="1">LOWER(_xlfn.XLOOKUP($A374,Строчный!$A:$A,Строчный!I:I,"ERR",0))</f>
        <v>рыжий</v>
      </c>
      <c r="J374" s="101" t="str">
        <f ca="1">SUBSTITUTE(LOWER(_xlfn.XLOOKUP($A374,Строчный!$A:$A,Строчный!J:J,"ERR",0)),"подклад","Подклад")</f>
        <v>55% бумага - 45% полиэстер</v>
      </c>
      <c r="K374" s="101" t="str">
        <f ca="1">LOWER(_xlfn.XLOOKUP($A374,Строчный!$A:$A,Строчный!K:K,"ERR",0))</f>
        <v>бумажные</v>
      </c>
      <c r="L374" s="101" t="str">
        <f ca="1">PROPER(_xlfn.XLOOKUP($A374,Строчный!$A:$A,Строчный!L:L,"ERR",0))</f>
        <v>Унисекс</v>
      </c>
      <c r="M374" s="101" t="str">
        <f ca="1">PROPER(_xlfn.XLOOKUP($A374,Строчный!$A:$A,Строчный!M:M,"ERR",0))</f>
        <v>Китай</v>
      </c>
      <c r="N374" s="110">
        <f ca="1">VALUE(_xlfn.XLOOKUP($A374,Строчный!$A:$A,Строчный!N:N,"ERR",0))</f>
        <v>2094.3000000000002</v>
      </c>
      <c r="O374" s="109" t="str">
        <f ca="1">_xlfn.XLOOKUP($G374,Фабрика!A:A,Фабрика!B:B,"ERR",0)</f>
        <v>Bollman Headwear Europe Ltd; 2 Merchants drive, Caelisle, Cumbria CA3 0JW, United Kingdom</v>
      </c>
      <c r="P374" s="100">
        <f ca="1">_xlfn.XLOOKUP($A374,Строчный!$A:$A,Строчный!P:P,"ERR",0)</f>
        <v>59</v>
      </c>
      <c r="Q374" s="100">
        <f ca="1">VALUE(_xlfn.XLOOKUP($A374,Строчный!$A:$A,Строчный!Q:Q,"ERR",0))</f>
        <v>6</v>
      </c>
      <c r="R374" s="14" t="s">
        <v>283</v>
      </c>
      <c r="S374" s="122" t="str">
        <f t="shared" ref="S374:S401" ca="1" si="38">CONCATENATE(Y374," ",G374," арт. ",B374," (",I374,")")</f>
        <v>Шляпа BAILEY арт. 81650 SALEM (рыжий)</v>
      </c>
      <c r="T374" s="121" t="str">
        <f t="shared" ref="T374:T401" ca="1" si="39">CONCATENATE(Y374," ",G374," арт. ",B374," (",I374,") {",H374,"}")</f>
        <v>Шляпа BAILEY арт. 81650 SALEM (рыжий) {rust}</v>
      </c>
      <c r="U374" s="18" t="str">
        <f t="shared" ref="U374:U401" ca="1" si="40">IFERROR(MID(I374,FIND("-",I374)+1,LEN(I374)),IFERROR(MID(I374,1,FIND("/",I374)-2),I374))</f>
        <v>рыжий</v>
      </c>
      <c r="V374" s="18" t="str">
        <f t="shared" ref="V374:V401" ca="1" si="41">IFERROR(MID(I374,FIND("-",I374)+1,LEN(I374)),IFERROR(MID(I374,FIND("/",I374)+2,LEN(I374)),I374))</f>
        <v>рыжий</v>
      </c>
      <c r="W374" s="119" t="s">
        <v>126</v>
      </c>
      <c r="X374" s="93" t="str">
        <f t="shared" ca="1" si="37"/>
        <v>21-089-13</v>
      </c>
      <c r="Y374" s="95" t="str">
        <f ca="1">VLOOKUP(C374,Группа!A:B,2,FALSE)</f>
        <v>Шляпа</v>
      </c>
      <c r="Z374" s="117" t="str">
        <f ca="1">IFERROR(VLOOKUP(P374,Размеры!A:C,3,FALSE),"")</f>
        <v>59 L</v>
      </c>
      <c r="AA374" s="117" t="str">
        <f ca="1">VLOOKUP(I374,ЦветПолный!A:B,2,FALSE)</f>
        <v>13</v>
      </c>
      <c r="AB374" s="117">
        <f ca="1">IFERROR(VLOOKUP(P374,Размеры!A:D,4,FALSE),"")</f>
        <v>59</v>
      </c>
      <c r="AC374" s="117">
        <f ca="1">IF(LEFT(IFERROR(VLOOKUP(LOOKUP(2,1/SEARCH(B374,Товары!A:A),Товары!A:A),Товары!A:B,2,0),""),6)=MID(X374,1,6),1,0)</f>
        <v>1</v>
      </c>
      <c r="AE374" s="117">
        <f ca="1">SUMIF(Группа!A:A,C374,Группа!C:C)</f>
        <v>1</v>
      </c>
      <c r="AF374" s="117">
        <f ca="1">SUMIF(Группа!B:B,Y374,Группа!C:C)</f>
        <v>1</v>
      </c>
      <c r="AG374" s="117">
        <f ca="1">SUMIF(Формы!A:A,D374,Формы!B:B)</f>
        <v>1</v>
      </c>
      <c r="AH374" s="117">
        <f ca="1">SUMIF(Материал!A:A,K374,Материал!B:B)</f>
        <v>1</v>
      </c>
      <c r="AI374" s="117">
        <f ca="1">SUMIF(Размеры!A:A,P374,Размеры!E:E)</f>
        <v>1</v>
      </c>
      <c r="AJ374" s="117">
        <f ca="1">SUMIF(Сезон!A:A,F374,Сезон!B:B)</f>
        <v>1</v>
      </c>
      <c r="AK374" s="117">
        <f ca="1">SUMIF(Состав!A:A,J374,Состав!B:B)</f>
        <v>1</v>
      </c>
      <c r="AL374" s="117">
        <f ca="1">SUMIF(ЦветПолный!A:A,I374,ЦветПолный!C:C)</f>
        <v>8</v>
      </c>
      <c r="AM374" s="117">
        <f>SUMIF(Цвет!A:A,W374,Цвет!B:B)</f>
        <v>1</v>
      </c>
      <c r="AN374" s="117">
        <f ca="1">SUMIF(Пол!B:B,L374,Пол!C:C)</f>
        <v>1</v>
      </c>
      <c r="AO374" s="117">
        <f ca="1">SUMIF(Марка!A:A,G374,Марка!B:B)</f>
        <v>1</v>
      </c>
      <c r="AP374" s="117">
        <f ca="1">SUMIF(Страна!A:A,M374,Страна!B:B)</f>
        <v>1</v>
      </c>
      <c r="AQ374" s="83" t="str">
        <f ca="1">IF(VLOOKUP(T374,Товары!A:B,2,FALSE)=X374,"Есть в 1С","ERR")</f>
        <v>Есть в 1С</v>
      </c>
      <c r="AR374" s="84" t="str">
        <f ca="1">IF(VLOOKUP(X374,Товары!B:B,1,FALSE)=X374,"Есть в 1С","ERR")</f>
        <v>Есть в 1С</v>
      </c>
      <c r="AS374" s="116" t="str">
        <f ca="1">VLOOKUP(T374,Товары!A:B,2,FALSE)</f>
        <v>21-089-13</v>
      </c>
      <c r="AT374" s="114" t="str">
        <f ca="1">VLOOKUP(T374,Товары!A:B,1,FALSE)</f>
        <v>Шляпа BAILEY арт. 81650 SALEM (рыжий) {rust}</v>
      </c>
    </row>
    <row r="375" spans="1:46" x14ac:dyDescent="0.25">
      <c r="A375" s="133" t="str">
        <f ca="1"/>
        <v>21-089-13-57</v>
      </c>
      <c r="B375" s="128" t="str">
        <f ca="1">UPPER(_xlfn.XLOOKUP($A375,Строчный!$A:$A,Строчный!B:B,"ERR",0))</f>
        <v>81650 SALEM</v>
      </c>
      <c r="C375" s="101" t="str">
        <f ca="1">PROPER(_xlfn.XLOOKUP($A375,Строчный!$A:$A,Строчный!C:C,"ERR",0))</f>
        <v>Шляпы</v>
      </c>
      <c r="D375" s="101" t="str">
        <f ca="1">_xlfn.LET(_xlpm.DATA,(_xlfn.XLOOKUP($A375,Строчный!$A:$A,Строчный!D:D,"ERR",0)),UPPER(MID(_xlpm.DATA,1,1))&amp;LOWER(MID(_xlpm.DATA,2,LEN(_xlpm.DATA)-1)))</f>
        <v>Шляпа хомбург</v>
      </c>
      <c r="E375" s="101" t="str">
        <f ca="1">PROPER(_xlfn.XLOOKUP($A375,Строчный!$A:$A,Строчный!E:E,"ERR",0))</f>
        <v>The Hollywood</v>
      </c>
      <c r="F375" s="101" t="str">
        <f ca="1">LOWER(_xlfn.XLOOKUP($A375,Строчный!$A:$A,Строчный!F:F,"ERR",0))</f>
        <v>летний</v>
      </c>
      <c r="G375" s="101" t="str">
        <f ca="1">UPPER(_xlfn.XLOOKUP($A375,Строчный!$A:$A,Строчный!G:G,"ERR",0))</f>
        <v>BAILEY</v>
      </c>
      <c r="H375" s="101" t="str">
        <f ca="1">LOWER(_xlfn.XLOOKUP($A375,Строчный!$A:$A,Строчный!H:H,"ERR",0))</f>
        <v>rust</v>
      </c>
      <c r="I375" s="101" t="str">
        <f ca="1">LOWER(_xlfn.XLOOKUP($A375,Строчный!$A:$A,Строчный!I:I,"ERR",0))</f>
        <v>рыжий</v>
      </c>
      <c r="J375" s="101" t="str">
        <f ca="1">SUBSTITUTE(LOWER(_xlfn.XLOOKUP($A375,Строчный!$A:$A,Строчный!J:J,"ERR",0)),"подклад","Подклад")</f>
        <v>55% бумага - 45% полиэстер</v>
      </c>
      <c r="K375" s="101" t="str">
        <f ca="1">LOWER(_xlfn.XLOOKUP($A375,Строчный!$A:$A,Строчный!K:K,"ERR",0))</f>
        <v>бумажные</v>
      </c>
      <c r="L375" s="101" t="str">
        <f ca="1">PROPER(_xlfn.XLOOKUP($A375,Строчный!$A:$A,Строчный!L:L,"ERR",0))</f>
        <v>Унисекс</v>
      </c>
      <c r="M375" s="101" t="str">
        <f ca="1">PROPER(_xlfn.XLOOKUP($A375,Строчный!$A:$A,Строчный!M:M,"ERR",0))</f>
        <v>Китай</v>
      </c>
      <c r="N375" s="110">
        <f ca="1">VALUE(_xlfn.XLOOKUP($A375,Строчный!$A:$A,Строчный!N:N,"ERR",0))</f>
        <v>2094.3000000000002</v>
      </c>
      <c r="O375" s="109" t="str">
        <f ca="1">_xlfn.XLOOKUP($G375,Фабрика!A:A,Фабрика!B:B,"ERR",0)</f>
        <v>Bollman Headwear Europe Ltd; 2 Merchants drive, Caelisle, Cumbria CA3 0JW, United Kingdom</v>
      </c>
      <c r="P375" s="100">
        <f ca="1">_xlfn.XLOOKUP($A375,Строчный!$A:$A,Строчный!P:P,"ERR",0)</f>
        <v>57</v>
      </c>
      <c r="Q375" s="100">
        <f ca="1">VALUE(_xlfn.XLOOKUP($A375,Строчный!$A:$A,Строчный!Q:Q,"ERR",0))</f>
        <v>4</v>
      </c>
      <c r="R375" s="14" t="s">
        <v>283</v>
      </c>
      <c r="S375" s="122" t="str">
        <f t="shared" ca="1" si="38"/>
        <v>Шляпа BAILEY арт. 81650 SALEM (рыжий)</v>
      </c>
      <c r="T375" s="121" t="str">
        <f t="shared" ca="1" si="39"/>
        <v>Шляпа BAILEY арт. 81650 SALEM (рыжий) {rust}</v>
      </c>
      <c r="U375" s="18" t="str">
        <f t="shared" ca="1" si="40"/>
        <v>рыжий</v>
      </c>
      <c r="V375" s="18" t="str">
        <f t="shared" ca="1" si="41"/>
        <v>рыжий</v>
      </c>
      <c r="W375" s="119" t="s">
        <v>126</v>
      </c>
      <c r="X375" s="93" t="str">
        <f t="shared" ca="1" si="37"/>
        <v>21-089-13</v>
      </c>
      <c r="Y375" s="95" t="str">
        <f ca="1">VLOOKUP(C375,Группа!A:B,2,FALSE)</f>
        <v>Шляпа</v>
      </c>
      <c r="Z375" s="117" t="str">
        <f ca="1">IFERROR(VLOOKUP(P375,Размеры!A:C,3,FALSE),"")</f>
        <v>57 M</v>
      </c>
      <c r="AA375" s="117" t="str">
        <f ca="1">VLOOKUP(I375,ЦветПолный!A:B,2,FALSE)</f>
        <v>13</v>
      </c>
      <c r="AB375" s="117">
        <f ca="1">IFERROR(VLOOKUP(P375,Размеры!A:D,4,FALSE),"")</f>
        <v>57</v>
      </c>
      <c r="AC375" s="117">
        <f ca="1">IF(LEFT(IFERROR(VLOOKUP(LOOKUP(2,1/SEARCH(B375,Товары!A:A),Товары!A:A),Товары!A:B,2,0),""),6)=MID(X375,1,6),1,0)</f>
        <v>1</v>
      </c>
      <c r="AE375" s="117">
        <f ca="1">SUMIF(Группа!A:A,C375,Группа!C:C)</f>
        <v>1</v>
      </c>
      <c r="AF375" s="117">
        <f ca="1">SUMIF(Группа!B:B,Y375,Группа!C:C)</f>
        <v>1</v>
      </c>
      <c r="AG375" s="117">
        <f ca="1">SUMIF(Формы!A:A,D375,Формы!B:B)</f>
        <v>1</v>
      </c>
      <c r="AH375" s="117">
        <f ca="1">SUMIF(Материал!A:A,K375,Материал!B:B)</f>
        <v>1</v>
      </c>
      <c r="AI375" s="117">
        <f ca="1">SUMIF(Размеры!A:A,P375,Размеры!E:E)</f>
        <v>1</v>
      </c>
      <c r="AJ375" s="117">
        <f ca="1">SUMIF(Сезон!A:A,F375,Сезон!B:B)</f>
        <v>1</v>
      </c>
      <c r="AK375" s="117">
        <f ca="1">SUMIF(Состав!A:A,J375,Состав!B:B)</f>
        <v>1</v>
      </c>
      <c r="AL375" s="117">
        <f ca="1">SUMIF(ЦветПолный!A:A,I375,ЦветПолный!C:C)</f>
        <v>8</v>
      </c>
      <c r="AM375" s="117">
        <f>SUMIF(Цвет!A:A,W375,Цвет!B:B)</f>
        <v>1</v>
      </c>
      <c r="AN375" s="117">
        <f ca="1">SUMIF(Пол!B:B,L375,Пол!C:C)</f>
        <v>1</v>
      </c>
      <c r="AO375" s="117">
        <f ca="1">SUMIF(Марка!A:A,G375,Марка!B:B)</f>
        <v>1</v>
      </c>
      <c r="AP375" s="117">
        <f ca="1">SUMIF(Страна!A:A,M375,Страна!B:B)</f>
        <v>1</v>
      </c>
      <c r="AQ375" s="83" t="str">
        <f ca="1">IF(VLOOKUP(T375,Товары!A:B,2,FALSE)=X375,"Есть в 1С","ERR")</f>
        <v>Есть в 1С</v>
      </c>
      <c r="AR375" s="84" t="str">
        <f ca="1">IF(VLOOKUP(X375,Товары!B:B,1,FALSE)=X375,"Есть в 1С","ERR")</f>
        <v>Есть в 1С</v>
      </c>
      <c r="AS375" s="116" t="str">
        <f ca="1">VLOOKUP(T375,Товары!A:B,2,FALSE)</f>
        <v>21-089-13</v>
      </c>
      <c r="AT375" s="114" t="str">
        <f ca="1">VLOOKUP(T375,Товары!A:B,1,FALSE)</f>
        <v>Шляпа BAILEY арт. 81650 SALEM (рыжий) {rust}</v>
      </c>
    </row>
    <row r="376" spans="1:46" x14ac:dyDescent="0.25">
      <c r="A376" s="133" t="str">
        <f ca="1"/>
        <v>21-089-09-63</v>
      </c>
      <c r="B376" s="128" t="str">
        <f ca="1">UPPER(_xlfn.XLOOKUP($A376,Строчный!$A:$A,Строчный!B:B,"ERR",0))</f>
        <v>81650 SALEM</v>
      </c>
      <c r="C376" s="101" t="str">
        <f ca="1">PROPER(_xlfn.XLOOKUP($A376,Строчный!$A:$A,Строчный!C:C,"ERR",0))</f>
        <v>Шляпы</v>
      </c>
      <c r="D376" s="101" t="str">
        <f ca="1">_xlfn.LET(_xlpm.DATA,(_xlfn.XLOOKUP($A376,Строчный!$A:$A,Строчный!D:D,"ERR",0)),UPPER(MID(_xlpm.DATA,1,1))&amp;LOWER(MID(_xlpm.DATA,2,LEN(_xlpm.DATA)-1)))</f>
        <v>Шляпа хомбург</v>
      </c>
      <c r="E376" s="101" t="str">
        <f ca="1">PROPER(_xlfn.XLOOKUP($A376,Строчный!$A:$A,Строчный!E:E,"ERR",0))</f>
        <v>The Hollywood</v>
      </c>
      <c r="F376" s="101" t="str">
        <f ca="1">LOWER(_xlfn.XLOOKUP($A376,Строчный!$A:$A,Строчный!F:F,"ERR",0))</f>
        <v>летний</v>
      </c>
      <c r="G376" s="101" t="str">
        <f ca="1">UPPER(_xlfn.XLOOKUP($A376,Строчный!$A:$A,Строчный!G:G,"ERR",0))</f>
        <v>BAILEY</v>
      </c>
      <c r="H376" s="101" t="str">
        <f ca="1">LOWER(_xlfn.XLOOKUP($A376,Строчный!$A:$A,Строчный!H:H,"ERR",0))</f>
        <v>blk</v>
      </c>
      <c r="I376" s="101" t="str">
        <f ca="1">LOWER(_xlfn.XLOOKUP($A376,Строчный!$A:$A,Строчный!I:I,"ERR",0))</f>
        <v>черный</v>
      </c>
      <c r="J376" s="101" t="str">
        <f ca="1">SUBSTITUTE(LOWER(_xlfn.XLOOKUP($A376,Строчный!$A:$A,Строчный!J:J,"ERR",0)),"подклад","Подклад")</f>
        <v>55% полиэстер - 45% бумага</v>
      </c>
      <c r="K376" s="101" t="str">
        <f ca="1">LOWER(_xlfn.XLOOKUP($A376,Строчный!$A:$A,Строчный!K:K,"ERR",0))</f>
        <v>бумажные</v>
      </c>
      <c r="L376" s="101" t="str">
        <f ca="1">PROPER(_xlfn.XLOOKUP($A376,Строчный!$A:$A,Строчный!L:L,"ERR",0))</f>
        <v>Унисекс</v>
      </c>
      <c r="M376" s="101" t="str">
        <f ca="1">PROPER(_xlfn.XLOOKUP($A376,Строчный!$A:$A,Строчный!M:M,"ERR",0))</f>
        <v>Китай</v>
      </c>
      <c r="N376" s="110">
        <f ca="1">VALUE(_xlfn.XLOOKUP($A376,Строчный!$A:$A,Строчный!N:N,"ERR",0))</f>
        <v>2094.3000000000002</v>
      </c>
      <c r="O376" s="109" t="str">
        <f ca="1">_xlfn.XLOOKUP($G376,Фабрика!A:A,Фабрика!B:B,"ERR",0)</f>
        <v>Bollman Headwear Europe Ltd; 2 Merchants drive, Caelisle, Cumbria CA3 0JW, United Kingdom</v>
      </c>
      <c r="P376" s="100">
        <f ca="1">_xlfn.XLOOKUP($A376,Строчный!$A:$A,Строчный!P:P,"ERR",0)</f>
        <v>63</v>
      </c>
      <c r="Q376" s="100">
        <f ca="1">VALUE(_xlfn.XLOOKUP($A376,Строчный!$A:$A,Строчный!Q:Q,"ERR",0))</f>
        <v>1</v>
      </c>
      <c r="R376" s="14" t="s">
        <v>283</v>
      </c>
      <c r="S376" s="122" t="str">
        <f t="shared" ca="1" si="38"/>
        <v>Шляпа BAILEY арт. 81650 SALEM (черный)</v>
      </c>
      <c r="T376" s="121" t="str">
        <f t="shared" ca="1" si="39"/>
        <v>Шляпа BAILEY арт. 81650 SALEM (черный) {blk}</v>
      </c>
      <c r="U376" s="18" t="str">
        <f t="shared" ca="1" si="40"/>
        <v>черный</v>
      </c>
      <c r="V376" s="18" t="str">
        <f t="shared" ca="1" si="41"/>
        <v>черный</v>
      </c>
      <c r="W376" s="119" t="str">
        <f ca="1">_xlfn.XLOOKUP(A376,'Цвета артикулов'!A:A,'Цвета артикулов'!B:B,IFERROR(MID(I376,FIND("-",I376)+1,LEN(I376)),IFERROR(MID(I376,1,FIND("/",I376)-2),I376)),0)</f>
        <v>черный</v>
      </c>
      <c r="X376" s="93" t="str">
        <f t="shared" ca="1" si="37"/>
        <v>21-089-09</v>
      </c>
      <c r="Y376" s="95" t="str">
        <f ca="1">VLOOKUP(C376,Группа!A:B,2,FALSE)</f>
        <v>Шляпа</v>
      </c>
      <c r="Z376" s="117" t="str">
        <f ca="1">IFERROR(VLOOKUP(P376,Размеры!A:C,3,FALSE),"")</f>
        <v>63 XXL</v>
      </c>
      <c r="AA376" s="117" t="str">
        <f ca="1">VLOOKUP(I376,ЦветПолный!A:B,2,FALSE)</f>
        <v>09</v>
      </c>
      <c r="AB376" s="117">
        <f ca="1">IFERROR(VLOOKUP(P376,Размеры!A:D,4,FALSE),"")</f>
        <v>63</v>
      </c>
      <c r="AC376" s="117">
        <f ca="1">IF(LEFT(IFERROR(VLOOKUP(LOOKUP(2,1/SEARCH(B376,Товары!A:A),Товары!A:A),Товары!A:B,2,0),""),6)=MID(X376,1,6),1,0)</f>
        <v>1</v>
      </c>
      <c r="AE376" s="117">
        <f ca="1">SUMIF(Группа!A:A,C376,Группа!C:C)</f>
        <v>1</v>
      </c>
      <c r="AF376" s="117">
        <f ca="1">SUMIF(Группа!B:B,Y376,Группа!C:C)</f>
        <v>1</v>
      </c>
      <c r="AG376" s="117">
        <f ca="1">SUMIF(Формы!A:A,D376,Формы!B:B)</f>
        <v>1</v>
      </c>
      <c r="AH376" s="117">
        <f ca="1">SUMIF(Материал!A:A,K376,Материал!B:B)</f>
        <v>1</v>
      </c>
      <c r="AI376" s="117">
        <f ca="1">SUMIF(Размеры!A:A,P376,Размеры!E:E)</f>
        <v>1</v>
      </c>
      <c r="AJ376" s="117">
        <f ca="1">SUMIF(Сезон!A:A,F376,Сезон!B:B)</f>
        <v>1</v>
      </c>
      <c r="AK376" s="117">
        <f ca="1">SUMIF(Состав!A:A,J376,Состав!B:B)</f>
        <v>1</v>
      </c>
      <c r="AL376" s="117">
        <f ca="1">SUMIF(ЦветПолный!A:A,I376,ЦветПолный!C:C)</f>
        <v>11</v>
      </c>
      <c r="AM376" s="117">
        <f ca="1">SUMIF(Цвет!A:A,W376,Цвет!B:B)</f>
        <v>1</v>
      </c>
      <c r="AN376" s="117">
        <f ca="1">SUMIF(Пол!B:B,L376,Пол!C:C)</f>
        <v>1</v>
      </c>
      <c r="AO376" s="117">
        <f ca="1">SUMIF(Марка!A:A,G376,Марка!B:B)</f>
        <v>1</v>
      </c>
      <c r="AP376" s="117">
        <f ca="1">SUMIF(Страна!A:A,M376,Страна!B:B)</f>
        <v>1</v>
      </c>
      <c r="AQ376" s="83" t="str">
        <f ca="1">IF(VLOOKUP(T376,Товары!A:B,2,FALSE)=X376,"Есть в 1С","ERR")</f>
        <v>Есть в 1С</v>
      </c>
      <c r="AR376" s="84" t="str">
        <f ca="1">IF(VLOOKUP(X376,Товары!B:B,1,FALSE)=X376,"Есть в 1С","ERR")</f>
        <v>Есть в 1С</v>
      </c>
      <c r="AS376" s="116" t="str">
        <f ca="1">VLOOKUP(T376,Товары!A:B,2,FALSE)</f>
        <v>21-089-09</v>
      </c>
      <c r="AT376" s="114" t="str">
        <f ca="1">VLOOKUP(T376,Товары!A:B,1,FALSE)</f>
        <v>Шляпа BAILEY арт. 81650 SALEM (черный) {blk}</v>
      </c>
    </row>
    <row r="377" spans="1:46" x14ac:dyDescent="0.25">
      <c r="A377" s="133" t="str">
        <f ca="1"/>
        <v>21-089-09-61</v>
      </c>
      <c r="B377" s="128" t="str">
        <f ca="1">UPPER(_xlfn.XLOOKUP($A377,Строчный!$A:$A,Строчный!B:B,"ERR",0))</f>
        <v>81650 SALEM</v>
      </c>
      <c r="C377" s="101" t="str">
        <f ca="1">PROPER(_xlfn.XLOOKUP($A377,Строчный!$A:$A,Строчный!C:C,"ERR",0))</f>
        <v>Шляпы</v>
      </c>
      <c r="D377" s="101" t="str">
        <f ca="1">_xlfn.LET(_xlpm.DATA,(_xlfn.XLOOKUP($A377,Строчный!$A:$A,Строчный!D:D,"ERR",0)),UPPER(MID(_xlpm.DATA,1,1))&amp;LOWER(MID(_xlpm.DATA,2,LEN(_xlpm.DATA)-1)))</f>
        <v>Шляпа хомбург</v>
      </c>
      <c r="E377" s="101" t="str">
        <f ca="1">PROPER(_xlfn.XLOOKUP($A377,Строчный!$A:$A,Строчный!E:E,"ERR",0))</f>
        <v>The Hollywood</v>
      </c>
      <c r="F377" s="101" t="str">
        <f ca="1">LOWER(_xlfn.XLOOKUP($A377,Строчный!$A:$A,Строчный!F:F,"ERR",0))</f>
        <v>летний</v>
      </c>
      <c r="G377" s="101" t="str">
        <f ca="1">UPPER(_xlfn.XLOOKUP($A377,Строчный!$A:$A,Строчный!G:G,"ERR",0))</f>
        <v>BAILEY</v>
      </c>
      <c r="H377" s="101" t="str">
        <f ca="1">LOWER(_xlfn.XLOOKUP($A377,Строчный!$A:$A,Строчный!H:H,"ERR",0))</f>
        <v>blk</v>
      </c>
      <c r="I377" s="101" t="str">
        <f ca="1">LOWER(_xlfn.XLOOKUP($A377,Строчный!$A:$A,Строчный!I:I,"ERR",0))</f>
        <v>черный</v>
      </c>
      <c r="J377" s="101" t="str">
        <f ca="1">SUBSTITUTE(LOWER(_xlfn.XLOOKUP($A377,Строчный!$A:$A,Строчный!J:J,"ERR",0)),"подклад","Подклад")</f>
        <v>55% полиэстер - 45% бумага</v>
      </c>
      <c r="K377" s="101" t="str">
        <f ca="1">LOWER(_xlfn.XLOOKUP($A377,Строчный!$A:$A,Строчный!K:K,"ERR",0))</f>
        <v>бумажные</v>
      </c>
      <c r="L377" s="101" t="str">
        <f ca="1">PROPER(_xlfn.XLOOKUP($A377,Строчный!$A:$A,Строчный!L:L,"ERR",0))</f>
        <v>Унисекс</v>
      </c>
      <c r="M377" s="101" t="str">
        <f ca="1">PROPER(_xlfn.XLOOKUP($A377,Строчный!$A:$A,Строчный!M:M,"ERR",0))</f>
        <v>Китай</v>
      </c>
      <c r="N377" s="110">
        <f ca="1">VALUE(_xlfn.XLOOKUP($A377,Строчный!$A:$A,Строчный!N:N,"ERR",0))</f>
        <v>2094.3000000000002</v>
      </c>
      <c r="O377" s="109" t="str">
        <f ca="1">_xlfn.XLOOKUP($G377,Фабрика!A:A,Фабрика!B:B,"ERR",0)</f>
        <v>Bollman Headwear Europe Ltd; 2 Merchants drive, Caelisle, Cumbria CA3 0JW, United Kingdom</v>
      </c>
      <c r="P377" s="100">
        <f ca="1">_xlfn.XLOOKUP($A377,Строчный!$A:$A,Строчный!P:P,"ERR",0)</f>
        <v>61</v>
      </c>
      <c r="Q377" s="100">
        <f ca="1">VALUE(_xlfn.XLOOKUP($A377,Строчный!$A:$A,Строчный!Q:Q,"ERR",0))</f>
        <v>4</v>
      </c>
      <c r="R377" s="14" t="s">
        <v>283</v>
      </c>
      <c r="S377" s="122" t="str">
        <f t="shared" ca="1" si="38"/>
        <v>Шляпа BAILEY арт. 81650 SALEM (черный)</v>
      </c>
      <c r="T377" s="121" t="str">
        <f t="shared" ca="1" si="39"/>
        <v>Шляпа BAILEY арт. 81650 SALEM (черный) {blk}</v>
      </c>
      <c r="U377" s="18" t="str">
        <f t="shared" ca="1" si="40"/>
        <v>черный</v>
      </c>
      <c r="V377" s="18" t="str">
        <f t="shared" ca="1" si="41"/>
        <v>черный</v>
      </c>
      <c r="W377" s="119" t="str">
        <f ca="1">_xlfn.XLOOKUP(A377,'Цвета артикулов'!A:A,'Цвета артикулов'!B:B,IFERROR(MID(I377,FIND("-",I377)+1,LEN(I377)),IFERROR(MID(I377,1,FIND("/",I377)-2),I377)),0)</f>
        <v>черный</v>
      </c>
      <c r="X377" s="93" t="str">
        <f t="shared" ca="1" si="37"/>
        <v>21-089-09</v>
      </c>
      <c r="Y377" s="95" t="str">
        <f ca="1">VLOOKUP(C377,Группа!A:B,2,FALSE)</f>
        <v>Шляпа</v>
      </c>
      <c r="Z377" s="117" t="str">
        <f ca="1">IFERROR(VLOOKUP(P377,Размеры!A:C,3,FALSE),"")</f>
        <v>61 XL</v>
      </c>
      <c r="AA377" s="117" t="str">
        <f ca="1">VLOOKUP(I377,ЦветПолный!A:B,2,FALSE)</f>
        <v>09</v>
      </c>
      <c r="AB377" s="117">
        <f ca="1">IFERROR(VLOOKUP(P377,Размеры!A:D,4,FALSE),"")</f>
        <v>61</v>
      </c>
      <c r="AC377" s="117">
        <f ca="1">IF(LEFT(IFERROR(VLOOKUP(LOOKUP(2,1/SEARCH(B377,Товары!A:A),Товары!A:A),Товары!A:B,2,0),""),6)=MID(X377,1,6),1,0)</f>
        <v>1</v>
      </c>
      <c r="AE377" s="117">
        <f ca="1">SUMIF(Группа!A:A,C377,Группа!C:C)</f>
        <v>1</v>
      </c>
      <c r="AF377" s="117">
        <f ca="1">SUMIF(Группа!B:B,Y377,Группа!C:C)</f>
        <v>1</v>
      </c>
      <c r="AG377" s="117">
        <f ca="1">SUMIF(Формы!A:A,D377,Формы!B:B)</f>
        <v>1</v>
      </c>
      <c r="AH377" s="117">
        <f ca="1">SUMIF(Материал!A:A,K377,Материал!B:B)</f>
        <v>1</v>
      </c>
      <c r="AI377" s="117">
        <f ca="1">SUMIF(Размеры!A:A,P377,Размеры!E:E)</f>
        <v>1</v>
      </c>
      <c r="AJ377" s="117">
        <f ca="1">SUMIF(Сезон!A:A,F377,Сезон!B:B)</f>
        <v>1</v>
      </c>
      <c r="AK377" s="117">
        <f ca="1">SUMIF(Состав!A:A,J377,Состав!B:B)</f>
        <v>1</v>
      </c>
      <c r="AL377" s="117">
        <f ca="1">SUMIF(ЦветПолный!A:A,I377,ЦветПолный!C:C)</f>
        <v>11</v>
      </c>
      <c r="AM377" s="117">
        <f ca="1">SUMIF(Цвет!A:A,W377,Цвет!B:B)</f>
        <v>1</v>
      </c>
      <c r="AN377" s="117">
        <f ca="1">SUMIF(Пол!B:B,L377,Пол!C:C)</f>
        <v>1</v>
      </c>
      <c r="AO377" s="117">
        <f ca="1">SUMIF(Марка!A:A,G377,Марка!B:B)</f>
        <v>1</v>
      </c>
      <c r="AP377" s="117">
        <f ca="1">SUMIF(Страна!A:A,M377,Страна!B:B)</f>
        <v>1</v>
      </c>
      <c r="AQ377" s="83" t="str">
        <f ca="1">IF(VLOOKUP(T377,Товары!A:B,2,FALSE)=X377,"Есть в 1С","ERR")</f>
        <v>Есть в 1С</v>
      </c>
      <c r="AR377" s="84" t="str">
        <f ca="1">IF(VLOOKUP(X377,Товары!B:B,1,FALSE)=X377,"Есть в 1С","ERR")</f>
        <v>Есть в 1С</v>
      </c>
      <c r="AS377" s="116" t="str">
        <f ca="1">VLOOKUP(T377,Товары!A:B,2,FALSE)</f>
        <v>21-089-09</v>
      </c>
      <c r="AT377" s="114" t="str">
        <f ca="1">VLOOKUP(T377,Товары!A:B,1,FALSE)</f>
        <v>Шляпа BAILEY арт. 81650 SALEM (черный) {blk}</v>
      </c>
    </row>
    <row r="378" spans="1:46" x14ac:dyDescent="0.25">
      <c r="A378" s="133" t="str">
        <f ca="1"/>
        <v>21-089-09-59</v>
      </c>
      <c r="B378" s="128" t="str">
        <f ca="1">UPPER(_xlfn.XLOOKUP($A378,Строчный!$A:$A,Строчный!B:B,"ERR",0))</f>
        <v>81650 SALEM</v>
      </c>
      <c r="C378" s="101" t="str">
        <f ca="1">PROPER(_xlfn.XLOOKUP($A378,Строчный!$A:$A,Строчный!C:C,"ERR",0))</f>
        <v>Шляпы</v>
      </c>
      <c r="D378" s="101" t="str">
        <f ca="1">_xlfn.LET(_xlpm.DATA,(_xlfn.XLOOKUP($A378,Строчный!$A:$A,Строчный!D:D,"ERR",0)),UPPER(MID(_xlpm.DATA,1,1))&amp;LOWER(MID(_xlpm.DATA,2,LEN(_xlpm.DATA)-1)))</f>
        <v>Шляпа хомбург</v>
      </c>
      <c r="E378" s="101" t="str">
        <f ca="1">PROPER(_xlfn.XLOOKUP($A378,Строчный!$A:$A,Строчный!E:E,"ERR",0))</f>
        <v>The Hollywood</v>
      </c>
      <c r="F378" s="101" t="str">
        <f ca="1">LOWER(_xlfn.XLOOKUP($A378,Строчный!$A:$A,Строчный!F:F,"ERR",0))</f>
        <v>летний</v>
      </c>
      <c r="G378" s="101" t="str">
        <f ca="1">UPPER(_xlfn.XLOOKUP($A378,Строчный!$A:$A,Строчный!G:G,"ERR",0))</f>
        <v>BAILEY</v>
      </c>
      <c r="H378" s="101" t="str">
        <f ca="1">LOWER(_xlfn.XLOOKUP($A378,Строчный!$A:$A,Строчный!H:H,"ERR",0))</f>
        <v>blk</v>
      </c>
      <c r="I378" s="101" t="str">
        <f ca="1">LOWER(_xlfn.XLOOKUP($A378,Строчный!$A:$A,Строчный!I:I,"ERR",0))</f>
        <v>черный</v>
      </c>
      <c r="J378" s="101" t="str">
        <f ca="1">SUBSTITUTE(LOWER(_xlfn.XLOOKUP($A378,Строчный!$A:$A,Строчный!J:J,"ERR",0)),"подклад","Подклад")</f>
        <v>55% полиэстер - 45% бумага</v>
      </c>
      <c r="K378" s="101" t="str">
        <f ca="1">LOWER(_xlfn.XLOOKUP($A378,Строчный!$A:$A,Строчный!K:K,"ERR",0))</f>
        <v>бумажные</v>
      </c>
      <c r="L378" s="101" t="str">
        <f ca="1">PROPER(_xlfn.XLOOKUP($A378,Строчный!$A:$A,Строчный!L:L,"ERR",0))</f>
        <v>Унисекс</v>
      </c>
      <c r="M378" s="101" t="str">
        <f ca="1">PROPER(_xlfn.XLOOKUP($A378,Строчный!$A:$A,Строчный!M:M,"ERR",0))</f>
        <v>Китай</v>
      </c>
      <c r="N378" s="110">
        <f ca="1">VALUE(_xlfn.XLOOKUP($A378,Строчный!$A:$A,Строчный!N:N,"ERR",0))</f>
        <v>2094.3000000000002</v>
      </c>
      <c r="O378" s="109" t="str">
        <f ca="1">_xlfn.XLOOKUP($G378,Фабрика!A:A,Фабрика!B:B,"ERR",0)</f>
        <v>Bollman Headwear Europe Ltd; 2 Merchants drive, Caelisle, Cumbria CA3 0JW, United Kingdom</v>
      </c>
      <c r="P378" s="100">
        <f ca="1">_xlfn.XLOOKUP($A378,Строчный!$A:$A,Строчный!P:P,"ERR",0)</f>
        <v>59</v>
      </c>
      <c r="Q378" s="100">
        <f ca="1">VALUE(_xlfn.XLOOKUP($A378,Строчный!$A:$A,Строчный!Q:Q,"ERR",0))</f>
        <v>6</v>
      </c>
      <c r="R378" s="14" t="s">
        <v>283</v>
      </c>
      <c r="S378" s="122" t="str">
        <f t="shared" ca="1" si="38"/>
        <v>Шляпа BAILEY арт. 81650 SALEM (черный)</v>
      </c>
      <c r="T378" s="121" t="str">
        <f t="shared" ca="1" si="39"/>
        <v>Шляпа BAILEY арт. 81650 SALEM (черный) {blk}</v>
      </c>
      <c r="U378" s="18" t="str">
        <f t="shared" ca="1" si="40"/>
        <v>черный</v>
      </c>
      <c r="V378" s="18" t="str">
        <f t="shared" ca="1" si="41"/>
        <v>черный</v>
      </c>
      <c r="W378" s="119" t="str">
        <f ca="1">_xlfn.XLOOKUP(A378,'Цвета артикулов'!A:A,'Цвета артикулов'!B:B,IFERROR(MID(I378,FIND("-",I378)+1,LEN(I378)),IFERROR(MID(I378,1,FIND("/",I378)-2),I378)),0)</f>
        <v>черный</v>
      </c>
      <c r="X378" s="93" t="str">
        <f t="shared" ca="1" si="37"/>
        <v>21-089-09</v>
      </c>
      <c r="Y378" s="95" t="str">
        <f ca="1">VLOOKUP(C378,Группа!A:B,2,FALSE)</f>
        <v>Шляпа</v>
      </c>
      <c r="Z378" s="117" t="str">
        <f ca="1">IFERROR(VLOOKUP(P378,Размеры!A:C,3,FALSE),"")</f>
        <v>59 L</v>
      </c>
      <c r="AA378" s="117" t="str">
        <f ca="1">VLOOKUP(I378,ЦветПолный!A:B,2,FALSE)</f>
        <v>09</v>
      </c>
      <c r="AB378" s="117">
        <f ca="1">IFERROR(VLOOKUP(P378,Размеры!A:D,4,FALSE),"")</f>
        <v>59</v>
      </c>
      <c r="AC378" s="117">
        <f ca="1">IF(LEFT(IFERROR(VLOOKUP(LOOKUP(2,1/SEARCH(B378,Товары!A:A),Товары!A:A),Товары!A:B,2,0),""),6)=MID(X378,1,6),1,0)</f>
        <v>1</v>
      </c>
      <c r="AE378" s="117">
        <f ca="1">SUMIF(Группа!A:A,C378,Группа!C:C)</f>
        <v>1</v>
      </c>
      <c r="AF378" s="117">
        <f ca="1">SUMIF(Группа!B:B,Y378,Группа!C:C)</f>
        <v>1</v>
      </c>
      <c r="AG378" s="117">
        <f ca="1">SUMIF(Формы!A:A,D378,Формы!B:B)</f>
        <v>1</v>
      </c>
      <c r="AH378" s="117">
        <f ca="1">SUMIF(Материал!A:A,K378,Материал!B:B)</f>
        <v>1</v>
      </c>
      <c r="AI378" s="117">
        <f ca="1">SUMIF(Размеры!A:A,P378,Размеры!E:E)</f>
        <v>1</v>
      </c>
      <c r="AJ378" s="117">
        <f ca="1">SUMIF(Сезон!A:A,F378,Сезон!B:B)</f>
        <v>1</v>
      </c>
      <c r="AK378" s="117">
        <f ca="1">SUMIF(Состав!A:A,J378,Состав!B:B)</f>
        <v>1</v>
      </c>
      <c r="AL378" s="117">
        <f ca="1">SUMIF(ЦветПолный!A:A,I378,ЦветПолный!C:C)</f>
        <v>11</v>
      </c>
      <c r="AM378" s="117">
        <f ca="1">SUMIF(Цвет!A:A,W378,Цвет!B:B)</f>
        <v>1</v>
      </c>
      <c r="AN378" s="117">
        <f ca="1">SUMIF(Пол!B:B,L378,Пол!C:C)</f>
        <v>1</v>
      </c>
      <c r="AO378" s="117">
        <f ca="1">SUMIF(Марка!A:A,G378,Марка!B:B)</f>
        <v>1</v>
      </c>
      <c r="AP378" s="117">
        <f ca="1">SUMIF(Страна!A:A,M378,Страна!B:B)</f>
        <v>1</v>
      </c>
      <c r="AQ378" s="83" t="str">
        <f ca="1">IF(VLOOKUP(T378,Товары!A:B,2,FALSE)=X378,"Есть в 1С","ERR")</f>
        <v>Есть в 1С</v>
      </c>
      <c r="AR378" s="84" t="str">
        <f ca="1">IF(VLOOKUP(X378,Товары!B:B,1,FALSE)=X378,"Есть в 1С","ERR")</f>
        <v>Есть в 1С</v>
      </c>
      <c r="AS378" s="116" t="str">
        <f ca="1">VLOOKUP(T378,Товары!A:B,2,FALSE)</f>
        <v>21-089-09</v>
      </c>
      <c r="AT378" s="114" t="str">
        <f ca="1">VLOOKUP(T378,Товары!A:B,1,FALSE)</f>
        <v>Шляпа BAILEY арт. 81650 SALEM (черный) {blk}</v>
      </c>
    </row>
    <row r="379" spans="1:46" x14ac:dyDescent="0.25">
      <c r="A379" s="133" t="str">
        <f ca="1"/>
        <v>21-089-09-57</v>
      </c>
      <c r="B379" s="128" t="str">
        <f ca="1">UPPER(_xlfn.XLOOKUP($A379,Строчный!$A:$A,Строчный!B:B,"ERR",0))</f>
        <v>81650 SALEM</v>
      </c>
      <c r="C379" s="101" t="str">
        <f ca="1">PROPER(_xlfn.XLOOKUP($A379,Строчный!$A:$A,Строчный!C:C,"ERR",0))</f>
        <v>Шляпы</v>
      </c>
      <c r="D379" s="101" t="str">
        <f ca="1">_xlfn.LET(_xlpm.DATA,(_xlfn.XLOOKUP($A379,Строчный!$A:$A,Строчный!D:D,"ERR",0)),UPPER(MID(_xlpm.DATA,1,1))&amp;LOWER(MID(_xlpm.DATA,2,LEN(_xlpm.DATA)-1)))</f>
        <v>Шляпа хомбург</v>
      </c>
      <c r="E379" s="101" t="str">
        <f ca="1">PROPER(_xlfn.XLOOKUP($A379,Строчный!$A:$A,Строчный!E:E,"ERR",0))</f>
        <v>The Hollywood</v>
      </c>
      <c r="F379" s="101" t="str">
        <f ca="1">LOWER(_xlfn.XLOOKUP($A379,Строчный!$A:$A,Строчный!F:F,"ERR",0))</f>
        <v>летний</v>
      </c>
      <c r="G379" s="101" t="str">
        <f ca="1">UPPER(_xlfn.XLOOKUP($A379,Строчный!$A:$A,Строчный!G:G,"ERR",0))</f>
        <v>BAILEY</v>
      </c>
      <c r="H379" s="101" t="str">
        <f ca="1">LOWER(_xlfn.XLOOKUP($A379,Строчный!$A:$A,Строчный!H:H,"ERR",0))</f>
        <v>blk</v>
      </c>
      <c r="I379" s="101" t="str">
        <f ca="1">LOWER(_xlfn.XLOOKUP($A379,Строчный!$A:$A,Строчный!I:I,"ERR",0))</f>
        <v>черный</v>
      </c>
      <c r="J379" s="101" t="str">
        <f ca="1">SUBSTITUTE(LOWER(_xlfn.XLOOKUP($A379,Строчный!$A:$A,Строчный!J:J,"ERR",0)),"подклад","Подклад")</f>
        <v>55% полиэстер - 45% бумага</v>
      </c>
      <c r="K379" s="101" t="str">
        <f ca="1">LOWER(_xlfn.XLOOKUP($A379,Строчный!$A:$A,Строчный!K:K,"ERR",0))</f>
        <v>бумажные</v>
      </c>
      <c r="L379" s="101" t="str">
        <f ca="1">PROPER(_xlfn.XLOOKUP($A379,Строчный!$A:$A,Строчный!L:L,"ERR",0))</f>
        <v>Унисекс</v>
      </c>
      <c r="M379" s="101" t="str">
        <f ca="1">PROPER(_xlfn.XLOOKUP($A379,Строчный!$A:$A,Строчный!M:M,"ERR",0))</f>
        <v>Китай</v>
      </c>
      <c r="N379" s="110">
        <f ca="1">VALUE(_xlfn.XLOOKUP($A379,Строчный!$A:$A,Строчный!N:N,"ERR",0))</f>
        <v>2094.3000000000002</v>
      </c>
      <c r="O379" s="109" t="str">
        <f ca="1">_xlfn.XLOOKUP($G379,Фабрика!A:A,Фабрика!B:B,"ERR",0)</f>
        <v>Bollman Headwear Europe Ltd; 2 Merchants drive, Caelisle, Cumbria CA3 0JW, United Kingdom</v>
      </c>
      <c r="P379" s="100">
        <f ca="1">_xlfn.XLOOKUP($A379,Строчный!$A:$A,Строчный!P:P,"ERR",0)</f>
        <v>57</v>
      </c>
      <c r="Q379" s="100">
        <f ca="1">VALUE(_xlfn.XLOOKUP($A379,Строчный!$A:$A,Строчный!Q:Q,"ERR",0))</f>
        <v>4</v>
      </c>
      <c r="R379" s="14" t="s">
        <v>283</v>
      </c>
      <c r="S379" s="122" t="str">
        <f t="shared" ca="1" si="38"/>
        <v>Шляпа BAILEY арт. 81650 SALEM (черный)</v>
      </c>
      <c r="T379" s="121" t="str">
        <f t="shared" ca="1" si="39"/>
        <v>Шляпа BAILEY арт. 81650 SALEM (черный) {blk}</v>
      </c>
      <c r="U379" s="18" t="str">
        <f t="shared" ca="1" si="40"/>
        <v>черный</v>
      </c>
      <c r="V379" s="18" t="str">
        <f t="shared" ca="1" si="41"/>
        <v>черный</v>
      </c>
      <c r="W379" s="119" t="str">
        <f ca="1">_xlfn.XLOOKUP(A379,'Цвета артикулов'!A:A,'Цвета артикулов'!B:B,IFERROR(MID(I379,FIND("-",I379)+1,LEN(I379)),IFERROR(MID(I379,1,FIND("/",I379)-2),I379)),0)</f>
        <v>черный</v>
      </c>
      <c r="X379" s="93" t="str">
        <f t="shared" ca="1" si="37"/>
        <v>21-089-09</v>
      </c>
      <c r="Y379" s="95" t="str">
        <f ca="1">VLOOKUP(C379,Группа!A:B,2,FALSE)</f>
        <v>Шляпа</v>
      </c>
      <c r="Z379" s="117" t="str">
        <f ca="1">IFERROR(VLOOKUP(P379,Размеры!A:C,3,FALSE),"")</f>
        <v>57 M</v>
      </c>
      <c r="AA379" s="117" t="str">
        <f ca="1">VLOOKUP(I379,ЦветПолный!A:B,2,FALSE)</f>
        <v>09</v>
      </c>
      <c r="AB379" s="117">
        <f ca="1">IFERROR(VLOOKUP(P379,Размеры!A:D,4,FALSE),"")</f>
        <v>57</v>
      </c>
      <c r="AC379" s="117">
        <f ca="1">IF(LEFT(IFERROR(VLOOKUP(LOOKUP(2,1/SEARCH(B379,Товары!A:A),Товары!A:A),Товары!A:B,2,0),""),6)=MID(X379,1,6),1,0)</f>
        <v>1</v>
      </c>
      <c r="AE379" s="117">
        <f ca="1">SUMIF(Группа!A:A,C379,Группа!C:C)</f>
        <v>1</v>
      </c>
      <c r="AF379" s="117">
        <f ca="1">SUMIF(Группа!B:B,Y379,Группа!C:C)</f>
        <v>1</v>
      </c>
      <c r="AG379" s="117">
        <f ca="1">SUMIF(Формы!A:A,D379,Формы!B:B)</f>
        <v>1</v>
      </c>
      <c r="AH379" s="117">
        <f ca="1">SUMIF(Материал!A:A,K379,Материал!B:B)</f>
        <v>1</v>
      </c>
      <c r="AI379" s="117">
        <f ca="1">SUMIF(Размеры!A:A,P379,Размеры!E:E)</f>
        <v>1</v>
      </c>
      <c r="AJ379" s="117">
        <f ca="1">SUMIF(Сезон!A:A,F379,Сезон!B:B)</f>
        <v>1</v>
      </c>
      <c r="AK379" s="117">
        <f ca="1">SUMIF(Состав!A:A,J379,Состав!B:B)</f>
        <v>1</v>
      </c>
      <c r="AL379" s="117">
        <f ca="1">SUMIF(ЦветПолный!A:A,I379,ЦветПолный!C:C)</f>
        <v>11</v>
      </c>
      <c r="AM379" s="117">
        <f ca="1">SUMIF(Цвет!A:A,W379,Цвет!B:B)</f>
        <v>1</v>
      </c>
      <c r="AN379" s="117">
        <f ca="1">SUMIF(Пол!B:B,L379,Пол!C:C)</f>
        <v>1</v>
      </c>
      <c r="AO379" s="117">
        <f ca="1">SUMIF(Марка!A:A,G379,Марка!B:B)</f>
        <v>1</v>
      </c>
      <c r="AP379" s="117">
        <f ca="1">SUMIF(Страна!A:A,M379,Страна!B:B)</f>
        <v>1</v>
      </c>
      <c r="AQ379" s="83" t="str">
        <f ca="1">IF(VLOOKUP(T379,Товары!A:B,2,FALSE)=X379,"Есть в 1С","ERR")</f>
        <v>Есть в 1С</v>
      </c>
      <c r="AR379" s="84" t="str">
        <f ca="1">IF(VLOOKUP(X379,Товары!B:B,1,FALSE)=X379,"Есть в 1С","ERR")</f>
        <v>Есть в 1С</v>
      </c>
      <c r="AS379" s="116" t="str">
        <f ca="1">VLOOKUP(T379,Товары!A:B,2,FALSE)</f>
        <v>21-089-09</v>
      </c>
      <c r="AT379" s="114" t="str">
        <f ca="1">VLOOKUP(T379,Товары!A:B,1,FALSE)</f>
        <v>Шляпа BAILEY арт. 81650 SALEM (черный) {blk}</v>
      </c>
    </row>
    <row r="380" spans="1:46" x14ac:dyDescent="0.25">
      <c r="A380" s="133" t="str">
        <f ca="1"/>
        <v>21-089-05-63</v>
      </c>
      <c r="B380" s="128" t="str">
        <f ca="1">UPPER(_xlfn.XLOOKUP($A380,Строчный!$A:$A,Строчный!B:B,"ERR",0))</f>
        <v>81650 SALEM</v>
      </c>
      <c r="C380" s="101" t="str">
        <f ca="1">PROPER(_xlfn.XLOOKUP($A380,Строчный!$A:$A,Строчный!C:C,"ERR",0))</f>
        <v>Шляпы</v>
      </c>
      <c r="D380" s="101" t="str">
        <f ca="1">_xlfn.LET(_xlpm.DATA,(_xlfn.XLOOKUP($A380,Строчный!$A:$A,Строчный!D:D,"ERR",0)),UPPER(MID(_xlpm.DATA,1,1))&amp;LOWER(MID(_xlpm.DATA,2,LEN(_xlpm.DATA)-1)))</f>
        <v>Шляпа хомбург</v>
      </c>
      <c r="E380" s="101" t="str">
        <f ca="1">PROPER(_xlfn.XLOOKUP($A380,Строчный!$A:$A,Строчный!E:E,"ERR",0))</f>
        <v>The Hollywood</v>
      </c>
      <c r="F380" s="101" t="str">
        <f ca="1">LOWER(_xlfn.XLOOKUP($A380,Строчный!$A:$A,Строчный!F:F,"ERR",0))</f>
        <v>летний</v>
      </c>
      <c r="G380" s="101" t="str">
        <f ca="1">UPPER(_xlfn.XLOOKUP($A380,Строчный!$A:$A,Строчный!G:G,"ERR",0))</f>
        <v>BAILEY</v>
      </c>
      <c r="H380" s="101" t="str">
        <f ca="1">LOWER(_xlfn.XLOOKUP($A380,Строчный!$A:$A,Строчный!H:H,"ERR",0))</f>
        <v>static</v>
      </c>
      <c r="I380" s="101" t="str">
        <f ca="1">LOWER(_xlfn.XLOOKUP($A380,Строчный!$A:$A,Строчный!I:I,"ERR",0))</f>
        <v>темно-серый</v>
      </c>
      <c r="J380" s="101" t="str">
        <f ca="1">SUBSTITUTE(LOWER(_xlfn.XLOOKUP($A380,Строчный!$A:$A,Строчный!J:J,"ERR",0)),"подклад","Подклад")</f>
        <v>55% полиэстер - 45% бумага</v>
      </c>
      <c r="K380" s="101" t="str">
        <f ca="1">LOWER(_xlfn.XLOOKUP($A380,Строчный!$A:$A,Строчный!K:K,"ERR",0))</f>
        <v>бумажные</v>
      </c>
      <c r="L380" s="101" t="str">
        <f ca="1">PROPER(_xlfn.XLOOKUP($A380,Строчный!$A:$A,Строчный!L:L,"ERR",0))</f>
        <v>Унисекс</v>
      </c>
      <c r="M380" s="101" t="str">
        <f ca="1">PROPER(_xlfn.XLOOKUP($A380,Строчный!$A:$A,Строчный!M:M,"ERR",0))</f>
        <v>Китай</v>
      </c>
      <c r="N380" s="110">
        <f ca="1">VALUE(_xlfn.XLOOKUP($A380,Строчный!$A:$A,Строчный!N:N,"ERR",0))</f>
        <v>2094.3000000000002</v>
      </c>
      <c r="O380" s="109" t="str">
        <f ca="1">_xlfn.XLOOKUP($G380,Фабрика!A:A,Фабрика!B:B,"ERR",0)</f>
        <v>Bollman Headwear Europe Ltd; 2 Merchants drive, Caelisle, Cumbria CA3 0JW, United Kingdom</v>
      </c>
      <c r="P380" s="100">
        <f ca="1">_xlfn.XLOOKUP($A380,Строчный!$A:$A,Строчный!P:P,"ERR",0)</f>
        <v>63</v>
      </c>
      <c r="Q380" s="100">
        <f ca="1">VALUE(_xlfn.XLOOKUP($A380,Строчный!$A:$A,Строчный!Q:Q,"ERR",0))</f>
        <v>1</v>
      </c>
      <c r="R380" s="14" t="s">
        <v>283</v>
      </c>
      <c r="S380" s="122" t="str">
        <f t="shared" ca="1" si="38"/>
        <v>Шляпа BAILEY арт. 81650 SALEM (темно-серый)</v>
      </c>
      <c r="T380" s="121" t="str">
        <f t="shared" ca="1" si="39"/>
        <v>Шляпа BAILEY арт. 81650 SALEM (темно-серый) {static}</v>
      </c>
      <c r="U380" s="18" t="str">
        <f t="shared" ca="1" si="40"/>
        <v>серый</v>
      </c>
      <c r="V380" s="18" t="str">
        <f t="shared" ca="1" si="41"/>
        <v>серый</v>
      </c>
      <c r="W380" s="119" t="str">
        <f ca="1">_xlfn.XLOOKUP(A380,'Цвета артикулов'!A:A,'Цвета артикулов'!B:B,IFERROR(MID(I380,FIND("-",I380)+1,LEN(I380)),IFERROR(MID(I380,1,FIND("/",I380)-2),I380)),0)</f>
        <v>серый</v>
      </c>
      <c r="X380" s="93" t="str">
        <f t="shared" ca="1" si="37"/>
        <v>21-089-05</v>
      </c>
      <c r="Y380" s="95" t="str">
        <f ca="1">VLOOKUP(C380,Группа!A:B,2,FALSE)</f>
        <v>Шляпа</v>
      </c>
      <c r="Z380" s="117" t="str">
        <f ca="1">IFERROR(VLOOKUP(P380,Размеры!A:C,3,FALSE),"")</f>
        <v>63 XXL</v>
      </c>
      <c r="AA380" s="117" t="str">
        <f ca="1">VLOOKUP(I380,ЦветПолный!A:B,2,FALSE)</f>
        <v>05</v>
      </c>
      <c r="AB380" s="117">
        <f ca="1">IFERROR(VLOOKUP(P380,Размеры!A:D,4,FALSE),"")</f>
        <v>63</v>
      </c>
      <c r="AC380" s="117">
        <f ca="1">IF(LEFT(IFERROR(VLOOKUP(LOOKUP(2,1/SEARCH(B380,Товары!A:A),Товары!A:A),Товары!A:B,2,0),""),6)=MID(X380,1,6),1,0)</f>
        <v>1</v>
      </c>
      <c r="AE380" s="117">
        <f ca="1">SUMIF(Группа!A:A,C380,Группа!C:C)</f>
        <v>1</v>
      </c>
      <c r="AF380" s="117">
        <f ca="1">SUMIF(Группа!B:B,Y380,Группа!C:C)</f>
        <v>1</v>
      </c>
      <c r="AG380" s="117">
        <f ca="1">SUMIF(Формы!A:A,D380,Формы!B:B)</f>
        <v>1</v>
      </c>
      <c r="AH380" s="117">
        <f ca="1">SUMIF(Материал!A:A,K380,Материал!B:B)</f>
        <v>1</v>
      </c>
      <c r="AI380" s="117">
        <f ca="1">SUMIF(Размеры!A:A,P380,Размеры!E:E)</f>
        <v>1</v>
      </c>
      <c r="AJ380" s="117">
        <f ca="1">SUMIF(Сезон!A:A,F380,Сезон!B:B)</f>
        <v>1</v>
      </c>
      <c r="AK380" s="117">
        <f ca="1">SUMIF(Состав!A:A,J380,Состав!B:B)</f>
        <v>1</v>
      </c>
      <c r="AL380" s="117">
        <f ca="1">SUMIF(ЦветПолный!A:A,I380,ЦветПолный!C:C)</f>
        <v>6</v>
      </c>
      <c r="AM380" s="117">
        <f ca="1">SUMIF(Цвет!A:A,W380,Цвет!B:B)</f>
        <v>1</v>
      </c>
      <c r="AN380" s="117">
        <f ca="1">SUMIF(Пол!B:B,L380,Пол!C:C)</f>
        <v>1</v>
      </c>
      <c r="AO380" s="117">
        <f ca="1">SUMIF(Марка!A:A,G380,Марка!B:B)</f>
        <v>1</v>
      </c>
      <c r="AP380" s="117">
        <f ca="1">SUMIF(Страна!A:A,M380,Страна!B:B)</f>
        <v>1</v>
      </c>
      <c r="AQ380" s="83" t="e">
        <f ca="1">IF(VLOOKUP(T380,Товары!A:B,2,FALSE)=X380,"Есть в 1С","ERR")</f>
        <v>#N/A</v>
      </c>
      <c r="AR380" s="84" t="e">
        <f ca="1">IF(VLOOKUP(X380,Товары!B:B,1,FALSE)=X380,"Есть в 1С","ERR")</f>
        <v>#N/A</v>
      </c>
      <c r="AS380" s="116" t="e">
        <f ca="1">VLOOKUP(T380,Товары!A:B,2,FALSE)</f>
        <v>#N/A</v>
      </c>
      <c r="AT380" s="114" t="e">
        <f ca="1">VLOOKUP(T380,Товары!A:B,1,FALSE)</f>
        <v>#N/A</v>
      </c>
    </row>
    <row r="381" spans="1:46" x14ac:dyDescent="0.25">
      <c r="A381" s="133" t="str">
        <f ca="1"/>
        <v>21-089-05-61</v>
      </c>
      <c r="B381" s="128" t="str">
        <f ca="1">UPPER(_xlfn.XLOOKUP($A381,Строчный!$A:$A,Строчный!B:B,"ERR",0))</f>
        <v>81650 SALEM</v>
      </c>
      <c r="C381" s="101" t="str">
        <f ca="1">PROPER(_xlfn.XLOOKUP($A381,Строчный!$A:$A,Строчный!C:C,"ERR",0))</f>
        <v>Шляпы</v>
      </c>
      <c r="D381" s="101" t="str">
        <f ca="1">_xlfn.LET(_xlpm.DATA,(_xlfn.XLOOKUP($A381,Строчный!$A:$A,Строчный!D:D,"ERR",0)),UPPER(MID(_xlpm.DATA,1,1))&amp;LOWER(MID(_xlpm.DATA,2,LEN(_xlpm.DATA)-1)))</f>
        <v>Шляпа хомбург</v>
      </c>
      <c r="E381" s="101" t="str">
        <f ca="1">PROPER(_xlfn.XLOOKUP($A381,Строчный!$A:$A,Строчный!E:E,"ERR",0))</f>
        <v>The Hollywood</v>
      </c>
      <c r="F381" s="101" t="str">
        <f ca="1">LOWER(_xlfn.XLOOKUP($A381,Строчный!$A:$A,Строчный!F:F,"ERR",0))</f>
        <v>летний</v>
      </c>
      <c r="G381" s="101" t="str">
        <f ca="1">UPPER(_xlfn.XLOOKUP($A381,Строчный!$A:$A,Строчный!G:G,"ERR",0))</f>
        <v>BAILEY</v>
      </c>
      <c r="H381" s="101" t="str">
        <f ca="1">LOWER(_xlfn.XLOOKUP($A381,Строчный!$A:$A,Строчный!H:H,"ERR",0))</f>
        <v>static</v>
      </c>
      <c r="I381" s="101" t="str">
        <f ca="1">LOWER(_xlfn.XLOOKUP($A381,Строчный!$A:$A,Строчный!I:I,"ERR",0))</f>
        <v>темно-серый</v>
      </c>
      <c r="J381" s="101" t="str">
        <f ca="1">SUBSTITUTE(LOWER(_xlfn.XLOOKUP($A381,Строчный!$A:$A,Строчный!J:J,"ERR",0)),"подклад","Подклад")</f>
        <v>55% полиэстер - 45% бумага</v>
      </c>
      <c r="K381" s="101" t="str">
        <f ca="1">LOWER(_xlfn.XLOOKUP($A381,Строчный!$A:$A,Строчный!K:K,"ERR",0))</f>
        <v>бумажные</v>
      </c>
      <c r="L381" s="101" t="str">
        <f ca="1">PROPER(_xlfn.XLOOKUP($A381,Строчный!$A:$A,Строчный!L:L,"ERR",0))</f>
        <v>Унисекс</v>
      </c>
      <c r="M381" s="101" t="str">
        <f ca="1">PROPER(_xlfn.XLOOKUP($A381,Строчный!$A:$A,Строчный!M:M,"ERR",0))</f>
        <v>Китай</v>
      </c>
      <c r="N381" s="110">
        <f ca="1">VALUE(_xlfn.XLOOKUP($A381,Строчный!$A:$A,Строчный!N:N,"ERR",0))</f>
        <v>2094.3000000000002</v>
      </c>
      <c r="O381" s="109" t="str">
        <f ca="1">_xlfn.XLOOKUP($G381,Фабрика!A:A,Фабрика!B:B,"ERR",0)</f>
        <v>Bollman Headwear Europe Ltd; 2 Merchants drive, Caelisle, Cumbria CA3 0JW, United Kingdom</v>
      </c>
      <c r="P381" s="100">
        <f ca="1">_xlfn.XLOOKUP($A381,Строчный!$A:$A,Строчный!P:P,"ERR",0)</f>
        <v>61</v>
      </c>
      <c r="Q381" s="100">
        <f ca="1">VALUE(_xlfn.XLOOKUP($A381,Строчный!$A:$A,Строчный!Q:Q,"ERR",0))</f>
        <v>4</v>
      </c>
      <c r="R381" s="14" t="s">
        <v>283</v>
      </c>
      <c r="S381" s="122" t="str">
        <f t="shared" ca="1" si="38"/>
        <v>Шляпа BAILEY арт. 81650 SALEM (темно-серый)</v>
      </c>
      <c r="T381" s="121" t="str">
        <f t="shared" ca="1" si="39"/>
        <v>Шляпа BAILEY арт. 81650 SALEM (темно-серый) {static}</v>
      </c>
      <c r="U381" s="18" t="str">
        <f t="shared" ca="1" si="40"/>
        <v>серый</v>
      </c>
      <c r="V381" s="18" t="str">
        <f t="shared" ca="1" si="41"/>
        <v>серый</v>
      </c>
      <c r="W381" s="119" t="str">
        <f ca="1">_xlfn.XLOOKUP(A381,'Цвета артикулов'!A:A,'Цвета артикулов'!B:B,IFERROR(MID(I381,FIND("-",I381)+1,LEN(I381)),IFERROR(MID(I381,1,FIND("/",I381)-2),I381)),0)</f>
        <v>серый</v>
      </c>
      <c r="X381" s="93" t="str">
        <f t="shared" ca="1" si="37"/>
        <v>21-089-05</v>
      </c>
      <c r="Y381" s="95" t="str">
        <f ca="1">VLOOKUP(C381,Группа!A:B,2,FALSE)</f>
        <v>Шляпа</v>
      </c>
      <c r="Z381" s="117" t="str">
        <f ca="1">IFERROR(VLOOKUP(P381,Размеры!A:C,3,FALSE),"")</f>
        <v>61 XL</v>
      </c>
      <c r="AA381" s="117" t="str">
        <f ca="1">VLOOKUP(I381,ЦветПолный!A:B,2,FALSE)</f>
        <v>05</v>
      </c>
      <c r="AB381" s="117">
        <f ca="1">IFERROR(VLOOKUP(P381,Размеры!A:D,4,FALSE),"")</f>
        <v>61</v>
      </c>
      <c r="AC381" s="117">
        <f ca="1">IF(LEFT(IFERROR(VLOOKUP(LOOKUP(2,1/SEARCH(B381,Товары!A:A),Товары!A:A),Товары!A:B,2,0),""),6)=MID(X381,1,6),1,0)</f>
        <v>1</v>
      </c>
      <c r="AE381" s="117">
        <f ca="1">SUMIF(Группа!A:A,C381,Группа!C:C)</f>
        <v>1</v>
      </c>
      <c r="AF381" s="117">
        <f ca="1">SUMIF(Группа!B:B,Y381,Группа!C:C)</f>
        <v>1</v>
      </c>
      <c r="AG381" s="117">
        <f ca="1">SUMIF(Формы!A:A,D381,Формы!B:B)</f>
        <v>1</v>
      </c>
      <c r="AH381" s="117">
        <f ca="1">SUMIF(Материал!A:A,K381,Материал!B:B)</f>
        <v>1</v>
      </c>
      <c r="AI381" s="117">
        <f ca="1">SUMIF(Размеры!A:A,P381,Размеры!E:E)</f>
        <v>1</v>
      </c>
      <c r="AJ381" s="117">
        <f ca="1">SUMIF(Сезон!A:A,F381,Сезон!B:B)</f>
        <v>1</v>
      </c>
      <c r="AK381" s="117">
        <f ca="1">SUMIF(Состав!A:A,J381,Состав!B:B)</f>
        <v>1</v>
      </c>
      <c r="AL381" s="117">
        <f ca="1">SUMIF(ЦветПолный!A:A,I381,ЦветПолный!C:C)</f>
        <v>6</v>
      </c>
      <c r="AM381" s="117">
        <f ca="1">SUMIF(Цвет!A:A,W381,Цвет!B:B)</f>
        <v>1</v>
      </c>
      <c r="AN381" s="117">
        <f ca="1">SUMIF(Пол!B:B,L381,Пол!C:C)</f>
        <v>1</v>
      </c>
      <c r="AO381" s="117">
        <f ca="1">SUMIF(Марка!A:A,G381,Марка!B:B)</f>
        <v>1</v>
      </c>
      <c r="AP381" s="117">
        <f ca="1">SUMIF(Страна!A:A,M381,Страна!B:B)</f>
        <v>1</v>
      </c>
      <c r="AQ381" s="83" t="e">
        <f ca="1">IF(VLOOKUP(T381,Товары!A:B,2,FALSE)=X381,"Есть в 1С","ERR")</f>
        <v>#N/A</v>
      </c>
      <c r="AR381" s="84" t="e">
        <f ca="1">IF(VLOOKUP(X381,Товары!B:B,1,FALSE)=X381,"Есть в 1С","ERR")</f>
        <v>#N/A</v>
      </c>
      <c r="AS381" s="116" t="e">
        <f ca="1">VLOOKUP(T381,Товары!A:B,2,FALSE)</f>
        <v>#N/A</v>
      </c>
      <c r="AT381" s="114" t="e">
        <f ca="1">VLOOKUP(T381,Товары!A:B,1,FALSE)</f>
        <v>#N/A</v>
      </c>
    </row>
    <row r="382" spans="1:46" x14ac:dyDescent="0.25">
      <c r="A382" s="133" t="str">
        <f ca="1"/>
        <v>21-089-05-59</v>
      </c>
      <c r="B382" s="128" t="str">
        <f ca="1">UPPER(_xlfn.XLOOKUP($A382,Строчный!$A:$A,Строчный!B:B,"ERR",0))</f>
        <v>81650 SALEM</v>
      </c>
      <c r="C382" s="101" t="str">
        <f ca="1">PROPER(_xlfn.XLOOKUP($A382,Строчный!$A:$A,Строчный!C:C,"ERR",0))</f>
        <v>Шляпы</v>
      </c>
      <c r="D382" s="101" t="str">
        <f ca="1">_xlfn.LET(_xlpm.DATA,(_xlfn.XLOOKUP($A382,Строчный!$A:$A,Строчный!D:D,"ERR",0)),UPPER(MID(_xlpm.DATA,1,1))&amp;LOWER(MID(_xlpm.DATA,2,LEN(_xlpm.DATA)-1)))</f>
        <v>Шляпа хомбург</v>
      </c>
      <c r="E382" s="101" t="str">
        <f ca="1">PROPER(_xlfn.XLOOKUP($A382,Строчный!$A:$A,Строчный!E:E,"ERR",0))</f>
        <v>The Hollywood</v>
      </c>
      <c r="F382" s="101" t="str">
        <f ca="1">LOWER(_xlfn.XLOOKUP($A382,Строчный!$A:$A,Строчный!F:F,"ERR",0))</f>
        <v>летний</v>
      </c>
      <c r="G382" s="101" t="str">
        <f ca="1">UPPER(_xlfn.XLOOKUP($A382,Строчный!$A:$A,Строчный!G:G,"ERR",0))</f>
        <v>BAILEY</v>
      </c>
      <c r="H382" s="101" t="str">
        <f ca="1">LOWER(_xlfn.XLOOKUP($A382,Строчный!$A:$A,Строчный!H:H,"ERR",0))</f>
        <v>static</v>
      </c>
      <c r="I382" s="101" t="str">
        <f ca="1">LOWER(_xlfn.XLOOKUP($A382,Строчный!$A:$A,Строчный!I:I,"ERR",0))</f>
        <v>темно-серый</v>
      </c>
      <c r="J382" s="101" t="str">
        <f ca="1">SUBSTITUTE(LOWER(_xlfn.XLOOKUP($A382,Строчный!$A:$A,Строчный!J:J,"ERR",0)),"подклад","Подклад")</f>
        <v>55% полиэстер - 45% бумага</v>
      </c>
      <c r="K382" s="101" t="str">
        <f ca="1">LOWER(_xlfn.XLOOKUP($A382,Строчный!$A:$A,Строчный!K:K,"ERR",0))</f>
        <v>бумажные</v>
      </c>
      <c r="L382" s="101" t="str">
        <f ca="1">PROPER(_xlfn.XLOOKUP($A382,Строчный!$A:$A,Строчный!L:L,"ERR",0))</f>
        <v>Унисекс</v>
      </c>
      <c r="M382" s="101" t="str">
        <f ca="1">PROPER(_xlfn.XLOOKUP($A382,Строчный!$A:$A,Строчный!M:M,"ERR",0))</f>
        <v>Китай</v>
      </c>
      <c r="N382" s="110">
        <f ca="1">VALUE(_xlfn.XLOOKUP($A382,Строчный!$A:$A,Строчный!N:N,"ERR",0))</f>
        <v>2094.3000000000002</v>
      </c>
      <c r="O382" s="109" t="str">
        <f ca="1">_xlfn.XLOOKUP($G382,Фабрика!A:A,Фабрика!B:B,"ERR",0)</f>
        <v>Bollman Headwear Europe Ltd; 2 Merchants drive, Caelisle, Cumbria CA3 0JW, United Kingdom</v>
      </c>
      <c r="P382" s="100">
        <f ca="1">_xlfn.XLOOKUP($A382,Строчный!$A:$A,Строчный!P:P,"ERR",0)</f>
        <v>59</v>
      </c>
      <c r="Q382" s="100">
        <f ca="1">VALUE(_xlfn.XLOOKUP($A382,Строчный!$A:$A,Строчный!Q:Q,"ERR",0))</f>
        <v>6</v>
      </c>
      <c r="R382" s="14" t="s">
        <v>283</v>
      </c>
      <c r="S382" s="122" t="str">
        <f t="shared" ca="1" si="38"/>
        <v>Шляпа BAILEY арт. 81650 SALEM (темно-серый)</v>
      </c>
      <c r="T382" s="121" t="str">
        <f t="shared" ca="1" si="39"/>
        <v>Шляпа BAILEY арт. 81650 SALEM (темно-серый) {static}</v>
      </c>
      <c r="U382" s="18" t="str">
        <f t="shared" ca="1" si="40"/>
        <v>серый</v>
      </c>
      <c r="V382" s="18" t="str">
        <f t="shared" ca="1" si="41"/>
        <v>серый</v>
      </c>
      <c r="W382" s="119" t="str">
        <f ca="1">_xlfn.XLOOKUP(A382,'Цвета артикулов'!A:A,'Цвета артикулов'!B:B,IFERROR(MID(I382,FIND("-",I382)+1,LEN(I382)),IFERROR(MID(I382,1,FIND("/",I382)-2),I382)),0)</f>
        <v>серый</v>
      </c>
      <c r="X382" s="93" t="str">
        <f t="shared" ca="1" si="37"/>
        <v>21-089-05</v>
      </c>
      <c r="Y382" s="95" t="str">
        <f ca="1">VLOOKUP(C382,Группа!A:B,2,FALSE)</f>
        <v>Шляпа</v>
      </c>
      <c r="Z382" s="117" t="str">
        <f ca="1">IFERROR(VLOOKUP(P382,Размеры!A:C,3,FALSE),"")</f>
        <v>59 L</v>
      </c>
      <c r="AA382" s="117" t="str">
        <f ca="1">VLOOKUP(I382,ЦветПолный!A:B,2,FALSE)</f>
        <v>05</v>
      </c>
      <c r="AB382" s="117">
        <f ca="1">IFERROR(VLOOKUP(P382,Размеры!A:D,4,FALSE),"")</f>
        <v>59</v>
      </c>
      <c r="AC382" s="117">
        <f ca="1">IF(LEFT(IFERROR(VLOOKUP(LOOKUP(2,1/SEARCH(B382,Товары!A:A),Товары!A:A),Товары!A:B,2,0),""),6)=MID(X382,1,6),1,0)</f>
        <v>1</v>
      </c>
      <c r="AE382" s="117">
        <f ca="1">SUMIF(Группа!A:A,C382,Группа!C:C)</f>
        <v>1</v>
      </c>
      <c r="AF382" s="117">
        <f ca="1">SUMIF(Группа!B:B,Y382,Группа!C:C)</f>
        <v>1</v>
      </c>
      <c r="AG382" s="117">
        <f ca="1">SUMIF(Формы!A:A,D382,Формы!B:B)</f>
        <v>1</v>
      </c>
      <c r="AH382" s="117">
        <f ca="1">SUMIF(Материал!A:A,K382,Материал!B:B)</f>
        <v>1</v>
      </c>
      <c r="AI382" s="117">
        <f ca="1">SUMIF(Размеры!A:A,P382,Размеры!E:E)</f>
        <v>1</v>
      </c>
      <c r="AJ382" s="117">
        <f ca="1">SUMIF(Сезон!A:A,F382,Сезон!B:B)</f>
        <v>1</v>
      </c>
      <c r="AK382" s="117">
        <f ca="1">SUMIF(Состав!A:A,J382,Состав!B:B)</f>
        <v>1</v>
      </c>
      <c r="AL382" s="117">
        <f ca="1">SUMIF(ЦветПолный!A:A,I382,ЦветПолный!C:C)</f>
        <v>6</v>
      </c>
      <c r="AM382" s="117">
        <f ca="1">SUMIF(Цвет!A:A,W382,Цвет!B:B)</f>
        <v>1</v>
      </c>
      <c r="AN382" s="117">
        <f ca="1">SUMIF(Пол!B:B,L382,Пол!C:C)</f>
        <v>1</v>
      </c>
      <c r="AO382" s="117">
        <f ca="1">SUMIF(Марка!A:A,G382,Марка!B:B)</f>
        <v>1</v>
      </c>
      <c r="AP382" s="117">
        <f ca="1">SUMIF(Страна!A:A,M382,Страна!B:B)</f>
        <v>1</v>
      </c>
      <c r="AQ382" s="83" t="e">
        <f ca="1">IF(VLOOKUP(T382,Товары!A:B,2,FALSE)=X382,"Есть в 1С","ERR")</f>
        <v>#N/A</v>
      </c>
      <c r="AR382" s="84" t="e">
        <f ca="1">IF(VLOOKUP(X382,Товары!B:B,1,FALSE)=X382,"Есть в 1С","ERR")</f>
        <v>#N/A</v>
      </c>
      <c r="AS382" s="116" t="e">
        <f ca="1">VLOOKUP(T382,Товары!A:B,2,FALSE)</f>
        <v>#N/A</v>
      </c>
      <c r="AT382" s="114" t="e">
        <f ca="1">VLOOKUP(T382,Товары!A:B,1,FALSE)</f>
        <v>#N/A</v>
      </c>
    </row>
    <row r="383" spans="1:46" x14ac:dyDescent="0.25">
      <c r="A383" s="133" t="str">
        <f ca="1"/>
        <v>21-089-05-57</v>
      </c>
      <c r="B383" s="128" t="str">
        <f ca="1">UPPER(_xlfn.XLOOKUP($A383,Строчный!$A:$A,Строчный!B:B,"ERR",0))</f>
        <v>81650 SALEM</v>
      </c>
      <c r="C383" s="101" t="str">
        <f ca="1">PROPER(_xlfn.XLOOKUP($A383,Строчный!$A:$A,Строчный!C:C,"ERR",0))</f>
        <v>Шляпы</v>
      </c>
      <c r="D383" s="101" t="str">
        <f ca="1">_xlfn.LET(_xlpm.DATA,(_xlfn.XLOOKUP($A383,Строчный!$A:$A,Строчный!D:D,"ERR",0)),UPPER(MID(_xlpm.DATA,1,1))&amp;LOWER(MID(_xlpm.DATA,2,LEN(_xlpm.DATA)-1)))</f>
        <v>Шляпа хомбург</v>
      </c>
      <c r="E383" s="101" t="str">
        <f ca="1">PROPER(_xlfn.XLOOKUP($A383,Строчный!$A:$A,Строчный!E:E,"ERR",0))</f>
        <v>The Hollywood</v>
      </c>
      <c r="F383" s="101" t="str">
        <f ca="1">LOWER(_xlfn.XLOOKUP($A383,Строчный!$A:$A,Строчный!F:F,"ERR",0))</f>
        <v>летний</v>
      </c>
      <c r="G383" s="101" t="str">
        <f ca="1">UPPER(_xlfn.XLOOKUP($A383,Строчный!$A:$A,Строчный!G:G,"ERR",0))</f>
        <v>BAILEY</v>
      </c>
      <c r="H383" s="101" t="str">
        <f ca="1">LOWER(_xlfn.XLOOKUP($A383,Строчный!$A:$A,Строчный!H:H,"ERR",0))</f>
        <v>static</v>
      </c>
      <c r="I383" s="101" t="str">
        <f ca="1">LOWER(_xlfn.XLOOKUP($A383,Строчный!$A:$A,Строчный!I:I,"ERR",0))</f>
        <v>темно-серый</v>
      </c>
      <c r="J383" s="101" t="str">
        <f ca="1">SUBSTITUTE(LOWER(_xlfn.XLOOKUP($A383,Строчный!$A:$A,Строчный!J:J,"ERR",0)),"подклад","Подклад")</f>
        <v>55% полиэстер - 45% бумага</v>
      </c>
      <c r="K383" s="101" t="str">
        <f ca="1">LOWER(_xlfn.XLOOKUP($A383,Строчный!$A:$A,Строчный!K:K,"ERR",0))</f>
        <v>бумажные</v>
      </c>
      <c r="L383" s="101" t="str">
        <f ca="1">PROPER(_xlfn.XLOOKUP($A383,Строчный!$A:$A,Строчный!L:L,"ERR",0))</f>
        <v>Унисекс</v>
      </c>
      <c r="M383" s="101" t="str">
        <f ca="1">PROPER(_xlfn.XLOOKUP($A383,Строчный!$A:$A,Строчный!M:M,"ERR",0))</f>
        <v>Китай</v>
      </c>
      <c r="N383" s="110">
        <f ca="1">VALUE(_xlfn.XLOOKUP($A383,Строчный!$A:$A,Строчный!N:N,"ERR",0))</f>
        <v>2094.3000000000002</v>
      </c>
      <c r="O383" s="109" t="str">
        <f ca="1">_xlfn.XLOOKUP($G383,Фабрика!A:A,Фабрика!B:B,"ERR",0)</f>
        <v>Bollman Headwear Europe Ltd; 2 Merchants drive, Caelisle, Cumbria CA3 0JW, United Kingdom</v>
      </c>
      <c r="P383" s="100">
        <f ca="1">_xlfn.XLOOKUP($A383,Строчный!$A:$A,Строчный!P:P,"ERR",0)</f>
        <v>57</v>
      </c>
      <c r="Q383" s="100">
        <f ca="1">VALUE(_xlfn.XLOOKUP($A383,Строчный!$A:$A,Строчный!Q:Q,"ERR",0))</f>
        <v>4</v>
      </c>
      <c r="R383" s="14" t="s">
        <v>283</v>
      </c>
      <c r="S383" s="122" t="str">
        <f t="shared" ca="1" si="38"/>
        <v>Шляпа BAILEY арт. 81650 SALEM (темно-серый)</v>
      </c>
      <c r="T383" s="121" t="str">
        <f t="shared" ca="1" si="39"/>
        <v>Шляпа BAILEY арт. 81650 SALEM (темно-серый) {static}</v>
      </c>
      <c r="U383" s="18" t="str">
        <f t="shared" ca="1" si="40"/>
        <v>серый</v>
      </c>
      <c r="V383" s="18" t="str">
        <f t="shared" ca="1" si="41"/>
        <v>серый</v>
      </c>
      <c r="W383" s="119" t="str">
        <f ca="1">_xlfn.XLOOKUP(A383,'Цвета артикулов'!A:A,'Цвета артикулов'!B:B,IFERROR(MID(I383,FIND("-",I383)+1,LEN(I383)),IFERROR(MID(I383,1,FIND("/",I383)-2),I383)),0)</f>
        <v>серый</v>
      </c>
      <c r="X383" s="93" t="str">
        <f t="shared" ca="1" si="37"/>
        <v>21-089-05</v>
      </c>
      <c r="Y383" s="95" t="str">
        <f ca="1">VLOOKUP(C383,Группа!A:B,2,FALSE)</f>
        <v>Шляпа</v>
      </c>
      <c r="Z383" s="117" t="str">
        <f ca="1">IFERROR(VLOOKUP(P383,Размеры!A:C,3,FALSE),"")</f>
        <v>57 M</v>
      </c>
      <c r="AA383" s="117" t="str">
        <f ca="1">VLOOKUP(I383,ЦветПолный!A:B,2,FALSE)</f>
        <v>05</v>
      </c>
      <c r="AB383" s="117">
        <f ca="1">IFERROR(VLOOKUP(P383,Размеры!A:D,4,FALSE),"")</f>
        <v>57</v>
      </c>
      <c r="AC383" s="117">
        <f ca="1">IF(LEFT(IFERROR(VLOOKUP(LOOKUP(2,1/SEARCH(B383,Товары!A:A),Товары!A:A),Товары!A:B,2,0),""),6)=MID(X383,1,6),1,0)</f>
        <v>1</v>
      </c>
      <c r="AE383" s="117">
        <f ca="1">SUMIF(Группа!A:A,C383,Группа!C:C)</f>
        <v>1</v>
      </c>
      <c r="AF383" s="117">
        <f ca="1">SUMIF(Группа!B:B,Y383,Группа!C:C)</f>
        <v>1</v>
      </c>
      <c r="AG383" s="117">
        <f ca="1">SUMIF(Формы!A:A,D383,Формы!B:B)</f>
        <v>1</v>
      </c>
      <c r="AH383" s="117">
        <f ca="1">SUMIF(Материал!A:A,K383,Материал!B:B)</f>
        <v>1</v>
      </c>
      <c r="AI383" s="117">
        <f ca="1">SUMIF(Размеры!A:A,P383,Размеры!E:E)</f>
        <v>1</v>
      </c>
      <c r="AJ383" s="117">
        <f ca="1">SUMIF(Сезон!A:A,F383,Сезон!B:B)</f>
        <v>1</v>
      </c>
      <c r="AK383" s="117">
        <f ca="1">SUMIF(Состав!A:A,J383,Состав!B:B)</f>
        <v>1</v>
      </c>
      <c r="AL383" s="117">
        <f ca="1">SUMIF(ЦветПолный!A:A,I383,ЦветПолный!C:C)</f>
        <v>6</v>
      </c>
      <c r="AM383" s="117">
        <f ca="1">SUMIF(Цвет!A:A,W383,Цвет!B:B)</f>
        <v>1</v>
      </c>
      <c r="AN383" s="117">
        <f ca="1">SUMIF(Пол!B:B,L383,Пол!C:C)</f>
        <v>1</v>
      </c>
      <c r="AO383" s="117">
        <f ca="1">SUMIF(Марка!A:A,G383,Марка!B:B)</f>
        <v>1</v>
      </c>
      <c r="AP383" s="117">
        <f ca="1">SUMIF(Страна!A:A,M383,Страна!B:B)</f>
        <v>1</v>
      </c>
      <c r="AQ383" s="83" t="e">
        <f ca="1">IF(VLOOKUP(T383,Товары!A:B,2,FALSE)=X383,"Есть в 1С","ERR")</f>
        <v>#N/A</v>
      </c>
      <c r="AR383" s="84" t="e">
        <f ca="1">IF(VLOOKUP(X383,Товары!B:B,1,FALSE)=X383,"Есть в 1С","ERR")</f>
        <v>#N/A</v>
      </c>
      <c r="AS383" s="116" t="e">
        <f ca="1">VLOOKUP(T383,Товары!A:B,2,FALSE)</f>
        <v>#N/A</v>
      </c>
      <c r="AT383" s="114" t="e">
        <f ca="1">VLOOKUP(T383,Товары!A:B,1,FALSE)</f>
        <v>#N/A</v>
      </c>
    </row>
    <row r="384" spans="1:46" x14ac:dyDescent="0.25">
      <c r="A384" s="133" t="str">
        <f ca="1"/>
        <v>21-077-15-59</v>
      </c>
      <c r="B384" s="128" t="str">
        <f ca="1">UPPER(_xlfn.XLOOKUP($A384,Строчный!$A:$A,Строчный!B:B,"ERR",0))</f>
        <v>7100 RIFF</v>
      </c>
      <c r="C384" s="101" t="str">
        <f ca="1">PROPER(_xlfn.XLOOKUP($A384,Строчный!$A:$A,Строчный!C:C,"ERR",0))</f>
        <v>Шляпы</v>
      </c>
      <c r="D384" s="101" t="str">
        <f ca="1">_xlfn.LET(_xlpm.DATA,(_xlfn.XLOOKUP($A384,Строчный!$A:$A,Строчный!D:D,"ERR",0)),UPPER(MID(_xlpm.DATA,1,1))&amp;LOWER(MID(_xlpm.DATA,2,LEN(_xlpm.DATA)-1)))</f>
        <v>Шляпа трилби</v>
      </c>
      <c r="E384" s="101" t="str">
        <f ca="1">PROPER(_xlfn.XLOOKUP($A384,Строчный!$A:$A,Строчный!E:E,"ERR",0))</f>
        <v>The Hollywood</v>
      </c>
      <c r="F384" s="101" t="str">
        <f ca="1">LOWER(_xlfn.XLOOKUP($A384,Строчный!$A:$A,Строчный!F:F,"ERR",0))</f>
        <v>всесезон</v>
      </c>
      <c r="G384" s="101" t="str">
        <f ca="1">UPPER(_xlfn.XLOOKUP($A384,Строчный!$A:$A,Строчный!G:G,"ERR",0))</f>
        <v>BAILEY</v>
      </c>
      <c r="H384" s="101" t="str">
        <f ca="1">LOWER(_xlfn.XLOOKUP($A384,Строчный!$A:$A,Строчный!H:H,"ERR",0))</f>
        <v>lazuli blue</v>
      </c>
      <c r="I384" s="101" t="str">
        <f ca="1">LOWER(_xlfn.XLOOKUP($A384,Строчный!$A:$A,Строчный!I:I,"ERR",0))</f>
        <v>темно-синий</v>
      </c>
      <c r="J384" s="101" t="str">
        <f ca="1">SUBSTITUTE(LOWER(_xlfn.XLOOKUP($A384,Строчный!$A:$A,Строчный!J:J,"ERR",0)),"подклад","Подклад")</f>
        <v>100% шерсть</v>
      </c>
      <c r="K384" s="101" t="str">
        <f ca="1">LOWER(_xlfn.XLOOKUP($A384,Строчный!$A:$A,Строчный!K:K,"ERR",0))</f>
        <v>фетровые</v>
      </c>
      <c r="L384" s="101" t="str">
        <f ca="1">PROPER(_xlfn.XLOOKUP($A384,Строчный!$A:$A,Строчный!L:L,"ERR",0))</f>
        <v>Унисекс</v>
      </c>
      <c r="M384" s="101" t="str">
        <f ca="1">PROPER(_xlfn.XLOOKUP($A384,Строчный!$A:$A,Строчный!M:M,"ERR",0))</f>
        <v>Соединенные Штаты</v>
      </c>
      <c r="N384" s="110">
        <f ca="1">VALUE(_xlfn.XLOOKUP($A384,Строчный!$A:$A,Строчный!N:N,"ERR",0))</f>
        <v>702.00000000000011</v>
      </c>
      <c r="O384" s="109" t="str">
        <f ca="1">_xlfn.XLOOKUP($G384,Фабрика!A:A,Фабрика!B:B,"ERR",0)</f>
        <v>Bollman Headwear Europe Ltd; 2 Merchants drive, Caelisle, Cumbria CA3 0JW, United Kingdom</v>
      </c>
      <c r="P384" s="100">
        <f ca="1">_xlfn.XLOOKUP($A384,Строчный!$A:$A,Строчный!P:P,"ERR",0)</f>
        <v>59</v>
      </c>
      <c r="Q384" s="100">
        <f ca="1">VALUE(_xlfn.XLOOKUP($A384,Строчный!$A:$A,Строчный!Q:Q,"ERR",0))</f>
        <v>1</v>
      </c>
      <c r="R384" s="14" t="s">
        <v>283</v>
      </c>
      <c r="S384" s="122" t="str">
        <f t="shared" ca="1" si="38"/>
        <v>Шляпа BAILEY арт. 7100 RIFF (темно-синий)</v>
      </c>
      <c r="T384" s="121" t="str">
        <f t="shared" ca="1" si="39"/>
        <v>Шляпа BAILEY арт. 7100 RIFF (темно-синий) {lazuli blue}</v>
      </c>
      <c r="U384" s="18" t="str">
        <f t="shared" ca="1" si="40"/>
        <v>синий</v>
      </c>
      <c r="V384" s="18" t="str">
        <f t="shared" ca="1" si="41"/>
        <v>синий</v>
      </c>
      <c r="W384" s="119" t="str">
        <f ca="1">_xlfn.XLOOKUP(A384,'Цвета артикулов'!A:A,'Цвета артикулов'!B:B,IFERROR(MID(I384,FIND("-",I384)+1,LEN(I384)),IFERROR(MID(I384,1,FIND("/",I384)-2),I384)),0)</f>
        <v>синий</v>
      </c>
      <c r="X384" s="93" t="str">
        <f t="shared" ca="1" si="37"/>
        <v>21-077-15</v>
      </c>
      <c r="Y384" s="95" t="str">
        <f ca="1">VLOOKUP(C384,Группа!A:B,2,FALSE)</f>
        <v>Шляпа</v>
      </c>
      <c r="Z384" s="117" t="str">
        <f ca="1">IFERROR(VLOOKUP(P384,Размеры!A:C,3,FALSE),"")</f>
        <v>59 L</v>
      </c>
      <c r="AA384" s="117" t="str">
        <f ca="1">VLOOKUP(I384,ЦветПолный!A:B,2,FALSE)</f>
        <v>16</v>
      </c>
      <c r="AB384" s="117">
        <f ca="1">IFERROR(VLOOKUP(P384,Размеры!A:D,4,FALSE),"")</f>
        <v>59</v>
      </c>
      <c r="AC384" s="117">
        <f ca="1">IF(LEFT(IFERROR(VLOOKUP(LOOKUP(2,1/SEARCH(B384,Товары!A:A),Товары!A:A),Товары!A:B,2,0),""),6)=MID(X384,1,6),1,0)</f>
        <v>1</v>
      </c>
      <c r="AE384" s="117">
        <f ca="1">SUMIF(Группа!A:A,C384,Группа!C:C)</f>
        <v>1</v>
      </c>
      <c r="AF384" s="117">
        <f ca="1">SUMIF(Группа!B:B,Y384,Группа!C:C)</f>
        <v>1</v>
      </c>
      <c r="AG384" s="117">
        <f ca="1">SUMIF(Формы!A:A,D384,Формы!B:B)</f>
        <v>1</v>
      </c>
      <c r="AH384" s="117">
        <f ca="1">SUMIF(Материал!A:A,K384,Материал!B:B)</f>
        <v>1</v>
      </c>
      <c r="AI384" s="117">
        <f ca="1">SUMIF(Размеры!A:A,P384,Размеры!E:E)</f>
        <v>1</v>
      </c>
      <c r="AJ384" s="117">
        <f ca="1">SUMIF(Сезон!A:A,F384,Сезон!B:B)</f>
        <v>1</v>
      </c>
      <c r="AK384" s="117">
        <f ca="1">SUMIF(Состав!A:A,J384,Состав!B:B)</f>
        <v>1</v>
      </c>
      <c r="AL384" s="117">
        <f ca="1">SUMIF(ЦветПолный!A:A,I384,ЦветПолный!C:C)</f>
        <v>8</v>
      </c>
      <c r="AM384" s="117">
        <f ca="1">SUMIF(Цвет!A:A,W384,Цвет!B:B)</f>
        <v>1</v>
      </c>
      <c r="AN384" s="117">
        <f ca="1">SUMIF(Пол!B:B,L384,Пол!C:C)</f>
        <v>1</v>
      </c>
      <c r="AO384" s="117">
        <f ca="1">SUMIF(Марка!A:A,G384,Марка!B:B)</f>
        <v>1</v>
      </c>
      <c r="AP384" s="117">
        <f ca="1">SUMIF(Страна!A:A,M384,Страна!B:B)</f>
        <v>1</v>
      </c>
      <c r="AQ384" s="83" t="e">
        <f ca="1">IF(VLOOKUP(T384,Товары!A:B,2,FALSE)=X384,"Есть в 1С","ERR")</f>
        <v>#N/A</v>
      </c>
      <c r="AR384" s="84" t="e">
        <f ca="1">IF(VLOOKUP(X384,Товары!B:B,1,FALSE)=X384,"Есть в 1С","ERR")</f>
        <v>#N/A</v>
      </c>
      <c r="AS384" s="116" t="e">
        <f ca="1">VLOOKUP(T384,Товары!A:B,2,FALSE)</f>
        <v>#N/A</v>
      </c>
      <c r="AT384" s="114" t="e">
        <f ca="1">VLOOKUP(T384,Товары!A:B,1,FALSE)</f>
        <v>#N/A</v>
      </c>
    </row>
    <row r="385" spans="1:46" x14ac:dyDescent="0.25">
      <c r="A385" s="133" t="str">
        <f ca="1"/>
        <v>21-074-08-57</v>
      </c>
      <c r="B385" s="128" t="str">
        <f ca="1">UPPER(_xlfn.XLOOKUP($A385,Строчный!$A:$A,Строчный!B:B,"ERR",0))</f>
        <v>7034 BLIXEN</v>
      </c>
      <c r="C385" s="101" t="str">
        <f ca="1">PROPER(_xlfn.XLOOKUP($A385,Строчный!$A:$A,Строчный!C:C,"ERR",0))</f>
        <v>Шляпы</v>
      </c>
      <c r="D385" s="101" t="str">
        <f ca="1">_xlfn.LET(_xlpm.DATA,(_xlfn.XLOOKUP($A385,Строчный!$A:$A,Строчный!D:D,"ERR",0)),UPPER(MID(_xlpm.DATA,1,1))&amp;LOWER(MID(_xlpm.DATA,2,LEN(_xlpm.DATA)-1)))</f>
        <v>Шляпа федора</v>
      </c>
      <c r="E385" s="101" t="str">
        <f ca="1">PROPER(_xlfn.XLOOKUP($A385,Строчный!$A:$A,Строчный!E:E,"ERR",0))</f>
        <v>The Hollywood</v>
      </c>
      <c r="F385" s="101" t="str">
        <f ca="1">LOWER(_xlfn.XLOOKUP($A385,Строчный!$A:$A,Строчный!F:F,"ERR",0))</f>
        <v>всесезон</v>
      </c>
      <c r="G385" s="101" t="str">
        <f ca="1">UPPER(_xlfn.XLOOKUP($A385,Строчный!$A:$A,Строчный!G:G,"ERR",0))</f>
        <v>BAILEY</v>
      </c>
      <c r="H385" s="101" t="str">
        <f ca="1">LOWER(_xlfn.XLOOKUP($A385,Строчный!$A:$A,Строчный!H:H,"ERR",0))</f>
        <v>avion</v>
      </c>
      <c r="I385" s="101" t="str">
        <f ca="1">LOWER(_xlfn.XLOOKUP($A385,Строчный!$A:$A,Строчный!I:I,"ERR",0))</f>
        <v>серый</v>
      </c>
      <c r="J385" s="101" t="str">
        <f ca="1">SUBSTITUTE(LOWER(_xlfn.XLOOKUP($A385,Строчный!$A:$A,Строчный!J:J,"ERR",0)),"подклад","Подклад")</f>
        <v>100% шерсть</v>
      </c>
      <c r="K385" s="101" t="str">
        <f ca="1">LOWER(_xlfn.XLOOKUP($A385,Строчный!$A:$A,Строчный!K:K,"ERR",0))</f>
        <v>фетровые</v>
      </c>
      <c r="L385" s="101" t="str">
        <f ca="1">PROPER(_xlfn.XLOOKUP($A385,Строчный!$A:$A,Строчный!L:L,"ERR",0))</f>
        <v>Унисекс</v>
      </c>
      <c r="M385" s="101" t="str">
        <f ca="1">PROPER(_xlfn.XLOOKUP($A385,Строчный!$A:$A,Строчный!M:M,"ERR",0))</f>
        <v>Соединенные Штаты</v>
      </c>
      <c r="N385" s="110">
        <f ca="1">VALUE(_xlfn.XLOOKUP($A385,Строчный!$A:$A,Строчный!N:N,"ERR",0))</f>
        <v>702.00000000000011</v>
      </c>
      <c r="O385" s="109" t="str">
        <f ca="1">_xlfn.XLOOKUP($G385,Фабрика!A:A,Фабрика!B:B,"ERR",0)</f>
        <v>Bollman Headwear Europe Ltd; 2 Merchants drive, Caelisle, Cumbria CA3 0JW, United Kingdom</v>
      </c>
      <c r="P385" s="100">
        <f ca="1">_xlfn.XLOOKUP($A385,Строчный!$A:$A,Строчный!P:P,"ERR",0)</f>
        <v>57</v>
      </c>
      <c r="Q385" s="100">
        <f ca="1">VALUE(_xlfn.XLOOKUP($A385,Строчный!$A:$A,Строчный!Q:Q,"ERR",0))</f>
        <v>1</v>
      </c>
      <c r="R385" s="14" t="s">
        <v>283</v>
      </c>
      <c r="S385" s="122" t="str">
        <f t="shared" ca="1" si="38"/>
        <v>Шляпа BAILEY арт. 7034 BLIXEN (серый)</v>
      </c>
      <c r="T385" s="121" t="str">
        <f t="shared" ca="1" si="39"/>
        <v>Шляпа BAILEY арт. 7034 BLIXEN (серый) {avion}</v>
      </c>
      <c r="U385" s="18" t="str">
        <f t="shared" ca="1" si="40"/>
        <v>серый</v>
      </c>
      <c r="V385" s="18" t="str">
        <f t="shared" ca="1" si="41"/>
        <v>серый</v>
      </c>
      <c r="W385" s="119" t="str">
        <f ca="1">_xlfn.XLOOKUP(A385,'Цвета артикулов'!A:A,'Цвета артикулов'!B:B,IFERROR(MID(I385,FIND("-",I385)+1,LEN(I385)),IFERROR(MID(I385,1,FIND("/",I385)-2),I385)),0)</f>
        <v>серый</v>
      </c>
      <c r="X385" s="93" t="str">
        <f t="shared" ca="1" si="37"/>
        <v>21-074-08</v>
      </c>
      <c r="Y385" s="95" t="str">
        <f ca="1">VLOOKUP(C385,Группа!A:B,2,FALSE)</f>
        <v>Шляпа</v>
      </c>
      <c r="Z385" s="117" t="str">
        <f ca="1">IFERROR(VLOOKUP(P385,Размеры!A:C,3,FALSE),"")</f>
        <v>57 M</v>
      </c>
      <c r="AA385" s="117" t="str">
        <f ca="1">VLOOKUP(I385,ЦветПолный!A:B,2,FALSE)</f>
        <v>08</v>
      </c>
      <c r="AB385" s="117">
        <f ca="1">IFERROR(VLOOKUP(P385,Размеры!A:D,4,FALSE),"")</f>
        <v>57</v>
      </c>
      <c r="AC385" s="117">
        <f ca="1">IF(LEFT(IFERROR(VLOOKUP(LOOKUP(2,1/SEARCH(B385,Товары!A:A),Товары!A:A),Товары!A:B,2,0),""),6)=MID(X385,1,6),1,0)</f>
        <v>1</v>
      </c>
      <c r="AE385" s="117">
        <f ca="1">SUMIF(Группа!A:A,C385,Группа!C:C)</f>
        <v>1</v>
      </c>
      <c r="AF385" s="117">
        <f ca="1">SUMIF(Группа!B:B,Y385,Группа!C:C)</f>
        <v>1</v>
      </c>
      <c r="AG385" s="117">
        <f ca="1">SUMIF(Формы!A:A,D385,Формы!B:B)</f>
        <v>1</v>
      </c>
      <c r="AH385" s="117">
        <f ca="1">SUMIF(Материал!A:A,K385,Материал!B:B)</f>
        <v>1</v>
      </c>
      <c r="AI385" s="117">
        <f ca="1">SUMIF(Размеры!A:A,P385,Размеры!E:E)</f>
        <v>1</v>
      </c>
      <c r="AJ385" s="117">
        <f ca="1">SUMIF(Сезон!A:A,F385,Сезон!B:B)</f>
        <v>1</v>
      </c>
      <c r="AK385" s="117">
        <f ca="1">SUMIF(Состав!A:A,J385,Состав!B:B)</f>
        <v>1</v>
      </c>
      <c r="AL385" s="117">
        <f ca="1">SUMIF(ЦветПолный!A:A,I385,ЦветПолный!C:C)</f>
        <v>11</v>
      </c>
      <c r="AM385" s="117">
        <f ca="1">SUMIF(Цвет!A:A,W385,Цвет!B:B)</f>
        <v>1</v>
      </c>
      <c r="AN385" s="117">
        <f ca="1">SUMIF(Пол!B:B,L385,Пол!C:C)</f>
        <v>1</v>
      </c>
      <c r="AO385" s="117">
        <f ca="1">SUMIF(Марка!A:A,G385,Марка!B:B)</f>
        <v>1</v>
      </c>
      <c r="AP385" s="117">
        <f ca="1">SUMIF(Страна!A:A,M385,Страна!B:B)</f>
        <v>1</v>
      </c>
      <c r="AQ385" s="83" t="e">
        <f ca="1">IF(VLOOKUP(T385,Товары!A:B,2,FALSE)=X385,"Есть в 1С","ERR")</f>
        <v>#N/A</v>
      </c>
      <c r="AR385" s="84" t="e">
        <f ca="1">IF(VLOOKUP(X385,Товары!B:B,1,FALSE)=X385,"Есть в 1С","ERR")</f>
        <v>#N/A</v>
      </c>
      <c r="AS385" s="116" t="e">
        <f ca="1">VLOOKUP(T385,Товары!A:B,2,FALSE)</f>
        <v>#N/A</v>
      </c>
      <c r="AT385" s="114" t="e">
        <f ca="1">VLOOKUP(T385,Товары!A:B,1,FALSE)</f>
        <v>#N/A</v>
      </c>
    </row>
    <row r="386" spans="1:46" x14ac:dyDescent="0.25">
      <c r="A386" s="133" t="str">
        <f ca="1"/>
        <v>21-072-20-59</v>
      </c>
      <c r="B386" s="128" t="str">
        <f ca="1">UPPER(_xlfn.XLOOKUP($A386,Строчный!$A:$A,Строчный!B:B,"ERR",0))</f>
        <v>7021 DARRON</v>
      </c>
      <c r="C386" s="101" t="str">
        <f ca="1">PROPER(_xlfn.XLOOKUP($A386,Строчный!$A:$A,Строчный!C:C,"ERR",0))</f>
        <v>Шляпы</v>
      </c>
      <c r="D386" s="101" t="str">
        <f ca="1">_xlfn.LET(_xlpm.DATA,(_xlfn.XLOOKUP($A386,Строчный!$A:$A,Строчный!D:D,"ERR",0)),UPPER(MID(_xlpm.DATA,1,1))&amp;LOWER(MID(_xlpm.DATA,2,LEN(_xlpm.DATA)-1)))</f>
        <v>Шляпа поркпай</v>
      </c>
      <c r="E386" s="101" t="str">
        <f ca="1">PROPER(_xlfn.XLOOKUP($A386,Строчный!$A:$A,Строчный!E:E,"ERR",0))</f>
        <v>The Hollywood</v>
      </c>
      <c r="F386" s="101" t="str">
        <f ca="1">LOWER(_xlfn.XLOOKUP($A386,Строчный!$A:$A,Строчный!F:F,"ERR",0))</f>
        <v>всесезон</v>
      </c>
      <c r="G386" s="101" t="str">
        <f ca="1">UPPER(_xlfn.XLOOKUP($A386,Строчный!$A:$A,Строчный!G:G,"ERR",0))</f>
        <v>BAILEY</v>
      </c>
      <c r="H386" s="101" t="str">
        <f ca="1">LOWER(_xlfn.XLOOKUP($A386,Строчный!$A:$A,Строчный!H:H,"ERR",0))</f>
        <v>satin brass</v>
      </c>
      <c r="I386" s="101" t="str">
        <f ca="1">LOWER(_xlfn.XLOOKUP($A386,Строчный!$A:$A,Строчный!I:I,"ERR",0))</f>
        <v>желтый</v>
      </c>
      <c r="J386" s="101" t="str">
        <f ca="1">SUBSTITUTE(LOWER(_xlfn.XLOOKUP($A386,Строчный!$A:$A,Строчный!J:J,"ERR",0)),"подклад","Подклад")</f>
        <v>100% шерсть</v>
      </c>
      <c r="K386" s="101" t="str">
        <f ca="1">LOWER(_xlfn.XLOOKUP($A386,Строчный!$A:$A,Строчный!K:K,"ERR",0))</f>
        <v>фетровые</v>
      </c>
      <c r="L386" s="101" t="str">
        <f ca="1">PROPER(_xlfn.XLOOKUP($A386,Строчный!$A:$A,Строчный!L:L,"ERR",0))</f>
        <v>Унисекс</v>
      </c>
      <c r="M386" s="101" t="str">
        <f ca="1">PROPER(_xlfn.XLOOKUP($A386,Строчный!$A:$A,Строчный!M:M,"ERR",0))</f>
        <v>Соединенные Штаты</v>
      </c>
      <c r="N386" s="110">
        <f ca="1">VALUE(_xlfn.XLOOKUP($A386,Строчный!$A:$A,Строчный!N:N,"ERR",0))</f>
        <v>702.00000000000011</v>
      </c>
      <c r="O386" s="109" t="str">
        <f ca="1">_xlfn.XLOOKUP($G386,Фабрика!A:A,Фабрика!B:B,"ERR",0)</f>
        <v>Bollman Headwear Europe Ltd; 2 Merchants drive, Caelisle, Cumbria CA3 0JW, United Kingdom</v>
      </c>
      <c r="P386" s="100">
        <f ca="1">_xlfn.XLOOKUP($A386,Строчный!$A:$A,Строчный!P:P,"ERR",0)</f>
        <v>59</v>
      </c>
      <c r="Q386" s="100">
        <f ca="1">VALUE(_xlfn.XLOOKUP($A386,Строчный!$A:$A,Строчный!Q:Q,"ERR",0))</f>
        <v>1</v>
      </c>
      <c r="R386" s="14" t="s">
        <v>283</v>
      </c>
      <c r="S386" s="122" t="str">
        <f t="shared" ca="1" si="38"/>
        <v>Шляпа BAILEY арт. 7021 DARRON (желтый)</v>
      </c>
      <c r="T386" s="121" t="str">
        <f t="shared" ca="1" si="39"/>
        <v>Шляпа BAILEY арт. 7021 DARRON (желтый) {satin brass}</v>
      </c>
      <c r="U386" s="18" t="str">
        <f t="shared" ca="1" si="40"/>
        <v>желтый</v>
      </c>
      <c r="V386" s="18" t="str">
        <f t="shared" ca="1" si="41"/>
        <v>желтый</v>
      </c>
      <c r="W386" s="119" t="str">
        <f ca="1">_xlfn.XLOOKUP(A386,'Цвета артикулов'!A:A,'Цвета артикулов'!B:B,IFERROR(MID(I386,FIND("-",I386)+1,LEN(I386)),IFERROR(MID(I386,1,FIND("/",I386)-2),I386)),0)</f>
        <v>желтый</v>
      </c>
      <c r="X386" s="93" t="str">
        <f t="shared" ca="1" si="37"/>
        <v>21-072-20</v>
      </c>
      <c r="Y386" s="95" t="str">
        <f ca="1">VLOOKUP(C386,Группа!A:B,2,FALSE)</f>
        <v>Шляпа</v>
      </c>
      <c r="Z386" s="117" t="str">
        <f ca="1">IFERROR(VLOOKUP(P386,Размеры!A:C,3,FALSE),"")</f>
        <v>59 L</v>
      </c>
      <c r="AA386" s="117" t="str">
        <f ca="1">VLOOKUP(I386,ЦветПолный!A:B,2,FALSE)</f>
        <v>20</v>
      </c>
      <c r="AB386" s="117">
        <f ca="1">IFERROR(VLOOKUP(P386,Размеры!A:D,4,FALSE),"")</f>
        <v>59</v>
      </c>
      <c r="AC386" s="117">
        <f ca="1">IF(LEFT(IFERROR(VLOOKUP(LOOKUP(2,1/SEARCH(B386,Товары!A:A),Товары!A:A),Товары!A:B,2,0),""),6)=MID(X386,1,6),1,0)</f>
        <v>1</v>
      </c>
      <c r="AE386" s="117">
        <f ca="1">SUMIF(Группа!A:A,C386,Группа!C:C)</f>
        <v>1</v>
      </c>
      <c r="AF386" s="117">
        <f ca="1">SUMIF(Группа!B:B,Y386,Группа!C:C)</f>
        <v>1</v>
      </c>
      <c r="AG386" s="117">
        <f ca="1">SUMIF(Формы!A:A,D386,Формы!B:B)</f>
        <v>1</v>
      </c>
      <c r="AH386" s="117">
        <f ca="1">SUMIF(Материал!A:A,K386,Материал!B:B)</f>
        <v>1</v>
      </c>
      <c r="AI386" s="117">
        <f ca="1">SUMIF(Размеры!A:A,P386,Размеры!E:E)</f>
        <v>1</v>
      </c>
      <c r="AJ386" s="117">
        <f ca="1">SUMIF(Сезон!A:A,F386,Сезон!B:B)</f>
        <v>1</v>
      </c>
      <c r="AK386" s="117">
        <f ca="1">SUMIF(Состав!A:A,J386,Состав!B:B)</f>
        <v>1</v>
      </c>
      <c r="AL386" s="117">
        <f ca="1">SUMIF(ЦветПолный!A:A,I386,ЦветПолный!C:C)</f>
        <v>3</v>
      </c>
      <c r="AM386" s="117">
        <f ca="1">SUMIF(Цвет!A:A,W386,Цвет!B:B)</f>
        <v>1</v>
      </c>
      <c r="AN386" s="117">
        <f ca="1">SUMIF(Пол!B:B,L386,Пол!C:C)</f>
        <v>1</v>
      </c>
      <c r="AO386" s="117">
        <f ca="1">SUMIF(Марка!A:A,G386,Марка!B:B)</f>
        <v>1</v>
      </c>
      <c r="AP386" s="117">
        <f ca="1">SUMIF(Страна!A:A,M386,Страна!B:B)</f>
        <v>1</v>
      </c>
      <c r="AQ386" s="83" t="e">
        <f ca="1">IF(VLOOKUP(T386,Товары!A:B,2,FALSE)=X386,"Есть в 1С","ERR")</f>
        <v>#N/A</v>
      </c>
      <c r="AR386" s="84" t="e">
        <f ca="1">IF(VLOOKUP(X386,Товары!B:B,1,FALSE)=X386,"Есть в 1С","ERR")</f>
        <v>#N/A</v>
      </c>
      <c r="AS386" s="116" t="e">
        <f ca="1">VLOOKUP(T386,Товары!A:B,2,FALSE)</f>
        <v>#N/A</v>
      </c>
      <c r="AT386" s="114" t="e">
        <f ca="1">VLOOKUP(T386,Товары!A:B,1,FALSE)</f>
        <v>#N/A</v>
      </c>
    </row>
    <row r="387" spans="1:46" x14ac:dyDescent="0.25">
      <c r="A387" s="133" t="str">
        <f ca="1"/>
        <v>21-068-17-59</v>
      </c>
      <c r="B387" s="128" t="str">
        <f ca="1">UPPER(_xlfn.XLOOKUP($A387,Строчный!$A:$A,Строчный!B:B,"ERR",0))</f>
        <v>7002 FEDORA</v>
      </c>
      <c r="C387" s="101" t="str">
        <f ca="1">PROPER(_xlfn.XLOOKUP($A387,Строчный!$A:$A,Строчный!C:C,"ERR",0))</f>
        <v>Шляпы</v>
      </c>
      <c r="D387" s="101" t="str">
        <f ca="1">_xlfn.LET(_xlpm.DATA,(_xlfn.XLOOKUP($A387,Строчный!$A:$A,Строчный!D:D,"ERR",0)),UPPER(MID(_xlpm.DATA,1,1))&amp;LOWER(MID(_xlpm.DATA,2,LEN(_xlpm.DATA)-1)))</f>
        <v>Шляпа федора</v>
      </c>
      <c r="E387" s="101" t="str">
        <f ca="1">PROPER(_xlfn.XLOOKUP($A387,Строчный!$A:$A,Строчный!E:E,"ERR",0))</f>
        <v>The Hollywood</v>
      </c>
      <c r="F387" s="101" t="str">
        <f ca="1">LOWER(_xlfn.XLOOKUP($A387,Строчный!$A:$A,Строчный!F:F,"ERR",0))</f>
        <v>всесезон</v>
      </c>
      <c r="G387" s="101" t="str">
        <f ca="1">UPPER(_xlfn.XLOOKUP($A387,Строчный!$A:$A,Строчный!G:G,"ERR",0))</f>
        <v>BAILEY</v>
      </c>
      <c r="H387" s="101" t="str">
        <f ca="1">LOWER(_xlfn.XLOOKUP($A387,Строчный!$A:$A,Строчный!H:H,"ERR",0))</f>
        <v>nickel</v>
      </c>
      <c r="I387" s="101" t="str">
        <f ca="1">LOWER(_xlfn.XLOOKUP($A387,Строчный!$A:$A,Строчный!I:I,"ERR",0))</f>
        <v>белый</v>
      </c>
      <c r="J387" s="101" t="str">
        <f ca="1">SUBSTITUTE(LOWER(_xlfn.XLOOKUP($A387,Строчный!$A:$A,Строчный!J:J,"ERR",0)),"подклад","Подклад")</f>
        <v>100% шерсть</v>
      </c>
      <c r="K387" s="101" t="str">
        <f ca="1">LOWER(_xlfn.XLOOKUP($A387,Строчный!$A:$A,Строчный!K:K,"ERR",0))</f>
        <v>фетровые</v>
      </c>
      <c r="L387" s="101" t="str">
        <f ca="1">PROPER(_xlfn.XLOOKUP($A387,Строчный!$A:$A,Строчный!L:L,"ERR",0))</f>
        <v>Унисекс</v>
      </c>
      <c r="M387" s="101" t="str">
        <f ca="1">PROPER(_xlfn.XLOOKUP($A387,Строчный!$A:$A,Строчный!M:M,"ERR",0))</f>
        <v>Соединенные Штаты</v>
      </c>
      <c r="N387" s="110">
        <f ca="1">VALUE(_xlfn.XLOOKUP($A387,Строчный!$A:$A,Строчный!N:N,"ERR",0))</f>
        <v>702.00000000000011</v>
      </c>
      <c r="O387" s="109" t="str">
        <f ca="1">_xlfn.XLOOKUP($G387,Фабрика!A:A,Фабрика!B:B,"ERR",0)</f>
        <v>Bollman Headwear Europe Ltd; 2 Merchants drive, Caelisle, Cumbria CA3 0JW, United Kingdom</v>
      </c>
      <c r="P387" s="100">
        <f ca="1">_xlfn.XLOOKUP($A387,Строчный!$A:$A,Строчный!P:P,"ERR",0)</f>
        <v>59</v>
      </c>
      <c r="Q387" s="100">
        <f ca="1">VALUE(_xlfn.XLOOKUP($A387,Строчный!$A:$A,Строчный!Q:Q,"ERR",0))</f>
        <v>1</v>
      </c>
      <c r="R387" s="14" t="s">
        <v>283</v>
      </c>
      <c r="S387" s="122" t="str">
        <f t="shared" ca="1" si="38"/>
        <v>Шляпа BAILEY арт. 7002 FEDORA (белый)</v>
      </c>
      <c r="T387" s="121" t="str">
        <f t="shared" ca="1" si="39"/>
        <v>Шляпа BAILEY арт. 7002 FEDORA (белый) {nickel}</v>
      </c>
      <c r="U387" s="18" t="str">
        <f t="shared" ca="1" si="40"/>
        <v>белый</v>
      </c>
      <c r="V387" s="18" t="str">
        <f t="shared" ca="1" si="41"/>
        <v>белый</v>
      </c>
      <c r="W387" s="119" t="str">
        <f ca="1">_xlfn.XLOOKUP(A387,'Цвета артикулов'!A:A,'Цвета артикулов'!B:B,IFERROR(MID(I387,FIND("-",I387)+1,LEN(I387)),IFERROR(MID(I387,1,FIND("/",I387)-2),I387)),0)</f>
        <v>белый</v>
      </c>
      <c r="X387" s="93" t="str">
        <f t="shared" ref="X387:X401" ca="1" si="42">LEFT(A387,9)</f>
        <v>21-068-17</v>
      </c>
      <c r="Y387" s="95" t="str">
        <f ca="1">VLOOKUP(C387,Группа!A:B,2,FALSE)</f>
        <v>Шляпа</v>
      </c>
      <c r="Z387" s="117" t="str">
        <f ca="1">IFERROR(VLOOKUP(P387,Размеры!A:C,3,FALSE),"")</f>
        <v>59 L</v>
      </c>
      <c r="AA387" s="117" t="str">
        <f ca="1">VLOOKUP(I387,ЦветПолный!A:B,2,FALSE)</f>
        <v>17</v>
      </c>
      <c r="AB387" s="117">
        <f ca="1">IFERROR(VLOOKUP(P387,Размеры!A:D,4,FALSE),"")</f>
        <v>59</v>
      </c>
      <c r="AC387" s="117">
        <f ca="1">IF(LEFT(IFERROR(VLOOKUP(LOOKUP(2,1/SEARCH(B387,Товары!A:A),Товары!A:A),Товары!A:B,2,0),""),6)=MID(X387,1,6),1,0)</f>
        <v>1</v>
      </c>
      <c r="AE387" s="117">
        <f ca="1">SUMIF(Группа!A:A,C387,Группа!C:C)</f>
        <v>1</v>
      </c>
      <c r="AF387" s="117">
        <f ca="1">SUMIF(Группа!B:B,Y387,Группа!C:C)</f>
        <v>1</v>
      </c>
      <c r="AG387" s="117">
        <f ca="1">SUMIF(Формы!A:A,D387,Формы!B:B)</f>
        <v>1</v>
      </c>
      <c r="AH387" s="117">
        <f ca="1">SUMIF(Материал!A:A,K387,Материал!B:B)</f>
        <v>1</v>
      </c>
      <c r="AI387" s="117">
        <f ca="1">SUMIF(Размеры!A:A,P387,Размеры!E:E)</f>
        <v>1</v>
      </c>
      <c r="AJ387" s="117">
        <f ca="1">SUMIF(Сезон!A:A,F387,Сезон!B:B)</f>
        <v>1</v>
      </c>
      <c r="AK387" s="117">
        <f ca="1">SUMIF(Состав!A:A,J387,Состав!B:B)</f>
        <v>1</v>
      </c>
      <c r="AL387" s="117">
        <f ca="1">SUMIF(ЦветПолный!A:A,I387,ЦветПолный!C:C)</f>
        <v>4</v>
      </c>
      <c r="AM387" s="117">
        <f ca="1">SUMIF(Цвет!A:A,W387,Цвет!B:B)</f>
        <v>1</v>
      </c>
      <c r="AN387" s="117">
        <f ca="1">SUMIF(Пол!B:B,L387,Пол!C:C)</f>
        <v>1</v>
      </c>
      <c r="AO387" s="117">
        <f ca="1">SUMIF(Марка!A:A,G387,Марка!B:B)</f>
        <v>1</v>
      </c>
      <c r="AP387" s="117">
        <f ca="1">SUMIF(Страна!A:A,M387,Страна!B:B)</f>
        <v>1</v>
      </c>
      <c r="AQ387" s="83" t="e">
        <f ca="1">IF(VLOOKUP(T387,Товары!A:B,2,FALSE)=X387,"Есть в 1С","ERR")</f>
        <v>#N/A</v>
      </c>
      <c r="AR387" s="84" t="e">
        <f ca="1">IF(VLOOKUP(X387,Товары!B:B,1,FALSE)=X387,"Есть в 1С","ERR")</f>
        <v>#N/A</v>
      </c>
      <c r="AS387" s="116" t="e">
        <f ca="1">VLOOKUP(T387,Товары!A:B,2,FALSE)</f>
        <v>#N/A</v>
      </c>
      <c r="AT387" s="114" t="e">
        <f ca="1">VLOOKUP(T387,Товары!A:B,1,FALSE)</f>
        <v>#N/A</v>
      </c>
    </row>
    <row r="388" spans="1:46" x14ac:dyDescent="0.25">
      <c r="A388" s="133" t="str">
        <f ca="1"/>
        <v>21-018-36-63</v>
      </c>
      <c r="B388" s="128" t="str">
        <f ca="1">UPPER(_xlfn.XLOOKUP($A388,Строчный!$A:$A,Строчный!B:B,"ERR",0))</f>
        <v>1365 GRAHAM</v>
      </c>
      <c r="C388" s="101" t="str">
        <f ca="1">PROPER(_xlfn.XLOOKUP($A388,Строчный!$A:$A,Строчный!C:C,"ERR",0))</f>
        <v>Кепки</v>
      </c>
      <c r="D388" s="101" t="str">
        <f ca="1">_xlfn.LET(_xlpm.DATA,(_xlfn.XLOOKUP($A388,Строчный!$A:$A,Строчный!D:D,"ERR",0)),UPPER(MID(_xlpm.DATA,1,1))&amp;LOWER(MID(_xlpm.DATA,2,LEN(_xlpm.DATA)-1)))</f>
        <v>Кепка уточка</v>
      </c>
      <c r="E388" s="101" t="str">
        <f ca="1">PROPER(_xlfn.XLOOKUP($A388,Строчный!$A:$A,Строчный!E:E,"ERR",0))</f>
        <v>The Hollywood</v>
      </c>
      <c r="F388" s="101" t="str">
        <f ca="1">LOWER(_xlfn.XLOOKUP($A388,Строчный!$A:$A,Строчный!F:F,"ERR",0))</f>
        <v>летний</v>
      </c>
      <c r="G388" s="101" t="str">
        <f ca="1">UPPER(_xlfn.XLOOKUP($A388,Строчный!$A:$A,Строчный!G:G,"ERR",0))</f>
        <v>BAILEY</v>
      </c>
      <c r="H388" s="101" t="str">
        <f ca="1">LOWER(_xlfn.XLOOKUP($A388,Строчный!$A:$A,Строчный!H:H,"ERR",0))</f>
        <v>chino</v>
      </c>
      <c r="I388" s="101" t="str">
        <f ca="1">LOWER(_xlfn.XLOOKUP($A388,Строчный!$A:$A,Строчный!I:I,"ERR",0))</f>
        <v>кремовый</v>
      </c>
      <c r="J388" s="101" t="str">
        <f ca="1">SUBSTITUTE(LOWER(_xlfn.XLOOKUP($A388,Строчный!$A:$A,Строчный!J:J,"ERR",0)),"подклад","Подклад")</f>
        <v>65% полиэстер - 35% хлопок / Подклад: 100% полиэстер</v>
      </c>
      <c r="K388" s="101" t="str">
        <f ca="1">LOWER(_xlfn.XLOOKUP($A388,Строчный!$A:$A,Строчный!K:K,"ERR",0))</f>
        <v>хлопковые</v>
      </c>
      <c r="L388" s="101" t="str">
        <f ca="1">PROPER(_xlfn.XLOOKUP($A388,Строчный!$A:$A,Строчный!L:L,"ERR",0))</f>
        <v>Унисекс</v>
      </c>
      <c r="M388" s="101" t="str">
        <f ca="1">PROPER(_xlfn.XLOOKUP($A388,Строчный!$A:$A,Строчный!M:M,"ERR",0))</f>
        <v>Китай</v>
      </c>
      <c r="N388" s="110">
        <f ca="1">VALUE(_xlfn.XLOOKUP($A388,Строчный!$A:$A,Строчный!N:N,"ERR",0))</f>
        <v>1649.7000000000003</v>
      </c>
      <c r="O388" s="109" t="str">
        <f ca="1">_xlfn.XLOOKUP($G388,Фабрика!A:A,Фабрика!B:B,"ERR",0)</f>
        <v>Bollman Headwear Europe Ltd; 2 Merchants drive, Caelisle, Cumbria CA3 0JW, United Kingdom</v>
      </c>
      <c r="P388" s="100">
        <f ca="1">_xlfn.XLOOKUP($A388,Строчный!$A:$A,Строчный!P:P,"ERR",0)</f>
        <v>63</v>
      </c>
      <c r="Q388" s="100">
        <f ca="1">VALUE(_xlfn.XLOOKUP($A388,Строчный!$A:$A,Строчный!Q:Q,"ERR",0))</f>
        <v>2</v>
      </c>
      <c r="R388" s="14" t="s">
        <v>283</v>
      </c>
      <c r="S388" s="122" t="str">
        <f t="shared" ca="1" si="38"/>
        <v>Кепка BAILEY арт. 1365 GRAHAM (кремовый)</v>
      </c>
      <c r="T388" s="121" t="str">
        <f t="shared" ca="1" si="39"/>
        <v>Кепка BAILEY арт. 1365 GRAHAM (кремовый) {chino}</v>
      </c>
      <c r="U388" s="18" t="str">
        <f t="shared" ca="1" si="40"/>
        <v>кремовый</v>
      </c>
      <c r="V388" s="18" t="str">
        <f t="shared" ca="1" si="41"/>
        <v>кремовый</v>
      </c>
      <c r="W388" s="119" t="s">
        <v>52</v>
      </c>
      <c r="X388" s="93" t="str">
        <f t="shared" ca="1" si="42"/>
        <v>21-018-36</v>
      </c>
      <c r="Y388" s="95" t="str">
        <f ca="1">VLOOKUP(C388,Группа!A:B,2,FALSE)</f>
        <v>Кепка</v>
      </c>
      <c r="Z388" s="117" t="str">
        <f ca="1">IFERROR(VLOOKUP(P388,Размеры!A:C,3,FALSE),"")</f>
        <v>63 XXL</v>
      </c>
      <c r="AA388" s="117" t="str">
        <f ca="1">VLOOKUP(I388,ЦветПолный!A:B,2,FALSE)</f>
        <v>36</v>
      </c>
      <c r="AB388" s="117">
        <f ca="1">IFERROR(VLOOKUP(P388,Размеры!A:D,4,FALSE),"")</f>
        <v>63</v>
      </c>
      <c r="AC388" s="117">
        <f ca="1">IF(LEFT(IFERROR(VLOOKUP(LOOKUP(2,1/SEARCH(B388,Товары!A:A),Товары!A:A),Товары!A:B,2,0),""),6)=MID(X388,1,6),1,0)</f>
        <v>1</v>
      </c>
      <c r="AE388" s="117">
        <f ca="1">SUMIF(Группа!A:A,C388,Группа!C:C)</f>
        <v>1</v>
      </c>
      <c r="AF388" s="117">
        <f ca="1">SUMIF(Группа!B:B,Y388,Группа!C:C)</f>
        <v>1</v>
      </c>
      <c r="AG388" s="117">
        <f ca="1">SUMIF(Формы!A:A,D388,Формы!B:B)</f>
        <v>1</v>
      </c>
      <c r="AH388" s="117">
        <f ca="1">SUMIF(Материал!A:A,K388,Материал!B:B)</f>
        <v>1</v>
      </c>
      <c r="AI388" s="117">
        <f ca="1">SUMIF(Размеры!A:A,P388,Размеры!E:E)</f>
        <v>1</v>
      </c>
      <c r="AJ388" s="117">
        <f ca="1">SUMIF(Сезон!A:A,F388,Сезон!B:B)</f>
        <v>1</v>
      </c>
      <c r="AK388" s="117">
        <f ca="1">SUMIF(Состав!A:A,J388,Состав!B:B)</f>
        <v>0</v>
      </c>
      <c r="AL388" s="117">
        <f ca="1">SUMIF(ЦветПолный!A:A,I388,ЦветПолный!C:C)</f>
        <v>6</v>
      </c>
      <c r="AM388" s="117">
        <f>SUMIF(Цвет!A:A,W388,Цвет!B:B)</f>
        <v>1</v>
      </c>
      <c r="AN388" s="117">
        <f ca="1">SUMIF(Пол!B:B,L388,Пол!C:C)</f>
        <v>1</v>
      </c>
      <c r="AO388" s="117">
        <f ca="1">SUMIF(Марка!A:A,G388,Марка!B:B)</f>
        <v>1</v>
      </c>
      <c r="AP388" s="117">
        <f ca="1">SUMIF(Страна!A:A,M388,Страна!B:B)</f>
        <v>1</v>
      </c>
      <c r="AQ388" s="83" t="str">
        <f ca="1">IF(VLOOKUP(T388,Товары!A:B,2,FALSE)=X388,"Есть в 1С","ERR")</f>
        <v>Есть в 1С</v>
      </c>
      <c r="AR388" s="84" t="str">
        <f ca="1">IF(VLOOKUP(X388,Товары!B:B,1,FALSE)=X388,"Есть в 1С","ERR")</f>
        <v>Есть в 1С</v>
      </c>
      <c r="AS388" s="116" t="str">
        <f ca="1">VLOOKUP(T388,Товары!A:B,2,FALSE)</f>
        <v>21-018-36</v>
      </c>
      <c r="AT388" s="114" t="str">
        <f ca="1">VLOOKUP(T388,Товары!A:B,1,FALSE)</f>
        <v>Кепка BAILEY арт. 1365 GRAHAM (кремовый) {chino}</v>
      </c>
    </row>
    <row r="389" spans="1:46" x14ac:dyDescent="0.25">
      <c r="A389" s="133" t="str">
        <f ca="1"/>
        <v>21-018-36-61</v>
      </c>
      <c r="B389" s="128" t="str">
        <f ca="1">UPPER(_xlfn.XLOOKUP($A389,Строчный!$A:$A,Строчный!B:B,"ERR",0))</f>
        <v>1365 GRAHAM</v>
      </c>
      <c r="C389" s="101" t="str">
        <f ca="1">PROPER(_xlfn.XLOOKUP($A389,Строчный!$A:$A,Строчный!C:C,"ERR",0))</f>
        <v>Кепки</v>
      </c>
      <c r="D389" s="101" t="str">
        <f ca="1">_xlfn.LET(_xlpm.DATA,(_xlfn.XLOOKUP($A389,Строчный!$A:$A,Строчный!D:D,"ERR",0)),UPPER(MID(_xlpm.DATA,1,1))&amp;LOWER(MID(_xlpm.DATA,2,LEN(_xlpm.DATA)-1)))</f>
        <v>Кепка уточка</v>
      </c>
      <c r="E389" s="101" t="str">
        <f ca="1">PROPER(_xlfn.XLOOKUP($A389,Строчный!$A:$A,Строчный!E:E,"ERR",0))</f>
        <v>The Hollywood</v>
      </c>
      <c r="F389" s="101" t="str">
        <f ca="1">LOWER(_xlfn.XLOOKUP($A389,Строчный!$A:$A,Строчный!F:F,"ERR",0))</f>
        <v>летний</v>
      </c>
      <c r="G389" s="101" t="str">
        <f ca="1">UPPER(_xlfn.XLOOKUP($A389,Строчный!$A:$A,Строчный!G:G,"ERR",0))</f>
        <v>BAILEY</v>
      </c>
      <c r="H389" s="101" t="str">
        <f ca="1">LOWER(_xlfn.XLOOKUP($A389,Строчный!$A:$A,Строчный!H:H,"ERR",0))</f>
        <v>chino</v>
      </c>
      <c r="I389" s="101" t="str">
        <f ca="1">LOWER(_xlfn.XLOOKUP($A389,Строчный!$A:$A,Строчный!I:I,"ERR",0))</f>
        <v>кремовый</v>
      </c>
      <c r="J389" s="101" t="str">
        <f ca="1">SUBSTITUTE(LOWER(_xlfn.XLOOKUP($A389,Строчный!$A:$A,Строчный!J:J,"ERR",0)),"подклад","Подклад")</f>
        <v>65% полиэстер - 35% хлопок / Подклад: 100% полиэстер</v>
      </c>
      <c r="K389" s="101" t="str">
        <f ca="1">LOWER(_xlfn.XLOOKUP($A389,Строчный!$A:$A,Строчный!K:K,"ERR",0))</f>
        <v>хлопковые</v>
      </c>
      <c r="L389" s="101" t="str">
        <f ca="1">PROPER(_xlfn.XLOOKUP($A389,Строчный!$A:$A,Строчный!L:L,"ERR",0))</f>
        <v>Унисекс</v>
      </c>
      <c r="M389" s="101" t="str">
        <f ca="1">PROPER(_xlfn.XLOOKUP($A389,Строчный!$A:$A,Строчный!M:M,"ERR",0))</f>
        <v>Китай</v>
      </c>
      <c r="N389" s="110">
        <f ca="1">VALUE(_xlfn.XLOOKUP($A389,Строчный!$A:$A,Строчный!N:N,"ERR",0))</f>
        <v>1649.7000000000003</v>
      </c>
      <c r="O389" s="109" t="str">
        <f ca="1">_xlfn.XLOOKUP($G389,Фабрика!A:A,Фабрика!B:B,"ERR",0)</f>
        <v>Bollman Headwear Europe Ltd; 2 Merchants drive, Caelisle, Cumbria CA3 0JW, United Kingdom</v>
      </c>
      <c r="P389" s="100">
        <f ca="1">_xlfn.XLOOKUP($A389,Строчный!$A:$A,Строчный!P:P,"ERR",0)</f>
        <v>61</v>
      </c>
      <c r="Q389" s="100">
        <f ca="1">VALUE(_xlfn.XLOOKUP($A389,Строчный!$A:$A,Строчный!Q:Q,"ERR",0))</f>
        <v>3</v>
      </c>
      <c r="R389" s="14" t="s">
        <v>283</v>
      </c>
      <c r="S389" s="122" t="str">
        <f t="shared" ca="1" si="38"/>
        <v>Кепка BAILEY арт. 1365 GRAHAM (кремовый)</v>
      </c>
      <c r="T389" s="121" t="str">
        <f t="shared" ca="1" si="39"/>
        <v>Кепка BAILEY арт. 1365 GRAHAM (кремовый) {chino}</v>
      </c>
      <c r="U389" s="18" t="str">
        <f t="shared" ca="1" si="40"/>
        <v>кремовый</v>
      </c>
      <c r="V389" s="18" t="str">
        <f t="shared" ca="1" si="41"/>
        <v>кремовый</v>
      </c>
      <c r="W389" s="119" t="s">
        <v>52</v>
      </c>
      <c r="X389" s="93" t="str">
        <f t="shared" ca="1" si="42"/>
        <v>21-018-36</v>
      </c>
      <c r="Y389" s="95" t="str">
        <f ca="1">VLOOKUP(C389,Группа!A:B,2,FALSE)</f>
        <v>Кепка</v>
      </c>
      <c r="Z389" s="117" t="str">
        <f ca="1">IFERROR(VLOOKUP(P389,Размеры!A:C,3,FALSE),"")</f>
        <v>61 XL</v>
      </c>
      <c r="AA389" s="117" t="str">
        <f ca="1">VLOOKUP(I389,ЦветПолный!A:B,2,FALSE)</f>
        <v>36</v>
      </c>
      <c r="AB389" s="117">
        <f ca="1">IFERROR(VLOOKUP(P389,Размеры!A:D,4,FALSE),"")</f>
        <v>61</v>
      </c>
      <c r="AC389" s="117">
        <f ca="1">IF(LEFT(IFERROR(VLOOKUP(LOOKUP(2,1/SEARCH(B389,Товары!A:A),Товары!A:A),Товары!A:B,2,0),""),6)=MID(X389,1,6),1,0)</f>
        <v>1</v>
      </c>
      <c r="AE389" s="117">
        <f ca="1">SUMIF(Группа!A:A,C389,Группа!C:C)</f>
        <v>1</v>
      </c>
      <c r="AF389" s="117">
        <f ca="1">SUMIF(Группа!B:B,Y389,Группа!C:C)</f>
        <v>1</v>
      </c>
      <c r="AG389" s="117">
        <f ca="1">SUMIF(Формы!A:A,D389,Формы!B:B)</f>
        <v>1</v>
      </c>
      <c r="AH389" s="117">
        <f ca="1">SUMIF(Материал!A:A,K389,Материал!B:B)</f>
        <v>1</v>
      </c>
      <c r="AI389" s="117">
        <f ca="1">SUMIF(Размеры!A:A,P389,Размеры!E:E)</f>
        <v>1</v>
      </c>
      <c r="AJ389" s="117">
        <f ca="1">SUMIF(Сезон!A:A,F389,Сезон!B:B)</f>
        <v>1</v>
      </c>
      <c r="AK389" s="117">
        <f ca="1">SUMIF(Состав!A:A,J389,Состав!B:B)</f>
        <v>0</v>
      </c>
      <c r="AL389" s="117">
        <f ca="1">SUMIF(ЦветПолный!A:A,I389,ЦветПолный!C:C)</f>
        <v>6</v>
      </c>
      <c r="AM389" s="117">
        <f>SUMIF(Цвет!A:A,W389,Цвет!B:B)</f>
        <v>1</v>
      </c>
      <c r="AN389" s="117">
        <f ca="1">SUMIF(Пол!B:B,L389,Пол!C:C)</f>
        <v>1</v>
      </c>
      <c r="AO389" s="117">
        <f ca="1">SUMIF(Марка!A:A,G389,Марка!B:B)</f>
        <v>1</v>
      </c>
      <c r="AP389" s="117">
        <f ca="1">SUMIF(Страна!A:A,M389,Страна!B:B)</f>
        <v>1</v>
      </c>
      <c r="AQ389" s="83" t="str">
        <f ca="1">IF(VLOOKUP(T389,Товары!A:B,2,FALSE)=X389,"Есть в 1С","ERR")</f>
        <v>Есть в 1С</v>
      </c>
      <c r="AR389" s="84" t="str">
        <f ca="1">IF(VLOOKUP(X389,Товары!B:B,1,FALSE)=X389,"Есть в 1С","ERR")</f>
        <v>Есть в 1С</v>
      </c>
      <c r="AS389" s="116" t="str">
        <f ca="1">VLOOKUP(T389,Товары!A:B,2,FALSE)</f>
        <v>21-018-36</v>
      </c>
      <c r="AT389" s="114" t="str">
        <f ca="1">VLOOKUP(T389,Товары!A:B,1,FALSE)</f>
        <v>Кепка BAILEY арт. 1365 GRAHAM (кремовый) {chino}</v>
      </c>
    </row>
    <row r="390" spans="1:46" x14ac:dyDescent="0.25">
      <c r="A390" s="133" t="str">
        <f ca="1"/>
        <v>21-018-36-59</v>
      </c>
      <c r="B390" s="128" t="str">
        <f ca="1">UPPER(_xlfn.XLOOKUP($A390,Строчный!$A:$A,Строчный!B:B,"ERR",0))</f>
        <v>1365 GRAHAM</v>
      </c>
      <c r="C390" s="101" t="str">
        <f ca="1">PROPER(_xlfn.XLOOKUP($A390,Строчный!$A:$A,Строчный!C:C,"ERR",0))</f>
        <v>Кепки</v>
      </c>
      <c r="D390" s="101" t="str">
        <f ca="1">_xlfn.LET(_xlpm.DATA,(_xlfn.XLOOKUP($A390,Строчный!$A:$A,Строчный!D:D,"ERR",0)),UPPER(MID(_xlpm.DATA,1,1))&amp;LOWER(MID(_xlpm.DATA,2,LEN(_xlpm.DATA)-1)))</f>
        <v>Кепка уточка</v>
      </c>
      <c r="E390" s="101" t="str">
        <f ca="1">PROPER(_xlfn.XLOOKUP($A390,Строчный!$A:$A,Строчный!E:E,"ERR",0))</f>
        <v>The Hollywood</v>
      </c>
      <c r="F390" s="101" t="str">
        <f ca="1">LOWER(_xlfn.XLOOKUP($A390,Строчный!$A:$A,Строчный!F:F,"ERR",0))</f>
        <v>летний</v>
      </c>
      <c r="G390" s="101" t="str">
        <f ca="1">UPPER(_xlfn.XLOOKUP($A390,Строчный!$A:$A,Строчный!G:G,"ERR",0))</f>
        <v>BAILEY</v>
      </c>
      <c r="H390" s="101" t="str">
        <f ca="1">LOWER(_xlfn.XLOOKUP($A390,Строчный!$A:$A,Строчный!H:H,"ERR",0))</f>
        <v>chino</v>
      </c>
      <c r="I390" s="101" t="str">
        <f ca="1">LOWER(_xlfn.XLOOKUP($A390,Строчный!$A:$A,Строчный!I:I,"ERR",0))</f>
        <v>кремовый</v>
      </c>
      <c r="J390" s="101" t="str">
        <f ca="1">SUBSTITUTE(LOWER(_xlfn.XLOOKUP($A390,Строчный!$A:$A,Строчный!J:J,"ERR",0)),"подклад","Подклад")</f>
        <v>65% полиэстер - 35% хлопок / Подклад: 100% полиэстер</v>
      </c>
      <c r="K390" s="101" t="str">
        <f ca="1">LOWER(_xlfn.XLOOKUP($A390,Строчный!$A:$A,Строчный!K:K,"ERR",0))</f>
        <v>хлопковые</v>
      </c>
      <c r="L390" s="101" t="str">
        <f ca="1">PROPER(_xlfn.XLOOKUP($A390,Строчный!$A:$A,Строчный!L:L,"ERR",0))</f>
        <v>Унисекс</v>
      </c>
      <c r="M390" s="101" t="str">
        <f ca="1">PROPER(_xlfn.XLOOKUP($A390,Строчный!$A:$A,Строчный!M:M,"ERR",0))</f>
        <v>Китай</v>
      </c>
      <c r="N390" s="110">
        <f ca="1">VALUE(_xlfn.XLOOKUP($A390,Строчный!$A:$A,Строчный!N:N,"ERR",0))</f>
        <v>1649.7000000000003</v>
      </c>
      <c r="O390" s="109" t="str">
        <f ca="1">_xlfn.XLOOKUP($G390,Фабрика!A:A,Фабрика!B:B,"ERR",0)</f>
        <v>Bollman Headwear Europe Ltd; 2 Merchants drive, Caelisle, Cumbria CA3 0JW, United Kingdom</v>
      </c>
      <c r="P390" s="100">
        <f ca="1">_xlfn.XLOOKUP($A390,Строчный!$A:$A,Строчный!P:P,"ERR",0)</f>
        <v>59</v>
      </c>
      <c r="Q390" s="100">
        <f ca="1">VALUE(_xlfn.XLOOKUP($A390,Строчный!$A:$A,Строчный!Q:Q,"ERR",0))</f>
        <v>6</v>
      </c>
      <c r="R390" s="14" t="s">
        <v>283</v>
      </c>
      <c r="S390" s="122" t="str">
        <f t="shared" ca="1" si="38"/>
        <v>Кепка BAILEY арт. 1365 GRAHAM (кремовый)</v>
      </c>
      <c r="T390" s="121" t="str">
        <f t="shared" ca="1" si="39"/>
        <v>Кепка BAILEY арт. 1365 GRAHAM (кремовый) {chino}</v>
      </c>
      <c r="U390" s="18" t="str">
        <f t="shared" ca="1" si="40"/>
        <v>кремовый</v>
      </c>
      <c r="V390" s="18" t="str">
        <f t="shared" ca="1" si="41"/>
        <v>кремовый</v>
      </c>
      <c r="W390" s="119" t="s">
        <v>52</v>
      </c>
      <c r="X390" s="93" t="str">
        <f t="shared" ca="1" si="42"/>
        <v>21-018-36</v>
      </c>
      <c r="Y390" s="95" t="str">
        <f ca="1">VLOOKUP(C390,Группа!A:B,2,FALSE)</f>
        <v>Кепка</v>
      </c>
      <c r="Z390" s="117" t="str">
        <f ca="1">IFERROR(VLOOKUP(P390,Размеры!A:C,3,FALSE),"")</f>
        <v>59 L</v>
      </c>
      <c r="AA390" s="117" t="str">
        <f ca="1">VLOOKUP(I390,ЦветПолный!A:B,2,FALSE)</f>
        <v>36</v>
      </c>
      <c r="AB390" s="117">
        <f ca="1">IFERROR(VLOOKUP(P390,Размеры!A:D,4,FALSE),"")</f>
        <v>59</v>
      </c>
      <c r="AC390" s="117">
        <f ca="1">IF(LEFT(IFERROR(VLOOKUP(LOOKUP(2,1/SEARCH(B390,Товары!A:A),Товары!A:A),Товары!A:B,2,0),""),6)=MID(X390,1,6),1,0)</f>
        <v>1</v>
      </c>
      <c r="AE390" s="117">
        <f ca="1">SUMIF(Группа!A:A,C390,Группа!C:C)</f>
        <v>1</v>
      </c>
      <c r="AF390" s="117">
        <f ca="1">SUMIF(Группа!B:B,Y390,Группа!C:C)</f>
        <v>1</v>
      </c>
      <c r="AG390" s="117">
        <f ca="1">SUMIF(Формы!A:A,D390,Формы!B:B)</f>
        <v>1</v>
      </c>
      <c r="AH390" s="117">
        <f ca="1">SUMIF(Материал!A:A,K390,Материал!B:B)</f>
        <v>1</v>
      </c>
      <c r="AI390" s="117">
        <f ca="1">SUMIF(Размеры!A:A,P390,Размеры!E:E)</f>
        <v>1</v>
      </c>
      <c r="AJ390" s="117">
        <f ca="1">SUMIF(Сезон!A:A,F390,Сезон!B:B)</f>
        <v>1</v>
      </c>
      <c r="AK390" s="117">
        <f ca="1">SUMIF(Состав!A:A,J390,Состав!B:B)</f>
        <v>0</v>
      </c>
      <c r="AL390" s="117">
        <f ca="1">SUMIF(ЦветПолный!A:A,I390,ЦветПолный!C:C)</f>
        <v>6</v>
      </c>
      <c r="AM390" s="117">
        <f>SUMIF(Цвет!A:A,W390,Цвет!B:B)</f>
        <v>1</v>
      </c>
      <c r="AN390" s="117">
        <f ca="1">SUMIF(Пол!B:B,L390,Пол!C:C)</f>
        <v>1</v>
      </c>
      <c r="AO390" s="117">
        <f ca="1">SUMIF(Марка!A:A,G390,Марка!B:B)</f>
        <v>1</v>
      </c>
      <c r="AP390" s="117">
        <f ca="1">SUMIF(Страна!A:A,M390,Страна!B:B)</f>
        <v>1</v>
      </c>
      <c r="AQ390" s="83" t="str">
        <f ca="1">IF(VLOOKUP(T390,Товары!A:B,2,FALSE)=X390,"Есть в 1С","ERR")</f>
        <v>Есть в 1С</v>
      </c>
      <c r="AR390" s="84" t="str">
        <f ca="1">IF(VLOOKUP(X390,Товары!B:B,1,FALSE)=X390,"Есть в 1С","ERR")</f>
        <v>Есть в 1С</v>
      </c>
      <c r="AS390" s="116" t="str">
        <f ca="1">VLOOKUP(T390,Товары!A:B,2,FALSE)</f>
        <v>21-018-36</v>
      </c>
      <c r="AT390" s="114" t="str">
        <f ca="1">VLOOKUP(T390,Товары!A:B,1,FALSE)</f>
        <v>Кепка BAILEY арт. 1365 GRAHAM (кремовый) {chino}</v>
      </c>
    </row>
    <row r="391" spans="1:46" x14ac:dyDescent="0.25">
      <c r="A391" s="133" t="str">
        <f ca="1"/>
        <v>21-018-36-57</v>
      </c>
      <c r="B391" s="128" t="str">
        <f ca="1">UPPER(_xlfn.XLOOKUP($A391,Строчный!$A:$A,Строчный!B:B,"ERR",0))</f>
        <v>1365 GRAHAM</v>
      </c>
      <c r="C391" s="101" t="str">
        <f ca="1">PROPER(_xlfn.XLOOKUP($A391,Строчный!$A:$A,Строчный!C:C,"ERR",0))</f>
        <v>Кепки</v>
      </c>
      <c r="D391" s="101" t="str">
        <f ca="1">_xlfn.LET(_xlpm.DATA,(_xlfn.XLOOKUP($A391,Строчный!$A:$A,Строчный!D:D,"ERR",0)),UPPER(MID(_xlpm.DATA,1,1))&amp;LOWER(MID(_xlpm.DATA,2,LEN(_xlpm.DATA)-1)))</f>
        <v>Кепка уточка</v>
      </c>
      <c r="E391" s="101" t="str">
        <f ca="1">PROPER(_xlfn.XLOOKUP($A391,Строчный!$A:$A,Строчный!E:E,"ERR",0))</f>
        <v>The Hollywood</v>
      </c>
      <c r="F391" s="101" t="str">
        <f ca="1">LOWER(_xlfn.XLOOKUP($A391,Строчный!$A:$A,Строчный!F:F,"ERR",0))</f>
        <v>летний</v>
      </c>
      <c r="G391" s="101" t="str">
        <f ca="1">UPPER(_xlfn.XLOOKUP($A391,Строчный!$A:$A,Строчный!G:G,"ERR",0))</f>
        <v>BAILEY</v>
      </c>
      <c r="H391" s="101" t="str">
        <f ca="1">LOWER(_xlfn.XLOOKUP($A391,Строчный!$A:$A,Строчный!H:H,"ERR",0))</f>
        <v>chino</v>
      </c>
      <c r="I391" s="101" t="str">
        <f ca="1">LOWER(_xlfn.XLOOKUP($A391,Строчный!$A:$A,Строчный!I:I,"ERR",0))</f>
        <v>кремовый</v>
      </c>
      <c r="J391" s="101" t="str">
        <f ca="1">SUBSTITUTE(LOWER(_xlfn.XLOOKUP($A391,Строчный!$A:$A,Строчный!J:J,"ERR",0)),"подклад","Подклад")</f>
        <v>65% полиэстер - 35% хлопок / Подклад: 100% полиэстер</v>
      </c>
      <c r="K391" s="101" t="str">
        <f ca="1">LOWER(_xlfn.XLOOKUP($A391,Строчный!$A:$A,Строчный!K:K,"ERR",0))</f>
        <v>хлопковые</v>
      </c>
      <c r="L391" s="101" t="str">
        <f ca="1">PROPER(_xlfn.XLOOKUP($A391,Строчный!$A:$A,Строчный!L:L,"ERR",0))</f>
        <v>Унисекс</v>
      </c>
      <c r="M391" s="101" t="str">
        <f ca="1">PROPER(_xlfn.XLOOKUP($A391,Строчный!$A:$A,Строчный!M:M,"ERR",0))</f>
        <v>Китай</v>
      </c>
      <c r="N391" s="110">
        <f ca="1">VALUE(_xlfn.XLOOKUP($A391,Строчный!$A:$A,Строчный!N:N,"ERR",0))</f>
        <v>1649.7000000000003</v>
      </c>
      <c r="O391" s="109" t="str">
        <f ca="1">_xlfn.XLOOKUP($G391,Фабрика!A:A,Фабрика!B:B,"ERR",0)</f>
        <v>Bollman Headwear Europe Ltd; 2 Merchants drive, Caelisle, Cumbria CA3 0JW, United Kingdom</v>
      </c>
      <c r="P391" s="100">
        <f ca="1">_xlfn.XLOOKUP($A391,Строчный!$A:$A,Строчный!P:P,"ERR",0)</f>
        <v>57</v>
      </c>
      <c r="Q391" s="100">
        <f ca="1">VALUE(_xlfn.XLOOKUP($A391,Строчный!$A:$A,Строчный!Q:Q,"ERR",0))</f>
        <v>4</v>
      </c>
      <c r="R391" s="14" t="s">
        <v>283</v>
      </c>
      <c r="S391" s="122" t="str">
        <f t="shared" ca="1" si="38"/>
        <v>Кепка BAILEY арт. 1365 GRAHAM (кремовый)</v>
      </c>
      <c r="T391" s="121" t="str">
        <f t="shared" ca="1" si="39"/>
        <v>Кепка BAILEY арт. 1365 GRAHAM (кремовый) {chino}</v>
      </c>
      <c r="U391" s="18" t="str">
        <f t="shared" ca="1" si="40"/>
        <v>кремовый</v>
      </c>
      <c r="V391" s="18" t="str">
        <f t="shared" ca="1" si="41"/>
        <v>кремовый</v>
      </c>
      <c r="W391" s="119" t="s">
        <v>52</v>
      </c>
      <c r="X391" s="93" t="str">
        <f t="shared" ca="1" si="42"/>
        <v>21-018-36</v>
      </c>
      <c r="Y391" s="95" t="str">
        <f ca="1">VLOOKUP(C391,Группа!A:B,2,FALSE)</f>
        <v>Кепка</v>
      </c>
      <c r="Z391" s="117" t="str">
        <f ca="1">IFERROR(VLOOKUP(P391,Размеры!A:C,3,FALSE),"")</f>
        <v>57 M</v>
      </c>
      <c r="AA391" s="117" t="str">
        <f ca="1">VLOOKUP(I391,ЦветПолный!A:B,2,FALSE)</f>
        <v>36</v>
      </c>
      <c r="AB391" s="117">
        <f ca="1">IFERROR(VLOOKUP(P391,Размеры!A:D,4,FALSE),"")</f>
        <v>57</v>
      </c>
      <c r="AC391" s="117">
        <f ca="1">IF(LEFT(IFERROR(VLOOKUP(LOOKUP(2,1/SEARCH(B391,Товары!A:A),Товары!A:A),Товары!A:B,2,0),""),6)=MID(X391,1,6),1,0)</f>
        <v>1</v>
      </c>
      <c r="AE391" s="117">
        <f ca="1">SUMIF(Группа!A:A,C391,Группа!C:C)</f>
        <v>1</v>
      </c>
      <c r="AF391" s="117">
        <f ca="1">SUMIF(Группа!B:B,Y391,Группа!C:C)</f>
        <v>1</v>
      </c>
      <c r="AG391" s="117">
        <f ca="1">SUMIF(Формы!A:A,D391,Формы!B:B)</f>
        <v>1</v>
      </c>
      <c r="AH391" s="117">
        <f ca="1">SUMIF(Материал!A:A,K391,Материал!B:B)</f>
        <v>1</v>
      </c>
      <c r="AI391" s="117">
        <f ca="1">SUMIF(Размеры!A:A,P391,Размеры!E:E)</f>
        <v>1</v>
      </c>
      <c r="AJ391" s="117">
        <f ca="1">SUMIF(Сезон!A:A,F391,Сезон!B:B)</f>
        <v>1</v>
      </c>
      <c r="AK391" s="117">
        <f ca="1">SUMIF(Состав!A:A,J391,Состав!B:B)</f>
        <v>0</v>
      </c>
      <c r="AL391" s="117">
        <f ca="1">SUMIF(ЦветПолный!A:A,I391,ЦветПолный!C:C)</f>
        <v>6</v>
      </c>
      <c r="AM391" s="117">
        <f>SUMIF(Цвет!A:A,W391,Цвет!B:B)</f>
        <v>1</v>
      </c>
      <c r="AN391" s="117">
        <f ca="1">SUMIF(Пол!B:B,L391,Пол!C:C)</f>
        <v>1</v>
      </c>
      <c r="AO391" s="117">
        <f ca="1">SUMIF(Марка!A:A,G391,Марка!B:B)</f>
        <v>1</v>
      </c>
      <c r="AP391" s="117">
        <f ca="1">SUMIF(Страна!A:A,M391,Страна!B:B)</f>
        <v>1</v>
      </c>
      <c r="AQ391" s="83" t="str">
        <f ca="1">IF(VLOOKUP(T391,Товары!A:B,2,FALSE)=X391,"Есть в 1С","ERR")</f>
        <v>Есть в 1С</v>
      </c>
      <c r="AR391" s="84" t="str">
        <f ca="1">IF(VLOOKUP(X391,Товары!B:B,1,FALSE)=X391,"Есть в 1С","ERR")</f>
        <v>Есть в 1С</v>
      </c>
      <c r="AS391" s="116" t="str">
        <f ca="1">VLOOKUP(T391,Товары!A:B,2,FALSE)</f>
        <v>21-018-36</v>
      </c>
      <c r="AT391" s="114" t="str">
        <f ca="1">VLOOKUP(T391,Товары!A:B,1,FALSE)</f>
        <v>Кепка BAILEY арт. 1365 GRAHAM (кремовый) {chino}</v>
      </c>
    </row>
    <row r="392" spans="1:46" x14ac:dyDescent="0.25">
      <c r="A392" s="133" t="str">
        <f ca="1"/>
        <v>21-018-36-55</v>
      </c>
      <c r="B392" s="128" t="str">
        <f ca="1">UPPER(_xlfn.XLOOKUP($A392,Строчный!$A:$A,Строчный!B:B,"ERR",0))</f>
        <v>1365 GRAHAM</v>
      </c>
      <c r="C392" s="101" t="str">
        <f ca="1">PROPER(_xlfn.XLOOKUP($A392,Строчный!$A:$A,Строчный!C:C,"ERR",0))</f>
        <v>Кепки</v>
      </c>
      <c r="D392" s="101" t="str">
        <f ca="1">_xlfn.LET(_xlpm.DATA,(_xlfn.XLOOKUP($A392,Строчный!$A:$A,Строчный!D:D,"ERR",0)),UPPER(MID(_xlpm.DATA,1,1))&amp;LOWER(MID(_xlpm.DATA,2,LEN(_xlpm.DATA)-1)))</f>
        <v>Кепка уточка</v>
      </c>
      <c r="E392" s="101" t="str">
        <f ca="1">PROPER(_xlfn.XLOOKUP($A392,Строчный!$A:$A,Строчный!E:E,"ERR",0))</f>
        <v>The Hollywood</v>
      </c>
      <c r="F392" s="101" t="str">
        <f ca="1">LOWER(_xlfn.XLOOKUP($A392,Строчный!$A:$A,Строчный!F:F,"ERR",0))</f>
        <v>летний</v>
      </c>
      <c r="G392" s="101" t="str">
        <f ca="1">UPPER(_xlfn.XLOOKUP($A392,Строчный!$A:$A,Строчный!G:G,"ERR",0))</f>
        <v>BAILEY</v>
      </c>
      <c r="H392" s="101" t="str">
        <f ca="1">LOWER(_xlfn.XLOOKUP($A392,Строчный!$A:$A,Строчный!H:H,"ERR",0))</f>
        <v>chino</v>
      </c>
      <c r="I392" s="101" t="str">
        <f ca="1">LOWER(_xlfn.XLOOKUP($A392,Строчный!$A:$A,Строчный!I:I,"ERR",0))</f>
        <v>кремовый</v>
      </c>
      <c r="J392" s="101" t="str">
        <f ca="1">SUBSTITUTE(LOWER(_xlfn.XLOOKUP($A392,Строчный!$A:$A,Строчный!J:J,"ERR",0)),"подклад","Подклад")</f>
        <v>65% полиэстер - 35% хлопок / Подклад: 100% полиэстер</v>
      </c>
      <c r="K392" s="101" t="str">
        <f ca="1">LOWER(_xlfn.XLOOKUP($A392,Строчный!$A:$A,Строчный!K:K,"ERR",0))</f>
        <v>хлопковые</v>
      </c>
      <c r="L392" s="101" t="str">
        <f ca="1">PROPER(_xlfn.XLOOKUP($A392,Строчный!$A:$A,Строчный!L:L,"ERR",0))</f>
        <v>Унисекс</v>
      </c>
      <c r="M392" s="101" t="str">
        <f ca="1">PROPER(_xlfn.XLOOKUP($A392,Строчный!$A:$A,Строчный!M:M,"ERR",0))</f>
        <v>Китай</v>
      </c>
      <c r="N392" s="110">
        <f ca="1">VALUE(_xlfn.XLOOKUP($A392,Строчный!$A:$A,Строчный!N:N,"ERR",0))</f>
        <v>1649.7000000000003</v>
      </c>
      <c r="O392" s="109" t="str">
        <f ca="1">_xlfn.XLOOKUP($G392,Фабрика!A:A,Фабрика!B:B,"ERR",0)</f>
        <v>Bollman Headwear Europe Ltd; 2 Merchants drive, Caelisle, Cumbria CA3 0JW, United Kingdom</v>
      </c>
      <c r="P392" s="100">
        <f ca="1">_xlfn.XLOOKUP($A392,Строчный!$A:$A,Строчный!P:P,"ERR",0)</f>
        <v>55</v>
      </c>
      <c r="Q392" s="100">
        <f ca="1">VALUE(_xlfn.XLOOKUP($A392,Строчный!$A:$A,Строчный!Q:Q,"ERR",0))</f>
        <v>1</v>
      </c>
      <c r="R392" s="14" t="s">
        <v>283</v>
      </c>
      <c r="S392" s="122" t="str">
        <f t="shared" ca="1" si="38"/>
        <v>Кепка BAILEY арт. 1365 GRAHAM (кремовый)</v>
      </c>
      <c r="T392" s="121" t="str">
        <f t="shared" ca="1" si="39"/>
        <v>Кепка BAILEY арт. 1365 GRAHAM (кремовый) {chino}</v>
      </c>
      <c r="U392" s="18" t="str">
        <f t="shared" ca="1" si="40"/>
        <v>кремовый</v>
      </c>
      <c r="V392" s="18" t="str">
        <f t="shared" ca="1" si="41"/>
        <v>кремовый</v>
      </c>
      <c r="W392" s="119" t="s">
        <v>52</v>
      </c>
      <c r="X392" s="93" t="str">
        <f t="shared" ca="1" si="42"/>
        <v>21-018-36</v>
      </c>
      <c r="Y392" s="95" t="str">
        <f ca="1">VLOOKUP(C392,Группа!A:B,2,FALSE)</f>
        <v>Кепка</v>
      </c>
      <c r="Z392" s="117" t="str">
        <f ca="1">IFERROR(VLOOKUP(P392,Размеры!A:C,3,FALSE),"")</f>
        <v>55 S</v>
      </c>
      <c r="AA392" s="117" t="str">
        <f ca="1">VLOOKUP(I392,ЦветПолный!A:B,2,FALSE)</f>
        <v>36</v>
      </c>
      <c r="AB392" s="117">
        <f ca="1">IFERROR(VLOOKUP(P392,Размеры!A:D,4,FALSE),"")</f>
        <v>55</v>
      </c>
      <c r="AC392" s="117">
        <f ca="1">IF(LEFT(IFERROR(VLOOKUP(LOOKUP(2,1/SEARCH(B392,Товары!A:A),Товары!A:A),Товары!A:B,2,0),""),6)=MID(X392,1,6),1,0)</f>
        <v>1</v>
      </c>
      <c r="AE392" s="117">
        <f ca="1">SUMIF(Группа!A:A,C392,Группа!C:C)</f>
        <v>1</v>
      </c>
      <c r="AF392" s="117">
        <f ca="1">SUMIF(Группа!B:B,Y392,Группа!C:C)</f>
        <v>1</v>
      </c>
      <c r="AG392" s="117">
        <f ca="1">SUMIF(Формы!A:A,D392,Формы!B:B)</f>
        <v>1</v>
      </c>
      <c r="AH392" s="117">
        <f ca="1">SUMIF(Материал!A:A,K392,Материал!B:B)</f>
        <v>1</v>
      </c>
      <c r="AI392" s="117">
        <f ca="1">SUMIF(Размеры!A:A,P392,Размеры!E:E)</f>
        <v>1</v>
      </c>
      <c r="AJ392" s="117">
        <f ca="1">SUMIF(Сезон!A:A,F392,Сезон!B:B)</f>
        <v>1</v>
      </c>
      <c r="AK392" s="117">
        <f ca="1">SUMIF(Состав!A:A,J392,Состав!B:B)</f>
        <v>0</v>
      </c>
      <c r="AL392" s="117">
        <f ca="1">SUMIF(ЦветПолный!A:A,I392,ЦветПолный!C:C)</f>
        <v>6</v>
      </c>
      <c r="AM392" s="117">
        <f>SUMIF(Цвет!A:A,W392,Цвет!B:B)</f>
        <v>1</v>
      </c>
      <c r="AN392" s="117">
        <f ca="1">SUMIF(Пол!B:B,L392,Пол!C:C)</f>
        <v>1</v>
      </c>
      <c r="AO392" s="117">
        <f ca="1">SUMIF(Марка!A:A,G392,Марка!B:B)</f>
        <v>1</v>
      </c>
      <c r="AP392" s="117">
        <f ca="1">SUMIF(Страна!A:A,M392,Страна!B:B)</f>
        <v>1</v>
      </c>
      <c r="AQ392" s="83" t="str">
        <f ca="1">IF(VLOOKUP(T392,Товары!A:B,2,FALSE)=X392,"Есть в 1С","ERR")</f>
        <v>Есть в 1С</v>
      </c>
      <c r="AR392" s="84" t="str">
        <f ca="1">IF(VLOOKUP(X392,Товары!B:B,1,FALSE)=X392,"Есть в 1С","ERR")</f>
        <v>Есть в 1С</v>
      </c>
      <c r="AS392" s="116" t="str">
        <f ca="1">VLOOKUP(T392,Товары!A:B,2,FALSE)</f>
        <v>21-018-36</v>
      </c>
      <c r="AT392" s="114" t="str">
        <f ca="1">VLOOKUP(T392,Товары!A:B,1,FALSE)</f>
        <v>Кепка BAILEY арт. 1365 GRAHAM (кремовый) {chino}</v>
      </c>
    </row>
    <row r="393" spans="1:46" x14ac:dyDescent="0.25">
      <c r="A393" s="133" t="str">
        <f ca="1"/>
        <v>21-018-09-63</v>
      </c>
      <c r="B393" s="128" t="str">
        <f ca="1">UPPER(_xlfn.XLOOKUP($A393,Строчный!$A:$A,Строчный!B:B,"ERR",0))</f>
        <v>1365 GRAHAM</v>
      </c>
      <c r="C393" s="101" t="str">
        <f ca="1">PROPER(_xlfn.XLOOKUP($A393,Строчный!$A:$A,Строчный!C:C,"ERR",0))</f>
        <v>Кепки</v>
      </c>
      <c r="D393" s="101" t="str">
        <f ca="1">_xlfn.LET(_xlpm.DATA,(_xlfn.XLOOKUP($A393,Строчный!$A:$A,Строчный!D:D,"ERR",0)),UPPER(MID(_xlpm.DATA,1,1))&amp;LOWER(MID(_xlpm.DATA,2,LEN(_xlpm.DATA)-1)))</f>
        <v>Кепка уточка</v>
      </c>
      <c r="E393" s="101" t="str">
        <f ca="1">PROPER(_xlfn.XLOOKUP($A393,Строчный!$A:$A,Строчный!E:E,"ERR",0))</f>
        <v>The Hollywood</v>
      </c>
      <c r="F393" s="101" t="str">
        <f ca="1">LOWER(_xlfn.XLOOKUP($A393,Строчный!$A:$A,Строчный!F:F,"ERR",0))</f>
        <v>летний</v>
      </c>
      <c r="G393" s="101" t="str">
        <f ca="1">UPPER(_xlfn.XLOOKUP($A393,Строчный!$A:$A,Строчный!G:G,"ERR",0))</f>
        <v>BAILEY</v>
      </c>
      <c r="H393" s="101" t="str">
        <f ca="1">LOWER(_xlfn.XLOOKUP($A393,Строчный!$A:$A,Строчный!H:H,"ERR",0))</f>
        <v>black</v>
      </c>
      <c r="I393" s="101" t="str">
        <f ca="1">LOWER(_xlfn.XLOOKUP($A393,Строчный!$A:$A,Строчный!I:I,"ERR",0))</f>
        <v>черный</v>
      </c>
      <c r="J393" s="101" t="str">
        <f ca="1">SUBSTITUTE(LOWER(_xlfn.XLOOKUP($A393,Строчный!$A:$A,Строчный!J:J,"ERR",0)),"подклад","Подклад")</f>
        <v>65% полиэстер - 35% хлопок / Подклад: 100% полиэстер</v>
      </c>
      <c r="K393" s="101" t="str">
        <f ca="1">LOWER(_xlfn.XLOOKUP($A393,Строчный!$A:$A,Строчный!K:K,"ERR",0))</f>
        <v>хлопковые</v>
      </c>
      <c r="L393" s="101" t="str">
        <f ca="1">PROPER(_xlfn.XLOOKUP($A393,Строчный!$A:$A,Строчный!L:L,"ERR",0))</f>
        <v>Унисекс</v>
      </c>
      <c r="M393" s="101" t="str">
        <f ca="1">PROPER(_xlfn.XLOOKUP($A393,Строчный!$A:$A,Строчный!M:M,"ERR",0))</f>
        <v>Китай</v>
      </c>
      <c r="N393" s="110">
        <f ca="1">VALUE(_xlfn.XLOOKUP($A393,Строчный!$A:$A,Строчный!N:N,"ERR",0))</f>
        <v>1649.7000000000003</v>
      </c>
      <c r="O393" s="109" t="str">
        <f ca="1">_xlfn.XLOOKUP($G393,Фабрика!A:A,Фабрика!B:B,"ERR",0)</f>
        <v>Bollman Headwear Europe Ltd; 2 Merchants drive, Caelisle, Cumbria CA3 0JW, United Kingdom</v>
      </c>
      <c r="P393" s="100">
        <f ca="1">_xlfn.XLOOKUP($A393,Строчный!$A:$A,Строчный!P:P,"ERR",0)</f>
        <v>63</v>
      </c>
      <c r="Q393" s="100">
        <f ca="1">VALUE(_xlfn.XLOOKUP($A393,Строчный!$A:$A,Строчный!Q:Q,"ERR",0))</f>
        <v>1</v>
      </c>
      <c r="R393" s="14" t="s">
        <v>283</v>
      </c>
      <c r="S393" s="122" t="str">
        <f t="shared" ca="1" si="38"/>
        <v>Кепка BAILEY арт. 1365 GRAHAM (черный)</v>
      </c>
      <c r="T393" s="121" t="str">
        <f t="shared" ca="1" si="39"/>
        <v>Кепка BAILEY арт. 1365 GRAHAM (черный) {black}</v>
      </c>
      <c r="U393" s="18" t="str">
        <f t="shared" ca="1" si="40"/>
        <v>черный</v>
      </c>
      <c r="V393" s="18" t="str">
        <f t="shared" ca="1" si="41"/>
        <v>черный</v>
      </c>
      <c r="W393" s="119" t="str">
        <f ca="1">_xlfn.XLOOKUP(A393,'Цвета артикулов'!A:A,'Цвета артикулов'!B:B,IFERROR(MID(I393,FIND("-",I393)+1,LEN(I393)),IFERROR(MID(I393,1,FIND("/",I393)-2),I393)),0)</f>
        <v>черный</v>
      </c>
      <c r="X393" s="93" t="str">
        <f t="shared" ca="1" si="42"/>
        <v>21-018-09</v>
      </c>
      <c r="Y393" s="95" t="str">
        <f ca="1">VLOOKUP(C393,Группа!A:B,2,FALSE)</f>
        <v>Кепка</v>
      </c>
      <c r="Z393" s="117" t="str">
        <f ca="1">IFERROR(VLOOKUP(P393,Размеры!A:C,3,FALSE),"")</f>
        <v>63 XXL</v>
      </c>
      <c r="AA393" s="117" t="str">
        <f ca="1">VLOOKUP(I393,ЦветПолный!A:B,2,FALSE)</f>
        <v>09</v>
      </c>
      <c r="AB393" s="117">
        <f ca="1">IFERROR(VLOOKUP(P393,Размеры!A:D,4,FALSE),"")</f>
        <v>63</v>
      </c>
      <c r="AC393" s="117">
        <f ca="1">IF(LEFT(IFERROR(VLOOKUP(LOOKUP(2,1/SEARCH(B393,Товары!A:A),Товары!A:A),Товары!A:B,2,0),""),6)=MID(X393,1,6),1,0)</f>
        <v>1</v>
      </c>
      <c r="AE393" s="117">
        <f ca="1">SUMIF(Группа!A:A,C393,Группа!C:C)</f>
        <v>1</v>
      </c>
      <c r="AF393" s="117">
        <f ca="1">SUMIF(Группа!B:B,Y393,Группа!C:C)</f>
        <v>1</v>
      </c>
      <c r="AG393" s="117">
        <f ca="1">SUMIF(Формы!A:A,D393,Формы!B:B)</f>
        <v>1</v>
      </c>
      <c r="AH393" s="117">
        <f ca="1">SUMIF(Материал!A:A,K393,Материал!B:B)</f>
        <v>1</v>
      </c>
      <c r="AI393" s="117">
        <f ca="1">SUMIF(Размеры!A:A,P393,Размеры!E:E)</f>
        <v>1</v>
      </c>
      <c r="AJ393" s="117">
        <f ca="1">SUMIF(Сезон!A:A,F393,Сезон!B:B)</f>
        <v>1</v>
      </c>
      <c r="AK393" s="117">
        <f ca="1">SUMIF(Состав!A:A,J393,Состав!B:B)</f>
        <v>0</v>
      </c>
      <c r="AL393" s="117">
        <f ca="1">SUMIF(ЦветПолный!A:A,I393,ЦветПолный!C:C)</f>
        <v>11</v>
      </c>
      <c r="AM393" s="117">
        <f ca="1">SUMIF(Цвет!A:A,W393,Цвет!B:B)</f>
        <v>1</v>
      </c>
      <c r="AN393" s="117">
        <f ca="1">SUMIF(Пол!B:B,L393,Пол!C:C)</f>
        <v>1</v>
      </c>
      <c r="AO393" s="117">
        <f ca="1">SUMIF(Марка!A:A,G393,Марка!B:B)</f>
        <v>1</v>
      </c>
      <c r="AP393" s="117">
        <f ca="1">SUMIF(Страна!A:A,M393,Страна!B:B)</f>
        <v>1</v>
      </c>
      <c r="AQ393" s="83" t="str">
        <f ca="1">IF(VLOOKUP(T393,Товары!A:B,2,FALSE)=X393,"Есть в 1С","ERR")</f>
        <v>Есть в 1С</v>
      </c>
      <c r="AR393" s="84" t="str">
        <f ca="1">IF(VLOOKUP(X393,Товары!B:B,1,FALSE)=X393,"Есть в 1С","ERR")</f>
        <v>Есть в 1С</v>
      </c>
      <c r="AS393" s="116" t="str">
        <f ca="1">VLOOKUP(T393,Товары!A:B,2,FALSE)</f>
        <v>21-018-09</v>
      </c>
      <c r="AT393" s="114" t="str">
        <f ca="1">VLOOKUP(T393,Товары!A:B,1,FALSE)</f>
        <v>Кепка BAILEY арт. 1365 GRAHAM (черный) {black}</v>
      </c>
    </row>
    <row r="394" spans="1:46" x14ac:dyDescent="0.25">
      <c r="A394" s="133" t="str">
        <f ca="1"/>
        <v>21-018-09-59</v>
      </c>
      <c r="B394" s="128" t="str">
        <f ca="1">UPPER(_xlfn.XLOOKUP($A394,Строчный!$A:$A,Строчный!B:B,"ERR",0))</f>
        <v>1365 GRAHAM</v>
      </c>
      <c r="C394" s="101" t="str">
        <f ca="1">PROPER(_xlfn.XLOOKUP($A394,Строчный!$A:$A,Строчный!C:C,"ERR",0))</f>
        <v>Кепки</v>
      </c>
      <c r="D394" s="101" t="str">
        <f ca="1">_xlfn.LET(_xlpm.DATA,(_xlfn.XLOOKUP($A394,Строчный!$A:$A,Строчный!D:D,"ERR",0)),UPPER(MID(_xlpm.DATA,1,1))&amp;LOWER(MID(_xlpm.DATA,2,LEN(_xlpm.DATA)-1)))</f>
        <v>Кепка уточка</v>
      </c>
      <c r="E394" s="101" t="str">
        <f ca="1">PROPER(_xlfn.XLOOKUP($A394,Строчный!$A:$A,Строчный!E:E,"ERR",0))</f>
        <v>The Hollywood</v>
      </c>
      <c r="F394" s="101" t="str">
        <f ca="1">LOWER(_xlfn.XLOOKUP($A394,Строчный!$A:$A,Строчный!F:F,"ERR",0))</f>
        <v>летний</v>
      </c>
      <c r="G394" s="101" t="str">
        <f ca="1">UPPER(_xlfn.XLOOKUP($A394,Строчный!$A:$A,Строчный!G:G,"ERR",0))</f>
        <v>BAILEY</v>
      </c>
      <c r="H394" s="101" t="str">
        <f ca="1">LOWER(_xlfn.XLOOKUP($A394,Строчный!$A:$A,Строчный!H:H,"ERR",0))</f>
        <v>black</v>
      </c>
      <c r="I394" s="101" t="str">
        <f ca="1">LOWER(_xlfn.XLOOKUP($A394,Строчный!$A:$A,Строчный!I:I,"ERR",0))</f>
        <v>черный</v>
      </c>
      <c r="J394" s="101" t="str">
        <f ca="1">SUBSTITUTE(LOWER(_xlfn.XLOOKUP($A394,Строчный!$A:$A,Строчный!J:J,"ERR",0)),"подклад","Подклад")</f>
        <v>65% полиэстер - 35% хлопок / Подклад: 100% полиэстер</v>
      </c>
      <c r="K394" s="101" t="str">
        <f ca="1">LOWER(_xlfn.XLOOKUP($A394,Строчный!$A:$A,Строчный!K:K,"ERR",0))</f>
        <v>хлопковые</v>
      </c>
      <c r="L394" s="101" t="str">
        <f ca="1">PROPER(_xlfn.XLOOKUP($A394,Строчный!$A:$A,Строчный!L:L,"ERR",0))</f>
        <v>Унисекс</v>
      </c>
      <c r="M394" s="101" t="str">
        <f ca="1">PROPER(_xlfn.XLOOKUP($A394,Строчный!$A:$A,Строчный!M:M,"ERR",0))</f>
        <v>Китай</v>
      </c>
      <c r="N394" s="110">
        <f ca="1">VALUE(_xlfn.XLOOKUP($A394,Строчный!$A:$A,Строчный!N:N,"ERR",0))</f>
        <v>1649.7000000000003</v>
      </c>
      <c r="O394" s="109" t="str">
        <f ca="1">_xlfn.XLOOKUP($G394,Фабрика!A:A,Фабрика!B:B,"ERR",0)</f>
        <v>Bollman Headwear Europe Ltd; 2 Merchants drive, Caelisle, Cumbria CA3 0JW, United Kingdom</v>
      </c>
      <c r="P394" s="100">
        <f ca="1">_xlfn.XLOOKUP($A394,Строчный!$A:$A,Строчный!P:P,"ERR",0)</f>
        <v>59</v>
      </c>
      <c r="Q394" s="100">
        <f ca="1">VALUE(_xlfn.XLOOKUP($A394,Строчный!$A:$A,Строчный!Q:Q,"ERR",0))</f>
        <v>7</v>
      </c>
      <c r="R394" s="14" t="s">
        <v>283</v>
      </c>
      <c r="S394" s="122" t="str">
        <f t="shared" ca="1" si="38"/>
        <v>Кепка BAILEY арт. 1365 GRAHAM (черный)</v>
      </c>
      <c r="T394" s="121" t="str">
        <f t="shared" ca="1" si="39"/>
        <v>Кепка BAILEY арт. 1365 GRAHAM (черный) {black}</v>
      </c>
      <c r="U394" s="18" t="str">
        <f t="shared" ca="1" si="40"/>
        <v>черный</v>
      </c>
      <c r="V394" s="18" t="str">
        <f t="shared" ca="1" si="41"/>
        <v>черный</v>
      </c>
      <c r="W394" s="119" t="str">
        <f ca="1">_xlfn.XLOOKUP(A394,'Цвета артикулов'!A:A,'Цвета артикулов'!B:B,IFERROR(MID(I394,FIND("-",I394)+1,LEN(I394)),IFERROR(MID(I394,1,FIND("/",I394)-2),I394)),0)</f>
        <v>черный</v>
      </c>
      <c r="X394" s="93" t="str">
        <f t="shared" ca="1" si="42"/>
        <v>21-018-09</v>
      </c>
      <c r="Y394" s="95" t="str">
        <f ca="1">VLOOKUP(C394,Группа!A:B,2,FALSE)</f>
        <v>Кепка</v>
      </c>
      <c r="Z394" s="117" t="str">
        <f ca="1">IFERROR(VLOOKUP(P394,Размеры!A:C,3,FALSE),"")</f>
        <v>59 L</v>
      </c>
      <c r="AA394" s="117" t="str">
        <f ca="1">VLOOKUP(I394,ЦветПолный!A:B,2,FALSE)</f>
        <v>09</v>
      </c>
      <c r="AB394" s="117">
        <f ca="1">IFERROR(VLOOKUP(P394,Размеры!A:D,4,FALSE),"")</f>
        <v>59</v>
      </c>
      <c r="AC394" s="117">
        <f ca="1">IF(LEFT(IFERROR(VLOOKUP(LOOKUP(2,1/SEARCH(B394,Товары!A:A),Товары!A:A),Товары!A:B,2,0),""),6)=MID(X394,1,6),1,0)</f>
        <v>1</v>
      </c>
      <c r="AE394" s="117">
        <f ca="1">SUMIF(Группа!A:A,C394,Группа!C:C)</f>
        <v>1</v>
      </c>
      <c r="AF394" s="117">
        <f ca="1">SUMIF(Группа!B:B,Y394,Группа!C:C)</f>
        <v>1</v>
      </c>
      <c r="AG394" s="117">
        <f ca="1">SUMIF(Формы!A:A,D394,Формы!B:B)</f>
        <v>1</v>
      </c>
      <c r="AH394" s="117">
        <f ca="1">SUMIF(Материал!A:A,K394,Материал!B:B)</f>
        <v>1</v>
      </c>
      <c r="AI394" s="117">
        <f ca="1">SUMIF(Размеры!A:A,P394,Размеры!E:E)</f>
        <v>1</v>
      </c>
      <c r="AJ394" s="117">
        <f ca="1">SUMIF(Сезон!A:A,F394,Сезон!B:B)</f>
        <v>1</v>
      </c>
      <c r="AK394" s="117">
        <f ca="1">SUMIF(Состав!A:A,J394,Состав!B:B)</f>
        <v>0</v>
      </c>
      <c r="AL394" s="117">
        <f ca="1">SUMIF(ЦветПолный!A:A,I394,ЦветПолный!C:C)</f>
        <v>11</v>
      </c>
      <c r="AM394" s="117">
        <f ca="1">SUMIF(Цвет!A:A,W394,Цвет!B:B)</f>
        <v>1</v>
      </c>
      <c r="AN394" s="117">
        <f ca="1">SUMIF(Пол!B:B,L394,Пол!C:C)</f>
        <v>1</v>
      </c>
      <c r="AO394" s="117">
        <f ca="1">SUMIF(Марка!A:A,G394,Марка!B:B)</f>
        <v>1</v>
      </c>
      <c r="AP394" s="117">
        <f ca="1">SUMIF(Страна!A:A,M394,Страна!B:B)</f>
        <v>1</v>
      </c>
      <c r="AQ394" s="83" t="str">
        <f ca="1">IF(VLOOKUP(T394,Товары!A:B,2,FALSE)=X394,"Есть в 1С","ERR")</f>
        <v>Есть в 1С</v>
      </c>
      <c r="AR394" s="84" t="str">
        <f ca="1">IF(VLOOKUP(X394,Товары!B:B,1,FALSE)=X394,"Есть в 1С","ERR")</f>
        <v>Есть в 1С</v>
      </c>
      <c r="AS394" s="116" t="str">
        <f ca="1">VLOOKUP(T394,Товары!A:B,2,FALSE)</f>
        <v>21-018-09</v>
      </c>
      <c r="AT394" s="114" t="str">
        <f ca="1">VLOOKUP(T394,Товары!A:B,1,FALSE)</f>
        <v>Кепка BAILEY арт. 1365 GRAHAM (черный) {black}</v>
      </c>
    </row>
    <row r="395" spans="1:46" x14ac:dyDescent="0.25">
      <c r="A395" s="133" t="str">
        <f ca="1"/>
        <v>21-018-09-57</v>
      </c>
      <c r="B395" s="128" t="str">
        <f ca="1">UPPER(_xlfn.XLOOKUP($A395,Строчный!$A:$A,Строчный!B:B,"ERR",0))</f>
        <v>1365 GRAHAM</v>
      </c>
      <c r="C395" s="101" t="str">
        <f ca="1">PROPER(_xlfn.XLOOKUP($A395,Строчный!$A:$A,Строчный!C:C,"ERR",0))</f>
        <v>Кепки</v>
      </c>
      <c r="D395" s="101" t="str">
        <f ca="1">_xlfn.LET(_xlpm.DATA,(_xlfn.XLOOKUP($A395,Строчный!$A:$A,Строчный!D:D,"ERR",0)),UPPER(MID(_xlpm.DATA,1,1))&amp;LOWER(MID(_xlpm.DATA,2,LEN(_xlpm.DATA)-1)))</f>
        <v>Кепка уточка</v>
      </c>
      <c r="E395" s="101" t="str">
        <f ca="1">PROPER(_xlfn.XLOOKUP($A395,Строчный!$A:$A,Строчный!E:E,"ERR",0))</f>
        <v>The Hollywood</v>
      </c>
      <c r="F395" s="101" t="str">
        <f ca="1">LOWER(_xlfn.XLOOKUP($A395,Строчный!$A:$A,Строчный!F:F,"ERR",0))</f>
        <v>летний</v>
      </c>
      <c r="G395" s="101" t="str">
        <f ca="1">UPPER(_xlfn.XLOOKUP($A395,Строчный!$A:$A,Строчный!G:G,"ERR",0))</f>
        <v>BAILEY</v>
      </c>
      <c r="H395" s="101" t="str">
        <f ca="1">LOWER(_xlfn.XLOOKUP($A395,Строчный!$A:$A,Строчный!H:H,"ERR",0))</f>
        <v>black</v>
      </c>
      <c r="I395" s="101" t="str">
        <f ca="1">LOWER(_xlfn.XLOOKUP($A395,Строчный!$A:$A,Строчный!I:I,"ERR",0))</f>
        <v>черный</v>
      </c>
      <c r="J395" s="101" t="str">
        <f ca="1">SUBSTITUTE(LOWER(_xlfn.XLOOKUP($A395,Строчный!$A:$A,Строчный!J:J,"ERR",0)),"подклад","Подклад")</f>
        <v>65% полиэстер - 35% хлопок / Подклад: 100% полиэстер</v>
      </c>
      <c r="K395" s="101" t="str">
        <f ca="1">LOWER(_xlfn.XLOOKUP($A395,Строчный!$A:$A,Строчный!K:K,"ERR",0))</f>
        <v>хлопковые</v>
      </c>
      <c r="L395" s="101" t="str">
        <f ca="1">PROPER(_xlfn.XLOOKUP($A395,Строчный!$A:$A,Строчный!L:L,"ERR",0))</f>
        <v>Унисекс</v>
      </c>
      <c r="M395" s="101" t="str">
        <f ca="1">PROPER(_xlfn.XLOOKUP($A395,Строчный!$A:$A,Строчный!M:M,"ERR",0))</f>
        <v>Китай</v>
      </c>
      <c r="N395" s="110">
        <f ca="1">VALUE(_xlfn.XLOOKUP($A395,Строчный!$A:$A,Строчный!N:N,"ERR",0))</f>
        <v>1649.7000000000003</v>
      </c>
      <c r="O395" s="109" t="str">
        <f ca="1">_xlfn.XLOOKUP($G395,Фабрика!A:A,Фабрика!B:B,"ERR",0)</f>
        <v>Bollman Headwear Europe Ltd; 2 Merchants drive, Caelisle, Cumbria CA3 0JW, United Kingdom</v>
      </c>
      <c r="P395" s="100">
        <f ca="1">_xlfn.XLOOKUP($A395,Строчный!$A:$A,Строчный!P:P,"ERR",0)</f>
        <v>57</v>
      </c>
      <c r="Q395" s="100">
        <f ca="1">VALUE(_xlfn.XLOOKUP($A395,Строчный!$A:$A,Строчный!Q:Q,"ERR",0))</f>
        <v>4</v>
      </c>
      <c r="R395" s="14" t="s">
        <v>283</v>
      </c>
      <c r="S395" s="122" t="str">
        <f t="shared" ca="1" si="38"/>
        <v>Кепка BAILEY арт. 1365 GRAHAM (черный)</v>
      </c>
      <c r="T395" s="121" t="str">
        <f t="shared" ca="1" si="39"/>
        <v>Кепка BAILEY арт. 1365 GRAHAM (черный) {black}</v>
      </c>
      <c r="U395" s="18" t="str">
        <f t="shared" ca="1" si="40"/>
        <v>черный</v>
      </c>
      <c r="V395" s="18" t="str">
        <f t="shared" ca="1" si="41"/>
        <v>черный</v>
      </c>
      <c r="W395" s="119" t="str">
        <f ca="1">_xlfn.XLOOKUP(A395,'Цвета артикулов'!A:A,'Цвета артикулов'!B:B,IFERROR(MID(I395,FIND("-",I395)+1,LEN(I395)),IFERROR(MID(I395,1,FIND("/",I395)-2),I395)),0)</f>
        <v>черный</v>
      </c>
      <c r="X395" s="93" t="str">
        <f t="shared" ca="1" si="42"/>
        <v>21-018-09</v>
      </c>
      <c r="Y395" s="95" t="str">
        <f ca="1">VLOOKUP(C395,Группа!A:B,2,FALSE)</f>
        <v>Кепка</v>
      </c>
      <c r="Z395" s="117" t="str">
        <f ca="1">IFERROR(VLOOKUP(P395,Размеры!A:C,3,FALSE),"")</f>
        <v>57 M</v>
      </c>
      <c r="AA395" s="117" t="str">
        <f ca="1">VLOOKUP(I395,ЦветПолный!A:B,2,FALSE)</f>
        <v>09</v>
      </c>
      <c r="AB395" s="117">
        <f ca="1">IFERROR(VLOOKUP(P395,Размеры!A:D,4,FALSE),"")</f>
        <v>57</v>
      </c>
      <c r="AC395" s="117">
        <f ca="1">IF(LEFT(IFERROR(VLOOKUP(LOOKUP(2,1/SEARCH(B395,Товары!A:A),Товары!A:A),Товары!A:B,2,0),""),6)=MID(X395,1,6),1,0)</f>
        <v>1</v>
      </c>
      <c r="AE395" s="117">
        <f ca="1">SUMIF(Группа!A:A,C395,Группа!C:C)</f>
        <v>1</v>
      </c>
      <c r="AF395" s="117">
        <f ca="1">SUMIF(Группа!B:B,Y395,Группа!C:C)</f>
        <v>1</v>
      </c>
      <c r="AG395" s="117">
        <f ca="1">SUMIF(Формы!A:A,D395,Формы!B:B)</f>
        <v>1</v>
      </c>
      <c r="AH395" s="117">
        <f ca="1">SUMIF(Материал!A:A,K395,Материал!B:B)</f>
        <v>1</v>
      </c>
      <c r="AI395" s="117">
        <f ca="1">SUMIF(Размеры!A:A,P395,Размеры!E:E)</f>
        <v>1</v>
      </c>
      <c r="AJ395" s="117">
        <f ca="1">SUMIF(Сезон!A:A,F395,Сезон!B:B)</f>
        <v>1</v>
      </c>
      <c r="AK395" s="117">
        <f ca="1">SUMIF(Состав!A:A,J395,Состав!B:B)</f>
        <v>0</v>
      </c>
      <c r="AL395" s="117">
        <f ca="1">SUMIF(ЦветПолный!A:A,I395,ЦветПолный!C:C)</f>
        <v>11</v>
      </c>
      <c r="AM395" s="117">
        <f ca="1">SUMIF(Цвет!A:A,W395,Цвет!B:B)</f>
        <v>1</v>
      </c>
      <c r="AN395" s="117">
        <f ca="1">SUMIF(Пол!B:B,L395,Пол!C:C)</f>
        <v>1</v>
      </c>
      <c r="AO395" s="117">
        <f ca="1">SUMIF(Марка!A:A,G395,Марка!B:B)</f>
        <v>1</v>
      </c>
      <c r="AP395" s="117">
        <f ca="1">SUMIF(Страна!A:A,M395,Страна!B:B)</f>
        <v>1</v>
      </c>
      <c r="AQ395" s="83" t="str">
        <f ca="1">IF(VLOOKUP(T395,Товары!A:B,2,FALSE)=X395,"Есть в 1С","ERR")</f>
        <v>Есть в 1С</v>
      </c>
      <c r="AR395" s="84" t="str">
        <f ca="1">IF(VLOOKUP(X395,Товары!B:B,1,FALSE)=X395,"Есть в 1С","ERR")</f>
        <v>Есть в 1С</v>
      </c>
      <c r="AS395" s="116" t="str">
        <f ca="1">VLOOKUP(T395,Товары!A:B,2,FALSE)</f>
        <v>21-018-09</v>
      </c>
      <c r="AT395" s="114" t="str">
        <f ca="1">VLOOKUP(T395,Товары!A:B,1,FALSE)</f>
        <v>Кепка BAILEY арт. 1365 GRAHAM (черный) {black}</v>
      </c>
    </row>
    <row r="396" spans="1:46" x14ac:dyDescent="0.25">
      <c r="A396" s="133" t="str">
        <f ca="1"/>
        <v>21-018-09-55</v>
      </c>
      <c r="B396" s="128" t="str">
        <f ca="1">UPPER(_xlfn.XLOOKUP($A396,Строчный!$A:$A,Строчный!B:B,"ERR",0))</f>
        <v>1365 GRAHAM</v>
      </c>
      <c r="C396" s="101" t="str">
        <f ca="1">PROPER(_xlfn.XLOOKUP($A396,Строчный!$A:$A,Строчный!C:C,"ERR",0))</f>
        <v>Кепки</v>
      </c>
      <c r="D396" s="101" t="str">
        <f ca="1">_xlfn.LET(_xlpm.DATA,(_xlfn.XLOOKUP($A396,Строчный!$A:$A,Строчный!D:D,"ERR",0)),UPPER(MID(_xlpm.DATA,1,1))&amp;LOWER(MID(_xlpm.DATA,2,LEN(_xlpm.DATA)-1)))</f>
        <v>Кепка уточка</v>
      </c>
      <c r="E396" s="101" t="str">
        <f ca="1">PROPER(_xlfn.XLOOKUP($A396,Строчный!$A:$A,Строчный!E:E,"ERR",0))</f>
        <v>The Hollywood</v>
      </c>
      <c r="F396" s="101" t="str">
        <f ca="1">LOWER(_xlfn.XLOOKUP($A396,Строчный!$A:$A,Строчный!F:F,"ERR",0))</f>
        <v>летний</v>
      </c>
      <c r="G396" s="101" t="str">
        <f ca="1">UPPER(_xlfn.XLOOKUP($A396,Строчный!$A:$A,Строчный!G:G,"ERR",0))</f>
        <v>BAILEY</v>
      </c>
      <c r="H396" s="101" t="str">
        <f ca="1">LOWER(_xlfn.XLOOKUP($A396,Строчный!$A:$A,Строчный!H:H,"ERR",0))</f>
        <v>black</v>
      </c>
      <c r="I396" s="101" t="str">
        <f ca="1">LOWER(_xlfn.XLOOKUP($A396,Строчный!$A:$A,Строчный!I:I,"ERR",0))</f>
        <v>черный</v>
      </c>
      <c r="J396" s="101" t="str">
        <f ca="1">SUBSTITUTE(LOWER(_xlfn.XLOOKUP($A396,Строчный!$A:$A,Строчный!J:J,"ERR",0)),"подклад","Подклад")</f>
        <v>65% полиэстер - 35% хлопок / Подклад: 100% полиэстер</v>
      </c>
      <c r="K396" s="101" t="str">
        <f ca="1">LOWER(_xlfn.XLOOKUP($A396,Строчный!$A:$A,Строчный!K:K,"ERR",0))</f>
        <v>хлопковые</v>
      </c>
      <c r="L396" s="101" t="str">
        <f ca="1">PROPER(_xlfn.XLOOKUP($A396,Строчный!$A:$A,Строчный!L:L,"ERR",0))</f>
        <v>Унисекс</v>
      </c>
      <c r="M396" s="101" t="str">
        <f ca="1">PROPER(_xlfn.XLOOKUP($A396,Строчный!$A:$A,Строчный!M:M,"ERR",0))</f>
        <v>Китай</v>
      </c>
      <c r="N396" s="110">
        <f ca="1">VALUE(_xlfn.XLOOKUP($A396,Строчный!$A:$A,Строчный!N:N,"ERR",0))</f>
        <v>1649.7000000000003</v>
      </c>
      <c r="O396" s="109" t="str">
        <f ca="1">_xlfn.XLOOKUP($G396,Фабрика!A:A,Фабрика!B:B,"ERR",0)</f>
        <v>Bollman Headwear Europe Ltd; 2 Merchants drive, Caelisle, Cumbria CA3 0JW, United Kingdom</v>
      </c>
      <c r="P396" s="100">
        <f ca="1">_xlfn.XLOOKUP($A396,Строчный!$A:$A,Строчный!P:P,"ERR",0)</f>
        <v>55</v>
      </c>
      <c r="Q396" s="100">
        <f ca="1">VALUE(_xlfn.XLOOKUP($A396,Строчный!$A:$A,Строчный!Q:Q,"ERR",0))</f>
        <v>2</v>
      </c>
      <c r="R396" s="14" t="s">
        <v>283</v>
      </c>
      <c r="S396" s="122" t="str">
        <f t="shared" ca="1" si="38"/>
        <v>Кепка BAILEY арт. 1365 GRAHAM (черный)</v>
      </c>
      <c r="T396" s="121" t="str">
        <f t="shared" ca="1" si="39"/>
        <v>Кепка BAILEY арт. 1365 GRAHAM (черный) {black}</v>
      </c>
      <c r="U396" s="18" t="str">
        <f t="shared" ca="1" si="40"/>
        <v>черный</v>
      </c>
      <c r="V396" s="18" t="str">
        <f t="shared" ca="1" si="41"/>
        <v>черный</v>
      </c>
      <c r="W396" s="119" t="str">
        <f ca="1">_xlfn.XLOOKUP(A396,'Цвета артикулов'!A:A,'Цвета артикулов'!B:B,IFERROR(MID(I396,FIND("-",I396)+1,LEN(I396)),IFERROR(MID(I396,1,FIND("/",I396)-2),I396)),0)</f>
        <v>черный</v>
      </c>
      <c r="X396" s="93" t="str">
        <f t="shared" ca="1" si="42"/>
        <v>21-018-09</v>
      </c>
      <c r="Y396" s="95" t="str">
        <f ca="1">VLOOKUP(C396,Группа!A:B,2,FALSE)</f>
        <v>Кепка</v>
      </c>
      <c r="Z396" s="117" t="str">
        <f ca="1">IFERROR(VLOOKUP(P396,Размеры!A:C,3,FALSE),"")</f>
        <v>55 S</v>
      </c>
      <c r="AA396" s="117" t="str">
        <f ca="1">VLOOKUP(I396,ЦветПолный!A:B,2,FALSE)</f>
        <v>09</v>
      </c>
      <c r="AB396" s="117">
        <f ca="1">IFERROR(VLOOKUP(P396,Размеры!A:D,4,FALSE),"")</f>
        <v>55</v>
      </c>
      <c r="AC396" s="117">
        <f ca="1">IF(LEFT(IFERROR(VLOOKUP(LOOKUP(2,1/SEARCH(B396,Товары!A:A),Товары!A:A),Товары!A:B,2,0),""),6)=MID(X396,1,6),1,0)</f>
        <v>1</v>
      </c>
      <c r="AE396" s="117">
        <f ca="1">SUMIF(Группа!A:A,C396,Группа!C:C)</f>
        <v>1</v>
      </c>
      <c r="AF396" s="117">
        <f ca="1">SUMIF(Группа!B:B,Y396,Группа!C:C)</f>
        <v>1</v>
      </c>
      <c r="AG396" s="117">
        <f ca="1">SUMIF(Формы!A:A,D396,Формы!B:B)</f>
        <v>1</v>
      </c>
      <c r="AH396" s="117">
        <f ca="1">SUMIF(Материал!A:A,K396,Материал!B:B)</f>
        <v>1</v>
      </c>
      <c r="AI396" s="117">
        <f ca="1">SUMIF(Размеры!A:A,P396,Размеры!E:E)</f>
        <v>1</v>
      </c>
      <c r="AJ396" s="117">
        <f ca="1">SUMIF(Сезон!A:A,F396,Сезон!B:B)</f>
        <v>1</v>
      </c>
      <c r="AK396" s="117">
        <f ca="1">SUMIF(Состав!A:A,J396,Состав!B:B)</f>
        <v>0</v>
      </c>
      <c r="AL396" s="117">
        <f ca="1">SUMIF(ЦветПолный!A:A,I396,ЦветПолный!C:C)</f>
        <v>11</v>
      </c>
      <c r="AM396" s="117">
        <f ca="1">SUMIF(Цвет!A:A,W396,Цвет!B:B)</f>
        <v>1</v>
      </c>
      <c r="AN396" s="117">
        <f ca="1">SUMIF(Пол!B:B,L396,Пол!C:C)</f>
        <v>1</v>
      </c>
      <c r="AO396" s="117">
        <f ca="1">SUMIF(Марка!A:A,G396,Марка!B:B)</f>
        <v>1</v>
      </c>
      <c r="AP396" s="117">
        <f ca="1">SUMIF(Страна!A:A,M396,Страна!B:B)</f>
        <v>1</v>
      </c>
      <c r="AQ396" s="83" t="str">
        <f ca="1">IF(VLOOKUP(T396,Товары!A:B,2,FALSE)=X396,"Есть в 1С","ERR")</f>
        <v>Есть в 1С</v>
      </c>
      <c r="AR396" s="84" t="str">
        <f ca="1">IF(VLOOKUP(X396,Товары!B:B,1,FALSE)=X396,"Есть в 1С","ERR")</f>
        <v>Есть в 1С</v>
      </c>
      <c r="AS396" s="116" t="str">
        <f ca="1">VLOOKUP(T396,Товары!A:B,2,FALSE)</f>
        <v>21-018-09</v>
      </c>
      <c r="AT396" s="114" t="str">
        <f ca="1">VLOOKUP(T396,Товары!A:B,1,FALSE)</f>
        <v>Кепка BAILEY арт. 1365 GRAHAM (черный) {black}</v>
      </c>
    </row>
    <row r="397" spans="1:46" x14ac:dyDescent="0.25">
      <c r="A397" s="133" t="str">
        <f ca="1"/>
        <v>21-018-02-63</v>
      </c>
      <c r="B397" s="128" t="str">
        <f ca="1">UPPER(_xlfn.XLOOKUP($A397,Строчный!$A:$A,Строчный!B:B,"ERR",0))</f>
        <v>1365 GRAHAM</v>
      </c>
      <c r="C397" s="101" t="str">
        <f ca="1">PROPER(_xlfn.XLOOKUP($A397,Строчный!$A:$A,Строчный!C:C,"ERR",0))</f>
        <v>Кепки</v>
      </c>
      <c r="D397" s="101" t="str">
        <f ca="1">_xlfn.LET(_xlpm.DATA,(_xlfn.XLOOKUP($A397,Строчный!$A:$A,Строчный!D:D,"ERR",0)),UPPER(MID(_xlpm.DATA,1,1))&amp;LOWER(MID(_xlpm.DATA,2,LEN(_xlpm.DATA)-1)))</f>
        <v>Кепка уточка</v>
      </c>
      <c r="E397" s="101" t="str">
        <f ca="1">PROPER(_xlfn.XLOOKUP($A397,Строчный!$A:$A,Строчный!E:E,"ERR",0))</f>
        <v>The Hollywood</v>
      </c>
      <c r="F397" s="101" t="str">
        <f ca="1">LOWER(_xlfn.XLOOKUP($A397,Строчный!$A:$A,Строчный!F:F,"ERR",0))</f>
        <v>летний</v>
      </c>
      <c r="G397" s="101" t="str">
        <f ca="1">UPPER(_xlfn.XLOOKUP($A397,Строчный!$A:$A,Строчный!G:G,"ERR",0))</f>
        <v>BAILEY</v>
      </c>
      <c r="H397" s="101" t="str">
        <f ca="1">LOWER(_xlfn.XLOOKUP($A397,Строчный!$A:$A,Строчный!H:H,"ERR",0))</f>
        <v>tan</v>
      </c>
      <c r="I397" s="101" t="str">
        <f ca="1">LOWER(_xlfn.XLOOKUP($A397,Строчный!$A:$A,Строчный!I:I,"ERR",0))</f>
        <v>бежевый</v>
      </c>
      <c r="J397" s="101" t="str">
        <f ca="1">SUBSTITUTE(LOWER(_xlfn.XLOOKUP($A397,Строчный!$A:$A,Строчный!J:J,"ERR",0)),"подклад","Подклад")</f>
        <v>65% полиэстер - 35% хлопок / Подклад: 100% полиэстер</v>
      </c>
      <c r="K397" s="101" t="str">
        <f ca="1">LOWER(_xlfn.XLOOKUP($A397,Строчный!$A:$A,Строчный!K:K,"ERR",0))</f>
        <v>хлопковые</v>
      </c>
      <c r="L397" s="101" t="str">
        <f ca="1">PROPER(_xlfn.XLOOKUP($A397,Строчный!$A:$A,Строчный!L:L,"ERR",0))</f>
        <v>Унисекс</v>
      </c>
      <c r="M397" s="101" t="str">
        <f ca="1">PROPER(_xlfn.XLOOKUP($A397,Строчный!$A:$A,Строчный!M:M,"ERR",0))</f>
        <v>Китай</v>
      </c>
      <c r="N397" s="110">
        <f ca="1">VALUE(_xlfn.XLOOKUP($A397,Строчный!$A:$A,Строчный!N:N,"ERR",0))</f>
        <v>1649.7000000000003</v>
      </c>
      <c r="O397" s="109" t="str">
        <f ca="1">_xlfn.XLOOKUP($G397,Фабрика!A:A,Фабрика!B:B,"ERR",0)</f>
        <v>Bollman Headwear Europe Ltd; 2 Merchants drive, Caelisle, Cumbria CA3 0JW, United Kingdom</v>
      </c>
      <c r="P397" s="100">
        <f ca="1">_xlfn.XLOOKUP($A397,Строчный!$A:$A,Строчный!P:P,"ERR",0)</f>
        <v>63</v>
      </c>
      <c r="Q397" s="100">
        <f ca="1">VALUE(_xlfn.XLOOKUP($A397,Строчный!$A:$A,Строчный!Q:Q,"ERR",0))</f>
        <v>2</v>
      </c>
      <c r="R397" s="14" t="s">
        <v>283</v>
      </c>
      <c r="S397" s="122" t="str">
        <f t="shared" ca="1" si="38"/>
        <v>Кепка BAILEY арт. 1365 GRAHAM (бежевый)</v>
      </c>
      <c r="T397" s="121" t="str">
        <f t="shared" ca="1" si="39"/>
        <v>Кепка BAILEY арт. 1365 GRAHAM (бежевый) {tan}</v>
      </c>
      <c r="U397" s="18" t="str">
        <f t="shared" ca="1" si="40"/>
        <v>бежевый</v>
      </c>
      <c r="V397" s="18" t="str">
        <f t="shared" ca="1" si="41"/>
        <v>бежевый</v>
      </c>
      <c r="W397" s="119" t="str">
        <f ca="1">_xlfn.XLOOKUP(A397,'Цвета артикулов'!A:A,'Цвета артикулов'!B:B,IFERROR(MID(I397,FIND("-",I397)+1,LEN(I397)),IFERROR(MID(I397,1,FIND("/",I397)-2),I397)),0)</f>
        <v>бежевый</v>
      </c>
      <c r="X397" s="93" t="str">
        <f t="shared" ca="1" si="42"/>
        <v>21-018-02</v>
      </c>
      <c r="Y397" s="95" t="str">
        <f ca="1">VLOOKUP(C397,Группа!A:B,2,FALSE)</f>
        <v>Кепка</v>
      </c>
      <c r="Z397" s="117" t="str">
        <f ca="1">IFERROR(VLOOKUP(P397,Размеры!A:C,3,FALSE),"")</f>
        <v>63 XXL</v>
      </c>
      <c r="AA397" s="117" t="str">
        <f ca="1">VLOOKUP(I397,ЦветПолный!A:B,2,FALSE)</f>
        <v>02</v>
      </c>
      <c r="AB397" s="117">
        <f ca="1">IFERROR(VLOOKUP(P397,Размеры!A:D,4,FALSE),"")</f>
        <v>63</v>
      </c>
      <c r="AC397" s="117">
        <f ca="1">IF(LEFT(IFERROR(VLOOKUP(LOOKUP(2,1/SEARCH(B397,Товары!A:A),Товары!A:A),Товары!A:B,2,0),""),6)=MID(X397,1,6),1,0)</f>
        <v>1</v>
      </c>
      <c r="AE397" s="117">
        <f ca="1">SUMIF(Группа!A:A,C397,Группа!C:C)</f>
        <v>1</v>
      </c>
      <c r="AF397" s="117">
        <f ca="1">SUMIF(Группа!B:B,Y397,Группа!C:C)</f>
        <v>1</v>
      </c>
      <c r="AG397" s="117">
        <f ca="1">SUMIF(Формы!A:A,D397,Формы!B:B)</f>
        <v>1</v>
      </c>
      <c r="AH397" s="117">
        <f ca="1">SUMIF(Материал!A:A,K397,Материал!B:B)</f>
        <v>1</v>
      </c>
      <c r="AI397" s="117">
        <f ca="1">SUMIF(Размеры!A:A,P397,Размеры!E:E)</f>
        <v>1</v>
      </c>
      <c r="AJ397" s="117">
        <f ca="1">SUMIF(Сезон!A:A,F397,Сезон!B:B)</f>
        <v>1</v>
      </c>
      <c r="AK397" s="117">
        <f ca="1">SUMIF(Состав!A:A,J397,Состав!B:B)</f>
        <v>0</v>
      </c>
      <c r="AL397" s="117">
        <f ca="1">SUMIF(ЦветПолный!A:A,I397,ЦветПолный!C:C)</f>
        <v>12</v>
      </c>
      <c r="AM397" s="117">
        <f ca="1">SUMIF(Цвет!A:A,W397,Цвет!B:B)</f>
        <v>1</v>
      </c>
      <c r="AN397" s="117">
        <f ca="1">SUMIF(Пол!B:B,L397,Пол!C:C)</f>
        <v>1</v>
      </c>
      <c r="AO397" s="117">
        <f ca="1">SUMIF(Марка!A:A,G397,Марка!B:B)</f>
        <v>1</v>
      </c>
      <c r="AP397" s="117">
        <f ca="1">SUMIF(Страна!A:A,M397,Страна!B:B)</f>
        <v>1</v>
      </c>
      <c r="AQ397" s="83" t="str">
        <f ca="1">IF(VLOOKUP(T397,Товары!A:B,2,FALSE)=X397,"Есть в 1С","ERR")</f>
        <v>Есть в 1С</v>
      </c>
      <c r="AR397" s="84" t="str">
        <f ca="1">IF(VLOOKUP(X397,Товары!B:B,1,FALSE)=X397,"Есть в 1С","ERR")</f>
        <v>Есть в 1С</v>
      </c>
      <c r="AS397" s="116" t="str">
        <f ca="1">VLOOKUP(T397,Товары!A:B,2,FALSE)</f>
        <v>21-018-02</v>
      </c>
      <c r="AT397" s="114" t="str">
        <f ca="1">VLOOKUP(T397,Товары!A:B,1,FALSE)</f>
        <v>Кепка BAILEY арт. 1365 GRAHAM (бежевый) {tan}</v>
      </c>
    </row>
    <row r="398" spans="1:46" x14ac:dyDescent="0.25">
      <c r="A398" s="133" t="str">
        <f ca="1"/>
        <v>21-018-02-61</v>
      </c>
      <c r="B398" s="128" t="str">
        <f ca="1">UPPER(_xlfn.XLOOKUP($A398,Строчный!$A:$A,Строчный!B:B,"ERR",0))</f>
        <v>1365 GRAHAM</v>
      </c>
      <c r="C398" s="101" t="str">
        <f ca="1">PROPER(_xlfn.XLOOKUP($A398,Строчный!$A:$A,Строчный!C:C,"ERR",0))</f>
        <v>Кепки</v>
      </c>
      <c r="D398" s="101" t="str">
        <f ca="1">_xlfn.LET(_xlpm.DATA,(_xlfn.XLOOKUP($A398,Строчный!$A:$A,Строчный!D:D,"ERR",0)),UPPER(MID(_xlpm.DATA,1,1))&amp;LOWER(MID(_xlpm.DATA,2,LEN(_xlpm.DATA)-1)))</f>
        <v>Кепка уточка</v>
      </c>
      <c r="E398" s="101" t="str">
        <f ca="1">PROPER(_xlfn.XLOOKUP($A398,Строчный!$A:$A,Строчный!E:E,"ERR",0))</f>
        <v>The Hollywood</v>
      </c>
      <c r="F398" s="101" t="str">
        <f ca="1">LOWER(_xlfn.XLOOKUP($A398,Строчный!$A:$A,Строчный!F:F,"ERR",0))</f>
        <v>летний</v>
      </c>
      <c r="G398" s="101" t="str">
        <f ca="1">UPPER(_xlfn.XLOOKUP($A398,Строчный!$A:$A,Строчный!G:G,"ERR",0))</f>
        <v>BAILEY</v>
      </c>
      <c r="H398" s="101" t="str">
        <f ca="1">LOWER(_xlfn.XLOOKUP($A398,Строчный!$A:$A,Строчный!H:H,"ERR",0))</f>
        <v>tan</v>
      </c>
      <c r="I398" s="101" t="str">
        <f ca="1">LOWER(_xlfn.XLOOKUP($A398,Строчный!$A:$A,Строчный!I:I,"ERR",0))</f>
        <v>бежевый</v>
      </c>
      <c r="J398" s="101" t="str">
        <f ca="1">SUBSTITUTE(LOWER(_xlfn.XLOOKUP($A398,Строчный!$A:$A,Строчный!J:J,"ERR",0)),"подклад","Подклад")</f>
        <v>65% полиэстер - 35% хлопок / Подклад: 100% полиэстер</v>
      </c>
      <c r="K398" s="101" t="str">
        <f ca="1">LOWER(_xlfn.XLOOKUP($A398,Строчный!$A:$A,Строчный!K:K,"ERR",0))</f>
        <v>хлопковые</v>
      </c>
      <c r="L398" s="101" t="str">
        <f ca="1">PROPER(_xlfn.XLOOKUP($A398,Строчный!$A:$A,Строчный!L:L,"ERR",0))</f>
        <v>Унисекс</v>
      </c>
      <c r="M398" s="101" t="str">
        <f ca="1">PROPER(_xlfn.XLOOKUP($A398,Строчный!$A:$A,Строчный!M:M,"ERR",0))</f>
        <v>Китай</v>
      </c>
      <c r="N398" s="110">
        <f ca="1">VALUE(_xlfn.XLOOKUP($A398,Строчный!$A:$A,Строчный!N:N,"ERR",0))</f>
        <v>1649.7000000000003</v>
      </c>
      <c r="O398" s="109" t="str">
        <f ca="1">_xlfn.XLOOKUP($G398,Фабрика!A:A,Фабрика!B:B,"ERR",0)</f>
        <v>Bollman Headwear Europe Ltd; 2 Merchants drive, Caelisle, Cumbria CA3 0JW, United Kingdom</v>
      </c>
      <c r="P398" s="100">
        <f ca="1">_xlfn.XLOOKUP($A398,Строчный!$A:$A,Строчный!P:P,"ERR",0)</f>
        <v>61</v>
      </c>
      <c r="Q398" s="100">
        <f ca="1">VALUE(_xlfn.XLOOKUP($A398,Строчный!$A:$A,Строчный!Q:Q,"ERR",0))</f>
        <v>3</v>
      </c>
      <c r="R398" s="14" t="s">
        <v>283</v>
      </c>
      <c r="S398" s="122" t="str">
        <f t="shared" ca="1" si="38"/>
        <v>Кепка BAILEY арт. 1365 GRAHAM (бежевый)</v>
      </c>
      <c r="T398" s="121" t="str">
        <f t="shared" ca="1" si="39"/>
        <v>Кепка BAILEY арт. 1365 GRAHAM (бежевый) {tan}</v>
      </c>
      <c r="U398" s="18" t="str">
        <f t="shared" ca="1" si="40"/>
        <v>бежевый</v>
      </c>
      <c r="V398" s="18" t="str">
        <f t="shared" ca="1" si="41"/>
        <v>бежевый</v>
      </c>
      <c r="W398" s="119" t="str">
        <f ca="1">_xlfn.XLOOKUP(A398,'Цвета артикулов'!A:A,'Цвета артикулов'!B:B,IFERROR(MID(I398,FIND("-",I398)+1,LEN(I398)),IFERROR(MID(I398,1,FIND("/",I398)-2),I398)),0)</f>
        <v>бежевый</v>
      </c>
      <c r="X398" s="93" t="str">
        <f t="shared" ca="1" si="42"/>
        <v>21-018-02</v>
      </c>
      <c r="Y398" s="95" t="str">
        <f ca="1">VLOOKUP(C398,Группа!A:B,2,FALSE)</f>
        <v>Кепка</v>
      </c>
      <c r="Z398" s="117" t="str">
        <f ca="1">IFERROR(VLOOKUP(P398,Размеры!A:C,3,FALSE),"")</f>
        <v>61 XL</v>
      </c>
      <c r="AA398" s="117" t="str">
        <f ca="1">VLOOKUP(I398,ЦветПолный!A:B,2,FALSE)</f>
        <v>02</v>
      </c>
      <c r="AB398" s="117">
        <f ca="1">IFERROR(VLOOKUP(P398,Размеры!A:D,4,FALSE),"")</f>
        <v>61</v>
      </c>
      <c r="AC398" s="117">
        <f ca="1">IF(LEFT(IFERROR(VLOOKUP(LOOKUP(2,1/SEARCH(B398,Товары!A:A),Товары!A:A),Товары!A:B,2,0),""),6)=MID(X398,1,6),1,0)</f>
        <v>1</v>
      </c>
      <c r="AE398" s="117">
        <f ca="1">SUMIF(Группа!A:A,C398,Группа!C:C)</f>
        <v>1</v>
      </c>
      <c r="AF398" s="117">
        <f ca="1">SUMIF(Группа!B:B,Y398,Группа!C:C)</f>
        <v>1</v>
      </c>
      <c r="AG398" s="117">
        <f ca="1">SUMIF(Формы!A:A,D398,Формы!B:B)</f>
        <v>1</v>
      </c>
      <c r="AH398" s="117">
        <f ca="1">SUMIF(Материал!A:A,K398,Материал!B:B)</f>
        <v>1</v>
      </c>
      <c r="AI398" s="117">
        <f ca="1">SUMIF(Размеры!A:A,P398,Размеры!E:E)</f>
        <v>1</v>
      </c>
      <c r="AJ398" s="117">
        <f ca="1">SUMIF(Сезон!A:A,F398,Сезон!B:B)</f>
        <v>1</v>
      </c>
      <c r="AK398" s="117">
        <f ca="1">SUMIF(Состав!A:A,J398,Состав!B:B)</f>
        <v>0</v>
      </c>
      <c r="AL398" s="117">
        <f ca="1">SUMIF(ЦветПолный!A:A,I398,ЦветПолный!C:C)</f>
        <v>12</v>
      </c>
      <c r="AM398" s="117">
        <f ca="1">SUMIF(Цвет!A:A,W398,Цвет!B:B)</f>
        <v>1</v>
      </c>
      <c r="AN398" s="117">
        <f ca="1">SUMIF(Пол!B:B,L398,Пол!C:C)</f>
        <v>1</v>
      </c>
      <c r="AO398" s="117">
        <f ca="1">SUMIF(Марка!A:A,G398,Марка!B:B)</f>
        <v>1</v>
      </c>
      <c r="AP398" s="117">
        <f ca="1">SUMIF(Страна!A:A,M398,Страна!B:B)</f>
        <v>1</v>
      </c>
      <c r="AQ398" s="83" t="str">
        <f ca="1">IF(VLOOKUP(T398,Товары!A:B,2,FALSE)=X398,"Есть в 1С","ERR")</f>
        <v>Есть в 1С</v>
      </c>
      <c r="AR398" s="84" t="str">
        <f ca="1">IF(VLOOKUP(X398,Товары!B:B,1,FALSE)=X398,"Есть в 1С","ERR")</f>
        <v>Есть в 1С</v>
      </c>
      <c r="AS398" s="116" t="str">
        <f ca="1">VLOOKUP(T398,Товары!A:B,2,FALSE)</f>
        <v>21-018-02</v>
      </c>
      <c r="AT398" s="114" t="str">
        <f ca="1">VLOOKUP(T398,Товары!A:B,1,FALSE)</f>
        <v>Кепка BAILEY арт. 1365 GRAHAM (бежевый) {tan}</v>
      </c>
    </row>
    <row r="399" spans="1:46" x14ac:dyDescent="0.25">
      <c r="A399" s="133" t="str">
        <f ca="1"/>
        <v>21-018-02-59</v>
      </c>
      <c r="B399" s="128" t="str">
        <f ca="1">UPPER(_xlfn.XLOOKUP($A399,Строчный!$A:$A,Строчный!B:B,"ERR",0))</f>
        <v>1365 GRAHAM</v>
      </c>
      <c r="C399" s="101" t="str">
        <f ca="1">PROPER(_xlfn.XLOOKUP($A399,Строчный!$A:$A,Строчный!C:C,"ERR",0))</f>
        <v>Кепки</v>
      </c>
      <c r="D399" s="101" t="str">
        <f ca="1">_xlfn.LET(_xlpm.DATA,(_xlfn.XLOOKUP($A399,Строчный!$A:$A,Строчный!D:D,"ERR",0)),UPPER(MID(_xlpm.DATA,1,1))&amp;LOWER(MID(_xlpm.DATA,2,LEN(_xlpm.DATA)-1)))</f>
        <v>Кепка уточка</v>
      </c>
      <c r="E399" s="101" t="str">
        <f ca="1">PROPER(_xlfn.XLOOKUP($A399,Строчный!$A:$A,Строчный!E:E,"ERR",0))</f>
        <v>The Hollywood</v>
      </c>
      <c r="F399" s="101" t="str">
        <f ca="1">LOWER(_xlfn.XLOOKUP($A399,Строчный!$A:$A,Строчный!F:F,"ERR",0))</f>
        <v>летний</v>
      </c>
      <c r="G399" s="101" t="str">
        <f ca="1">UPPER(_xlfn.XLOOKUP($A399,Строчный!$A:$A,Строчный!G:G,"ERR",0))</f>
        <v>BAILEY</v>
      </c>
      <c r="H399" s="101" t="str">
        <f ca="1">LOWER(_xlfn.XLOOKUP($A399,Строчный!$A:$A,Строчный!H:H,"ERR",0))</f>
        <v>tan</v>
      </c>
      <c r="I399" s="101" t="str">
        <f ca="1">LOWER(_xlfn.XLOOKUP($A399,Строчный!$A:$A,Строчный!I:I,"ERR",0))</f>
        <v>бежевый</v>
      </c>
      <c r="J399" s="101" t="str">
        <f ca="1">SUBSTITUTE(LOWER(_xlfn.XLOOKUP($A399,Строчный!$A:$A,Строчный!J:J,"ERR",0)),"подклад","Подклад")</f>
        <v>65% полиэстер - 35% хлопок / Подклад: 100% полиэстер</v>
      </c>
      <c r="K399" s="101" t="str">
        <f ca="1">LOWER(_xlfn.XLOOKUP($A399,Строчный!$A:$A,Строчный!K:K,"ERR",0))</f>
        <v>хлопковые</v>
      </c>
      <c r="L399" s="101" t="str">
        <f ca="1">PROPER(_xlfn.XLOOKUP($A399,Строчный!$A:$A,Строчный!L:L,"ERR",0))</f>
        <v>Унисекс</v>
      </c>
      <c r="M399" s="101" t="str">
        <f ca="1">PROPER(_xlfn.XLOOKUP($A399,Строчный!$A:$A,Строчный!M:M,"ERR",0))</f>
        <v>Китай</v>
      </c>
      <c r="N399" s="110">
        <f ca="1">VALUE(_xlfn.XLOOKUP($A399,Строчный!$A:$A,Строчный!N:N,"ERR",0))</f>
        <v>1649.7000000000003</v>
      </c>
      <c r="O399" s="109" t="str">
        <f ca="1">_xlfn.XLOOKUP($G399,Фабрика!A:A,Фабрика!B:B,"ERR",0)</f>
        <v>Bollman Headwear Europe Ltd; 2 Merchants drive, Caelisle, Cumbria CA3 0JW, United Kingdom</v>
      </c>
      <c r="P399" s="100">
        <f ca="1">_xlfn.XLOOKUP($A399,Строчный!$A:$A,Строчный!P:P,"ERR",0)</f>
        <v>59</v>
      </c>
      <c r="Q399" s="100">
        <f ca="1">VALUE(_xlfn.XLOOKUP($A399,Строчный!$A:$A,Строчный!Q:Q,"ERR",0))</f>
        <v>3</v>
      </c>
      <c r="R399" s="14" t="s">
        <v>283</v>
      </c>
      <c r="S399" s="122" t="str">
        <f t="shared" ca="1" si="38"/>
        <v>Кепка BAILEY арт. 1365 GRAHAM (бежевый)</v>
      </c>
      <c r="T399" s="121" t="str">
        <f t="shared" ca="1" si="39"/>
        <v>Кепка BAILEY арт. 1365 GRAHAM (бежевый) {tan}</v>
      </c>
      <c r="U399" s="18" t="str">
        <f t="shared" ca="1" si="40"/>
        <v>бежевый</v>
      </c>
      <c r="V399" s="18" t="str">
        <f t="shared" ca="1" si="41"/>
        <v>бежевый</v>
      </c>
      <c r="W399" s="119" t="str">
        <f ca="1">_xlfn.XLOOKUP(A399,'Цвета артикулов'!A:A,'Цвета артикулов'!B:B,IFERROR(MID(I399,FIND("-",I399)+1,LEN(I399)),IFERROR(MID(I399,1,FIND("/",I399)-2),I399)),0)</f>
        <v>бежевый</v>
      </c>
      <c r="X399" s="93" t="str">
        <f t="shared" ca="1" si="42"/>
        <v>21-018-02</v>
      </c>
      <c r="Y399" s="95" t="str">
        <f ca="1">VLOOKUP(C399,Группа!A:B,2,FALSE)</f>
        <v>Кепка</v>
      </c>
      <c r="Z399" s="117" t="str">
        <f ca="1">IFERROR(VLOOKUP(P399,Размеры!A:C,3,FALSE),"")</f>
        <v>59 L</v>
      </c>
      <c r="AA399" s="117" t="str">
        <f ca="1">VLOOKUP(I399,ЦветПолный!A:B,2,FALSE)</f>
        <v>02</v>
      </c>
      <c r="AB399" s="117">
        <f ca="1">IFERROR(VLOOKUP(P399,Размеры!A:D,4,FALSE),"")</f>
        <v>59</v>
      </c>
      <c r="AC399" s="117">
        <f ca="1">IF(LEFT(IFERROR(VLOOKUP(LOOKUP(2,1/SEARCH(B399,Товары!A:A),Товары!A:A),Товары!A:B,2,0),""),6)=MID(X399,1,6),1,0)</f>
        <v>1</v>
      </c>
      <c r="AE399" s="117">
        <f ca="1">SUMIF(Группа!A:A,C399,Группа!C:C)</f>
        <v>1</v>
      </c>
      <c r="AF399" s="117">
        <f ca="1">SUMIF(Группа!B:B,Y399,Группа!C:C)</f>
        <v>1</v>
      </c>
      <c r="AG399" s="117">
        <f ca="1">SUMIF(Формы!A:A,D399,Формы!B:B)</f>
        <v>1</v>
      </c>
      <c r="AH399" s="117">
        <f ca="1">SUMIF(Материал!A:A,K399,Материал!B:B)</f>
        <v>1</v>
      </c>
      <c r="AI399" s="117">
        <f ca="1">SUMIF(Размеры!A:A,P399,Размеры!E:E)</f>
        <v>1</v>
      </c>
      <c r="AJ399" s="117">
        <f ca="1">SUMIF(Сезон!A:A,F399,Сезон!B:B)</f>
        <v>1</v>
      </c>
      <c r="AK399" s="117">
        <f ca="1">SUMIF(Состав!A:A,J399,Состав!B:B)</f>
        <v>0</v>
      </c>
      <c r="AL399" s="117">
        <f ca="1">SUMIF(ЦветПолный!A:A,I399,ЦветПолный!C:C)</f>
        <v>12</v>
      </c>
      <c r="AM399" s="117">
        <f ca="1">SUMIF(Цвет!A:A,W399,Цвет!B:B)</f>
        <v>1</v>
      </c>
      <c r="AN399" s="117">
        <f ca="1">SUMIF(Пол!B:B,L399,Пол!C:C)</f>
        <v>1</v>
      </c>
      <c r="AO399" s="117">
        <f ca="1">SUMIF(Марка!A:A,G399,Марка!B:B)</f>
        <v>1</v>
      </c>
      <c r="AP399" s="117">
        <f ca="1">SUMIF(Страна!A:A,M399,Страна!B:B)</f>
        <v>1</v>
      </c>
      <c r="AQ399" s="83" t="str">
        <f ca="1">IF(VLOOKUP(T399,Товары!A:B,2,FALSE)=X399,"Есть в 1С","ERR")</f>
        <v>Есть в 1С</v>
      </c>
      <c r="AR399" s="84" t="str">
        <f ca="1">IF(VLOOKUP(X399,Товары!B:B,1,FALSE)=X399,"Есть в 1С","ERR")</f>
        <v>Есть в 1С</v>
      </c>
      <c r="AS399" s="116" t="str">
        <f ca="1">VLOOKUP(T399,Товары!A:B,2,FALSE)</f>
        <v>21-018-02</v>
      </c>
      <c r="AT399" s="114" t="str">
        <f ca="1">VLOOKUP(T399,Товары!A:B,1,FALSE)</f>
        <v>Кепка BAILEY арт. 1365 GRAHAM (бежевый) {tan}</v>
      </c>
    </row>
    <row r="400" spans="1:46" x14ac:dyDescent="0.25">
      <c r="A400" s="133" t="str">
        <f ca="1"/>
        <v>21-012-25-57</v>
      </c>
      <c r="B400" s="128" t="str">
        <f ca="1">UPPER(_xlfn.XLOOKUP($A400,Строчный!$A:$A,Строчный!B:B,"ERR",0))</f>
        <v>7001 TINO</v>
      </c>
      <c r="C400" s="101" t="str">
        <f ca="1">PROPER(_xlfn.XLOOKUP($A400,Строчный!$A:$A,Строчный!C:C,"ERR",0))</f>
        <v>Шляпы</v>
      </c>
      <c r="D400" s="101" t="str">
        <f ca="1">_xlfn.LET(_xlpm.DATA,(_xlfn.XLOOKUP($A400,Строчный!$A:$A,Строчный!D:D,"ERR",0)),UPPER(MID(_xlpm.DATA,1,1))&amp;LOWER(MID(_xlpm.DATA,2,LEN(_xlpm.DATA)-1)))</f>
        <v>Шляпа трилби</v>
      </c>
      <c r="E400" s="101" t="str">
        <f ca="1">PROPER(_xlfn.XLOOKUP($A400,Строчный!$A:$A,Строчный!E:E,"ERR",0))</f>
        <v>The Hollywood</v>
      </c>
      <c r="F400" s="101" t="str">
        <f ca="1">LOWER(_xlfn.XLOOKUP($A400,Строчный!$A:$A,Строчный!F:F,"ERR",0))</f>
        <v>всесезон</v>
      </c>
      <c r="G400" s="101" t="str">
        <f ca="1">UPPER(_xlfn.XLOOKUP($A400,Строчный!$A:$A,Строчный!G:G,"ERR",0))</f>
        <v>BAILEY</v>
      </c>
      <c r="H400" s="101" t="str">
        <f ca="1">LOWER(_xlfn.XLOOKUP($A400,Строчный!$A:$A,Строчный!H:H,"ERR",0))</f>
        <v>contrapposto</v>
      </c>
      <c r="I400" s="101" t="str">
        <f ca="1">LOWER(_xlfn.XLOOKUP($A400,Строчный!$A:$A,Строчный!I:I,"ERR",0))</f>
        <v>белый / оливковый</v>
      </c>
      <c r="J400" s="101" t="str">
        <f ca="1">SUBSTITUTE(LOWER(_xlfn.XLOOKUP($A400,Строчный!$A:$A,Строчный!J:J,"ERR",0)),"подклад","Подклад")</f>
        <v>100% шерсть</v>
      </c>
      <c r="K400" s="101" t="str">
        <f ca="1">LOWER(_xlfn.XLOOKUP($A400,Строчный!$A:$A,Строчный!K:K,"ERR",0))</f>
        <v>фетровые</v>
      </c>
      <c r="L400" s="101" t="str">
        <f ca="1">PROPER(_xlfn.XLOOKUP($A400,Строчный!$A:$A,Строчный!L:L,"ERR",0))</f>
        <v>Унисекс</v>
      </c>
      <c r="M400" s="101" t="str">
        <f ca="1">PROPER(_xlfn.XLOOKUP($A400,Строчный!$A:$A,Строчный!M:M,"ERR",0))</f>
        <v>Соединенные Штаты</v>
      </c>
      <c r="N400" s="110">
        <f ca="1">VALUE(_xlfn.XLOOKUP($A400,Строчный!$A:$A,Строчный!N:N,"ERR",0))</f>
        <v>702.00000000000011</v>
      </c>
      <c r="O400" s="109" t="str">
        <f ca="1">_xlfn.XLOOKUP($G400,Фабрика!A:A,Фабрика!B:B,"ERR",0)</f>
        <v>Bollman Headwear Europe Ltd; 2 Merchants drive, Caelisle, Cumbria CA3 0JW, United Kingdom</v>
      </c>
      <c r="P400" s="100">
        <f ca="1">_xlfn.XLOOKUP($A400,Строчный!$A:$A,Строчный!P:P,"ERR",0)</f>
        <v>57</v>
      </c>
      <c r="Q400" s="100">
        <f ca="1">VALUE(_xlfn.XLOOKUP($A400,Строчный!$A:$A,Строчный!Q:Q,"ERR",0))</f>
        <v>1</v>
      </c>
      <c r="R400" s="14" t="s">
        <v>283</v>
      </c>
      <c r="S400" s="122" t="str">
        <f t="shared" ca="1" si="38"/>
        <v>Шляпа BAILEY арт. 7001 TINO (белый / оливковый)</v>
      </c>
      <c r="T400" s="121" t="str">
        <f t="shared" ca="1" si="39"/>
        <v>Шляпа BAILEY арт. 7001 TINO (белый / оливковый) {contrapposto}</v>
      </c>
      <c r="U400" s="18" t="str">
        <f t="shared" ca="1" si="40"/>
        <v>белый</v>
      </c>
      <c r="V400" s="18" t="str">
        <f t="shared" ca="1" si="41"/>
        <v>оливковый</v>
      </c>
      <c r="W400" s="119" t="str">
        <f ca="1">_xlfn.XLOOKUP(A400,'Цвета артикулов'!A:A,'Цвета артикулов'!B:B,IFERROR(MID(I400,FIND("-",I400)+1,LEN(I400)),IFERROR(MID(I400,1,FIND("/",I400)-2),I400)),0)</f>
        <v>белый</v>
      </c>
      <c r="X400" s="93" t="str">
        <f t="shared" ca="1" si="42"/>
        <v>21-012-25</v>
      </c>
      <c r="Y400" s="95" t="str">
        <f ca="1">VLOOKUP(C400,Группа!A:B,2,FALSE)</f>
        <v>Шляпа</v>
      </c>
      <c r="Z400" s="117" t="str">
        <f ca="1">IFERROR(VLOOKUP(P400,Размеры!A:C,3,FALSE),"")</f>
        <v>57 M</v>
      </c>
      <c r="AA400" s="117" t="str">
        <f ca="1">VLOOKUP(I400,ЦветПолный!A:B,2,FALSE)</f>
        <v>03</v>
      </c>
      <c r="AB400" s="117">
        <f ca="1">IFERROR(VLOOKUP(P400,Размеры!A:D,4,FALSE),"")</f>
        <v>57</v>
      </c>
      <c r="AC400" s="117">
        <f ca="1">IF(LEFT(IFERROR(VLOOKUP(LOOKUP(2,1/SEARCH(B400,Товары!A:A),Товары!A:A),Товары!A:B,2,0),""),6)=MID(X400,1,6),1,0)</f>
        <v>1</v>
      </c>
      <c r="AE400" s="117">
        <f ca="1">SUMIF(Группа!A:A,C400,Группа!C:C)</f>
        <v>1</v>
      </c>
      <c r="AF400" s="117">
        <f ca="1">SUMIF(Группа!B:B,Y400,Группа!C:C)</f>
        <v>1</v>
      </c>
      <c r="AG400" s="117">
        <f ca="1">SUMIF(Формы!A:A,D400,Формы!B:B)</f>
        <v>1</v>
      </c>
      <c r="AH400" s="117">
        <f ca="1">SUMIF(Материал!A:A,K400,Материал!B:B)</f>
        <v>1</v>
      </c>
      <c r="AI400" s="117">
        <f ca="1">SUMIF(Размеры!A:A,P400,Размеры!E:E)</f>
        <v>1</v>
      </c>
      <c r="AJ400" s="117">
        <f ca="1">SUMIF(Сезон!A:A,F400,Сезон!B:B)</f>
        <v>1</v>
      </c>
      <c r="AK400" s="117">
        <f ca="1">SUMIF(Состав!A:A,J400,Состав!B:B)</f>
        <v>1</v>
      </c>
      <c r="AL400" s="117">
        <f ca="1">SUMIF(ЦветПолный!A:A,I400,ЦветПолный!C:C)</f>
        <v>2</v>
      </c>
      <c r="AM400" s="117">
        <f ca="1">SUMIF(Цвет!A:A,W400,Цвет!B:B)</f>
        <v>1</v>
      </c>
      <c r="AN400" s="117">
        <f ca="1">SUMIF(Пол!B:B,L400,Пол!C:C)</f>
        <v>1</v>
      </c>
      <c r="AO400" s="117">
        <f ca="1">SUMIF(Марка!A:A,G400,Марка!B:B)</f>
        <v>1</v>
      </c>
      <c r="AP400" s="117">
        <f ca="1">SUMIF(Страна!A:A,M400,Страна!B:B)</f>
        <v>1</v>
      </c>
      <c r="AQ400" s="83" t="e">
        <f ca="1">IF(VLOOKUP(T400,Товары!A:B,2,FALSE)=X400,"Есть в 1С","ERR")</f>
        <v>#N/A</v>
      </c>
      <c r="AR400" s="84" t="e">
        <f ca="1">IF(VLOOKUP(X400,Товары!B:B,1,FALSE)=X400,"Есть в 1С","ERR")</f>
        <v>#N/A</v>
      </c>
      <c r="AS400" s="116" t="e">
        <f ca="1">VLOOKUP(T400,Товары!A:B,2,FALSE)</f>
        <v>#N/A</v>
      </c>
      <c r="AT400" s="114" t="e">
        <f ca="1">VLOOKUP(T400,Товары!A:B,1,FALSE)</f>
        <v>#N/A</v>
      </c>
    </row>
    <row r="401" spans="1:46" x14ac:dyDescent="0.25">
      <c r="A401" s="133" t="str">
        <f ca="1"/>
        <v>21-009-20-57</v>
      </c>
      <c r="B401" s="128" t="str">
        <f ca="1">UPPER(_xlfn.XLOOKUP($A401,Строчный!$A:$A,Строчный!B:B,"ERR",0))</f>
        <v>7005 CURTIS</v>
      </c>
      <c r="C401" s="101" t="str">
        <f ca="1">PROPER(_xlfn.XLOOKUP($A401,Строчный!$A:$A,Строчный!C:C,"ERR",0))</f>
        <v>Шляпы</v>
      </c>
      <c r="D401" s="101" t="str">
        <f ca="1">_xlfn.LET(_xlpm.DATA,(_xlfn.XLOOKUP($A401,Строчный!$A:$A,Строчный!D:D,"ERR",0)),UPPER(MID(_xlpm.DATA,1,1))&amp;LOWER(MID(_xlpm.DATA,2,LEN(_xlpm.DATA)-1)))</f>
        <v>Шляпа федора</v>
      </c>
      <c r="E401" s="101" t="str">
        <f ca="1">PROPER(_xlfn.XLOOKUP($A401,Строчный!$A:$A,Строчный!E:E,"ERR",0))</f>
        <v>The Hollywood</v>
      </c>
      <c r="F401" s="101" t="str">
        <f ca="1">LOWER(_xlfn.XLOOKUP($A401,Строчный!$A:$A,Строчный!F:F,"ERR",0))</f>
        <v>всесезон</v>
      </c>
      <c r="G401" s="101" t="str">
        <f ca="1">UPPER(_xlfn.XLOOKUP($A401,Строчный!$A:$A,Строчный!G:G,"ERR",0))</f>
        <v>BAILEY</v>
      </c>
      <c r="H401" s="101" t="str">
        <f ca="1">LOWER(_xlfn.XLOOKUP($A401,Строчный!$A:$A,Строчный!H:H,"ERR",0))</f>
        <v>sea breeze</v>
      </c>
      <c r="I401" s="101" t="str">
        <f ca="1">LOWER(_xlfn.XLOOKUP($A401,Строчный!$A:$A,Строчный!I:I,"ERR",0))</f>
        <v>светло-голубой</v>
      </c>
      <c r="J401" s="101" t="str">
        <f ca="1">SUBSTITUTE(LOWER(_xlfn.XLOOKUP($A401,Строчный!$A:$A,Строчный!J:J,"ERR",0)),"подклад","Подклад")</f>
        <v>100% шерсть</v>
      </c>
      <c r="K401" s="101" t="str">
        <f ca="1">LOWER(_xlfn.XLOOKUP($A401,Строчный!$A:$A,Строчный!K:K,"ERR",0))</f>
        <v>фетровые</v>
      </c>
      <c r="L401" s="101" t="str">
        <f ca="1">PROPER(_xlfn.XLOOKUP($A401,Строчный!$A:$A,Строчный!L:L,"ERR",0))</f>
        <v>Унисекс</v>
      </c>
      <c r="M401" s="101" t="str">
        <f ca="1">PROPER(_xlfn.XLOOKUP($A401,Строчный!$A:$A,Строчный!M:M,"ERR",0))</f>
        <v>Соединенные Штаты</v>
      </c>
      <c r="N401" s="110">
        <f ca="1">VALUE(_xlfn.XLOOKUP($A401,Строчный!$A:$A,Строчный!N:N,"ERR",0))</f>
        <v>702.00000000000011</v>
      </c>
      <c r="O401" s="109" t="str">
        <f ca="1">_xlfn.XLOOKUP($G401,Фабрика!A:A,Фабрика!B:B,"ERR",0)</f>
        <v>Bollman Headwear Europe Ltd; 2 Merchants drive, Caelisle, Cumbria CA3 0JW, United Kingdom</v>
      </c>
      <c r="P401" s="100">
        <f ca="1">_xlfn.XLOOKUP($A401,Строчный!$A:$A,Строчный!P:P,"ERR",0)</f>
        <v>57</v>
      </c>
      <c r="Q401" s="100">
        <f ca="1">VALUE(_xlfn.XLOOKUP($A401,Строчный!$A:$A,Строчный!Q:Q,"ERR",0))</f>
        <v>1</v>
      </c>
      <c r="R401" s="14" t="s">
        <v>283</v>
      </c>
      <c r="S401" s="122" t="str">
        <f t="shared" ca="1" si="38"/>
        <v>Шляпа BAILEY арт. 7005 CURTIS (светло-голубой)</v>
      </c>
      <c r="T401" s="121" t="str">
        <f t="shared" ca="1" si="39"/>
        <v>Шляпа BAILEY арт. 7005 CURTIS (светло-голубой) {sea breeze}</v>
      </c>
      <c r="U401" s="18" t="str">
        <f t="shared" ca="1" si="40"/>
        <v>голубой</v>
      </c>
      <c r="V401" s="18" t="str">
        <f t="shared" ca="1" si="41"/>
        <v>голубой</v>
      </c>
      <c r="W401" s="119" t="str">
        <f ca="1">_xlfn.XLOOKUP(A401,'Цвета артикулов'!A:A,'Цвета артикулов'!B:B,IFERROR(MID(I401,FIND("-",I401)+1,LEN(I401)),IFERROR(MID(I401,1,FIND("/",I401)-2),I401)),0)</f>
        <v>голубой</v>
      </c>
      <c r="X401" s="93" t="str">
        <f t="shared" ca="1" si="42"/>
        <v>21-009-20</v>
      </c>
      <c r="Y401" s="95" t="str">
        <f ca="1">VLOOKUP(C401,Группа!A:B,2,FALSE)</f>
        <v>Шляпа</v>
      </c>
      <c r="Z401" s="117" t="str">
        <f ca="1">IFERROR(VLOOKUP(P401,Размеры!A:C,3,FALSE),"")</f>
        <v>57 M</v>
      </c>
      <c r="AA401" s="117" t="str">
        <f ca="1">VLOOKUP(I401,ЦветПолный!A:B,2,FALSE)</f>
        <v>19</v>
      </c>
      <c r="AB401" s="117">
        <f ca="1">IFERROR(VLOOKUP(P401,Размеры!A:D,4,FALSE),"")</f>
        <v>57</v>
      </c>
      <c r="AC401" s="117">
        <f ca="1">IF(LEFT(IFERROR(VLOOKUP(LOOKUP(2,1/SEARCH(B401,Товары!A:A),Товары!A:A),Товары!A:B,2,0),""),6)=MID(X401,1,6),1,0)</f>
        <v>1</v>
      </c>
      <c r="AE401" s="117">
        <f ca="1">SUMIF(Группа!A:A,C401,Группа!C:C)</f>
        <v>1</v>
      </c>
      <c r="AF401" s="117">
        <f ca="1">SUMIF(Группа!B:B,Y401,Группа!C:C)</f>
        <v>1</v>
      </c>
      <c r="AG401" s="117">
        <f ca="1">SUMIF(Формы!A:A,D401,Формы!B:B)</f>
        <v>1</v>
      </c>
      <c r="AH401" s="117">
        <f ca="1">SUMIF(Материал!A:A,K401,Материал!B:B)</f>
        <v>1</v>
      </c>
      <c r="AI401" s="117">
        <f ca="1">SUMIF(Размеры!A:A,P401,Размеры!E:E)</f>
        <v>1</v>
      </c>
      <c r="AJ401" s="117">
        <f ca="1">SUMIF(Сезон!A:A,F401,Сезон!B:B)</f>
        <v>1</v>
      </c>
      <c r="AK401" s="117">
        <f ca="1">SUMIF(Состав!A:A,J401,Состав!B:B)</f>
        <v>1</v>
      </c>
      <c r="AL401" s="117">
        <f ca="1">SUMIF(ЦветПолный!A:A,I401,ЦветПолный!C:C)</f>
        <v>1</v>
      </c>
      <c r="AM401" s="117">
        <f ca="1">SUMIF(Цвет!A:A,W401,Цвет!B:B)</f>
        <v>1</v>
      </c>
      <c r="AN401" s="117">
        <f ca="1">SUMIF(Пол!B:B,L401,Пол!C:C)</f>
        <v>1</v>
      </c>
      <c r="AO401" s="117">
        <f ca="1">SUMIF(Марка!A:A,G401,Марка!B:B)</f>
        <v>1</v>
      </c>
      <c r="AP401" s="117">
        <f ca="1">SUMIF(Страна!A:A,M401,Страна!B:B)</f>
        <v>1</v>
      </c>
      <c r="AQ401" s="83" t="e">
        <f ca="1">IF(VLOOKUP(T401,Товары!A:B,2,FALSE)=X401,"Есть в 1С","ERR")</f>
        <v>#N/A</v>
      </c>
      <c r="AR401" s="84" t="e">
        <f ca="1">IF(VLOOKUP(X401,Товары!B:B,1,FALSE)=X401,"Есть в 1С","ERR")</f>
        <v>#N/A</v>
      </c>
      <c r="AS401" s="116" t="e">
        <f ca="1">VLOOKUP(T401,Товары!A:B,2,FALSE)</f>
        <v>#N/A</v>
      </c>
      <c r="AT401" s="114" t="e">
        <f ca="1">VLOOKUP(T401,Товары!A:B,1,FALSE)</f>
        <v>#N/A</v>
      </c>
    </row>
  </sheetData>
  <autoFilter ref="G1:AT401" xr:uid="{00000000-0009-0000-0000-000000000000}"/>
  <conditionalFormatting sqref="AQ2:AQ401">
    <cfRule type="expression" dxfId="49" priority="35">
      <formula>IFERROR(AQ2,TRUE)</formula>
    </cfRule>
  </conditionalFormatting>
  <conditionalFormatting sqref="AR2:AR401">
    <cfRule type="expression" dxfId="48" priority="33">
      <formula>IFERROR(AR2,TRUE)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401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401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401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401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401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371" workbookViewId="0">
      <selection activeCell="A404" sqref="A404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37052</v>
      </c>
      <c r="B22" s="14" t="s">
        <v>37511</v>
      </c>
      <c r="C22" s="14">
        <v>1</v>
      </c>
    </row>
    <row r="23" spans="1:3" x14ac:dyDescent="0.25">
      <c r="A23" s="14" t="s">
        <v>97</v>
      </c>
      <c r="B23" s="14" t="s">
        <v>37512</v>
      </c>
      <c r="C23" s="14">
        <v>1</v>
      </c>
    </row>
    <row r="24" spans="1:3" x14ac:dyDescent="0.25">
      <c r="A24" s="14" t="s">
        <v>133</v>
      </c>
      <c r="B24" s="14" t="s">
        <v>37513</v>
      </c>
      <c r="C24" s="14">
        <v>1</v>
      </c>
    </row>
    <row r="25" spans="1:3" x14ac:dyDescent="0.25">
      <c r="A25" s="14" t="s">
        <v>37514</v>
      </c>
      <c r="B25" s="14" t="s">
        <v>37512</v>
      </c>
      <c r="C25" s="14">
        <v>1</v>
      </c>
    </row>
    <row r="26" spans="1:3" x14ac:dyDescent="0.25">
      <c r="A26" s="14" t="s">
        <v>25569</v>
      </c>
      <c r="B26" s="14" t="s">
        <v>37515</v>
      </c>
      <c r="C26" s="14">
        <v>1</v>
      </c>
    </row>
    <row r="27" spans="1:3" x14ac:dyDescent="0.25">
      <c r="A27" s="14" t="s">
        <v>25523</v>
      </c>
      <c r="B27" s="14" t="s">
        <v>37495</v>
      </c>
      <c r="C27" s="14">
        <v>1</v>
      </c>
    </row>
    <row r="28" spans="1:3" x14ac:dyDescent="0.25">
      <c r="A28" s="14" t="s">
        <v>25462</v>
      </c>
      <c r="B28" s="14" t="s">
        <v>37494</v>
      </c>
      <c r="C28" s="14">
        <v>1</v>
      </c>
    </row>
    <row r="29" spans="1:3" x14ac:dyDescent="0.25">
      <c r="A29" s="14" t="s">
        <v>25544</v>
      </c>
      <c r="B29" s="14" t="s">
        <v>37494</v>
      </c>
      <c r="C29" s="14">
        <v>1</v>
      </c>
    </row>
    <row r="30" spans="1:3" x14ac:dyDescent="0.25">
      <c r="A30" s="14" t="s">
        <v>140</v>
      </c>
      <c r="B30" s="14" t="s">
        <v>37516</v>
      </c>
      <c r="C30" s="14">
        <v>1</v>
      </c>
    </row>
    <row r="31" spans="1:3" x14ac:dyDescent="0.25">
      <c r="A31" s="14" t="s">
        <v>170</v>
      </c>
      <c r="B31" s="14" t="s">
        <v>37517</v>
      </c>
      <c r="C31" s="14">
        <v>1</v>
      </c>
    </row>
    <row r="32" spans="1:3" x14ac:dyDescent="0.25">
      <c r="A32" s="14" t="s">
        <v>37518</v>
      </c>
      <c r="B32" s="14" t="s">
        <v>25368</v>
      </c>
      <c r="C32" s="14">
        <v>1</v>
      </c>
    </row>
    <row r="33" spans="1:3" x14ac:dyDescent="0.25">
      <c r="A33" s="14" t="s">
        <v>54</v>
      </c>
      <c r="B33" s="14" t="s">
        <v>37519</v>
      </c>
      <c r="C33" s="14">
        <v>1</v>
      </c>
    </row>
    <row r="34" spans="1:3" x14ac:dyDescent="0.25">
      <c r="A34" s="14" t="s">
        <v>25515</v>
      </c>
      <c r="B34" s="14" t="s">
        <v>25367</v>
      </c>
      <c r="C34" s="14">
        <v>1</v>
      </c>
    </row>
    <row r="35" spans="1:3" x14ac:dyDescent="0.25">
      <c r="A35" s="14" t="s">
        <v>25571</v>
      </c>
      <c r="B35" s="14" t="s">
        <v>37520</v>
      </c>
      <c r="C35" s="14">
        <v>1</v>
      </c>
    </row>
    <row r="36" spans="1:3" x14ac:dyDescent="0.25">
      <c r="A36" s="14" t="s">
        <v>25562</v>
      </c>
      <c r="B36" s="14" t="s">
        <v>25368</v>
      </c>
      <c r="C36" s="14">
        <v>1</v>
      </c>
    </row>
    <row r="37" spans="1:3" x14ac:dyDescent="0.25">
      <c r="A37" s="14" t="s">
        <v>55</v>
      </c>
      <c r="B37" s="14" t="s">
        <v>25368</v>
      </c>
      <c r="C37" s="14">
        <v>1</v>
      </c>
    </row>
    <row r="38" spans="1:3" x14ac:dyDescent="0.25">
      <c r="A38" s="14" t="s">
        <v>25467</v>
      </c>
      <c r="B38" s="14" t="s">
        <v>37494</v>
      </c>
      <c r="C38" s="14">
        <v>1</v>
      </c>
    </row>
    <row r="39" spans="1:3" x14ac:dyDescent="0.25">
      <c r="A39" s="14" t="s">
        <v>228</v>
      </c>
      <c r="B39" s="14" t="s">
        <v>37516</v>
      </c>
      <c r="C39" s="14">
        <v>1</v>
      </c>
    </row>
    <row r="40" spans="1:3" x14ac:dyDescent="0.25">
      <c r="A40" s="14" t="s">
        <v>25421</v>
      </c>
      <c r="B40" s="14" t="s">
        <v>37501</v>
      </c>
      <c r="C40" s="14">
        <v>1</v>
      </c>
    </row>
    <row r="41" spans="1:3" x14ac:dyDescent="0.25">
      <c r="A41" s="14" t="s">
        <v>215</v>
      </c>
      <c r="B41" s="14" t="s">
        <v>37521</v>
      </c>
      <c r="C41" s="14">
        <v>1</v>
      </c>
    </row>
    <row r="42" spans="1:3" x14ac:dyDescent="0.25">
      <c r="A42" s="14" t="s">
        <v>37522</v>
      </c>
      <c r="B42" s="14" t="s">
        <v>37523</v>
      </c>
      <c r="C42" s="14">
        <v>1</v>
      </c>
    </row>
    <row r="43" spans="1:3" x14ac:dyDescent="0.25">
      <c r="A43" s="14" t="s">
        <v>25566</v>
      </c>
      <c r="B43" s="14" t="s">
        <v>37508</v>
      </c>
      <c r="C43" s="14">
        <v>1</v>
      </c>
    </row>
    <row r="44" spans="1:3" x14ac:dyDescent="0.25">
      <c r="A44" s="14" t="s">
        <v>37524</v>
      </c>
      <c r="B44" s="14" t="s">
        <v>37506</v>
      </c>
      <c r="C44" s="14">
        <v>1</v>
      </c>
    </row>
    <row r="45" spans="1:3" x14ac:dyDescent="0.25">
      <c r="A45" s="14" t="s">
        <v>37525</v>
      </c>
      <c r="B45" s="14" t="s">
        <v>37526</v>
      </c>
      <c r="C45" s="14">
        <v>1</v>
      </c>
    </row>
    <row r="46" spans="1:3" x14ac:dyDescent="0.25">
      <c r="A46" s="14" t="s">
        <v>25505</v>
      </c>
      <c r="B46" s="14" t="s">
        <v>37527</v>
      </c>
      <c r="C46" s="14">
        <v>1</v>
      </c>
    </row>
    <row r="47" spans="1:3" x14ac:dyDescent="0.25">
      <c r="A47" s="14" t="s">
        <v>25408</v>
      </c>
      <c r="B47" s="14" t="s">
        <v>37510</v>
      </c>
      <c r="C47" s="14">
        <v>1</v>
      </c>
    </row>
    <row r="48" spans="1:3" x14ac:dyDescent="0.25">
      <c r="A48" s="14" t="s">
        <v>28</v>
      </c>
      <c r="B48" s="14" t="s">
        <v>25367</v>
      </c>
      <c r="C48" s="14">
        <v>1</v>
      </c>
    </row>
    <row r="49" spans="1:3" x14ac:dyDescent="0.25">
      <c r="A49" s="14" t="s">
        <v>25520</v>
      </c>
      <c r="B49" s="14" t="s">
        <v>37520</v>
      </c>
      <c r="C49" s="14">
        <v>1</v>
      </c>
    </row>
    <row r="50" spans="1:3" x14ac:dyDescent="0.25">
      <c r="A50" s="14" t="s">
        <v>25515</v>
      </c>
      <c r="B50" s="14" t="s">
        <v>37528</v>
      </c>
      <c r="C50" s="14">
        <v>1</v>
      </c>
    </row>
    <row r="51" spans="1:3" x14ac:dyDescent="0.25">
      <c r="A51" s="14" t="s">
        <v>25519</v>
      </c>
      <c r="B51" s="14" t="s">
        <v>37529</v>
      </c>
      <c r="C51" s="14">
        <v>1</v>
      </c>
    </row>
    <row r="52" spans="1:3" x14ac:dyDescent="0.25">
      <c r="A52" s="14" t="s">
        <v>25444</v>
      </c>
      <c r="B52" s="14" t="s">
        <v>37521</v>
      </c>
      <c r="C52" s="14">
        <v>1</v>
      </c>
    </row>
    <row r="53" spans="1:3" x14ac:dyDescent="0.25">
      <c r="A53" s="14" t="s">
        <v>25428</v>
      </c>
      <c r="B53" s="14" t="s">
        <v>37530</v>
      </c>
      <c r="C53" s="14">
        <v>1</v>
      </c>
    </row>
    <row r="54" spans="1:3" x14ac:dyDescent="0.25">
      <c r="A54" s="14" t="s">
        <v>37531</v>
      </c>
      <c r="B54" s="14" t="s">
        <v>37530</v>
      </c>
      <c r="C54" s="14">
        <v>1</v>
      </c>
    </row>
    <row r="55" spans="1:3" x14ac:dyDescent="0.25">
      <c r="A55" s="14" t="s">
        <v>37532</v>
      </c>
      <c r="B55" s="14" t="s">
        <v>37497</v>
      </c>
      <c r="C55" s="14">
        <v>1</v>
      </c>
    </row>
    <row r="56" spans="1:3" x14ac:dyDescent="0.25">
      <c r="A56" s="14" t="s">
        <v>25526</v>
      </c>
      <c r="B56" s="14" t="s">
        <v>37506</v>
      </c>
      <c r="C56" s="14">
        <v>1</v>
      </c>
    </row>
    <row r="57" spans="1:3" x14ac:dyDescent="0.25">
      <c r="A57" s="14" t="s">
        <v>37533</v>
      </c>
      <c r="B57" s="14" t="s">
        <v>37534</v>
      </c>
      <c r="C57" s="14">
        <v>1</v>
      </c>
    </row>
    <row r="58" spans="1:3" x14ac:dyDescent="0.25">
      <c r="A58" s="14" t="s">
        <v>37535</v>
      </c>
      <c r="B58" s="14" t="s">
        <v>37536</v>
      </c>
      <c r="C58" s="14">
        <v>1</v>
      </c>
    </row>
    <row r="59" spans="1:3" x14ac:dyDescent="0.25">
      <c r="A59" s="14" t="s">
        <v>25549</v>
      </c>
      <c r="B59" s="14" t="s">
        <v>37537</v>
      </c>
      <c r="C59" s="14">
        <v>1</v>
      </c>
    </row>
    <row r="60" spans="1:3" x14ac:dyDescent="0.25">
      <c r="A60" s="14" t="s">
        <v>25371</v>
      </c>
      <c r="B60" s="14" t="s">
        <v>37538</v>
      </c>
      <c r="C60" s="14">
        <v>1</v>
      </c>
    </row>
    <row r="61" spans="1:3" x14ac:dyDescent="0.25">
      <c r="A61" s="14" t="s">
        <v>25388</v>
      </c>
      <c r="B61" s="14" t="s">
        <v>37507</v>
      </c>
      <c r="C61" s="14">
        <v>1</v>
      </c>
    </row>
    <row r="62" spans="1:3" x14ac:dyDescent="0.25">
      <c r="A62" s="14" t="s">
        <v>25371</v>
      </c>
      <c r="B62" s="14" t="s">
        <v>37497</v>
      </c>
      <c r="C62" s="14">
        <v>1</v>
      </c>
    </row>
    <row r="63" spans="1:3" x14ac:dyDescent="0.25">
      <c r="A63" s="14" t="s">
        <v>25467</v>
      </c>
      <c r="B63" s="14" t="s">
        <v>37516</v>
      </c>
      <c r="C63" s="14">
        <v>1</v>
      </c>
    </row>
    <row r="64" spans="1:3" x14ac:dyDescent="0.25">
      <c r="A64" s="14" t="s">
        <v>25401</v>
      </c>
      <c r="B64" s="14" t="s">
        <v>37539</v>
      </c>
      <c r="C64" s="14">
        <v>1</v>
      </c>
    </row>
    <row r="65" spans="1:3" x14ac:dyDescent="0.25">
      <c r="A65" s="14" t="s">
        <v>25466</v>
      </c>
      <c r="B65" s="14" t="s">
        <v>25369</v>
      </c>
      <c r="C65" s="14">
        <v>1</v>
      </c>
    </row>
    <row r="66" spans="1:3" x14ac:dyDescent="0.25">
      <c r="A66" s="14" t="s">
        <v>25528</v>
      </c>
      <c r="B66" s="14" t="s">
        <v>37506</v>
      </c>
      <c r="C66" s="14">
        <v>1</v>
      </c>
    </row>
    <row r="67" spans="1:3" x14ac:dyDescent="0.25">
      <c r="A67" s="14" t="s">
        <v>25480</v>
      </c>
      <c r="B67" s="14" t="s">
        <v>37540</v>
      </c>
      <c r="C67" s="14">
        <v>1</v>
      </c>
    </row>
    <row r="68" spans="1:3" x14ac:dyDescent="0.25">
      <c r="A68" s="14" t="s">
        <v>37541</v>
      </c>
      <c r="B68" s="14" t="s">
        <v>37528</v>
      </c>
      <c r="C68" s="14">
        <v>1</v>
      </c>
    </row>
    <row r="69" spans="1:3" x14ac:dyDescent="0.25">
      <c r="A69" s="14" t="s">
        <v>37542</v>
      </c>
      <c r="B69" s="14" t="s">
        <v>37497</v>
      </c>
      <c r="C69" s="14">
        <v>1</v>
      </c>
    </row>
    <row r="70" spans="1:3" x14ac:dyDescent="0.25">
      <c r="A70" s="14" t="s">
        <v>25565</v>
      </c>
      <c r="B70" s="14" t="s">
        <v>37543</v>
      </c>
      <c r="C70" s="14">
        <v>1</v>
      </c>
    </row>
    <row r="71" spans="1:3" x14ac:dyDescent="0.25">
      <c r="A71" s="14" t="s">
        <v>37544</v>
      </c>
      <c r="B71" s="14" t="s">
        <v>37530</v>
      </c>
      <c r="C71" s="14">
        <v>1</v>
      </c>
    </row>
    <row r="72" spans="1:3" x14ac:dyDescent="0.25">
      <c r="A72" s="14" t="s">
        <v>25559</v>
      </c>
      <c r="B72" s="14" t="s">
        <v>37545</v>
      </c>
      <c r="C72" s="14">
        <v>1</v>
      </c>
    </row>
    <row r="73" spans="1:3" x14ac:dyDescent="0.25">
      <c r="A73" s="14" t="s">
        <v>25571</v>
      </c>
      <c r="B73" s="14" t="s">
        <v>37546</v>
      </c>
      <c r="C73" s="14">
        <v>1</v>
      </c>
    </row>
    <row r="74" spans="1:3" x14ac:dyDescent="0.25">
      <c r="A74" s="14" t="s">
        <v>37547</v>
      </c>
      <c r="B74" s="14" t="s">
        <v>37548</v>
      </c>
      <c r="C74" s="14">
        <v>1</v>
      </c>
    </row>
    <row r="75" spans="1:3" x14ac:dyDescent="0.25">
      <c r="A75" s="14" t="s">
        <v>25531</v>
      </c>
      <c r="B75" s="14" t="s">
        <v>37549</v>
      </c>
      <c r="C75" s="14">
        <v>1</v>
      </c>
    </row>
    <row r="76" spans="1:3" x14ac:dyDescent="0.25">
      <c r="A76" s="14" t="s">
        <v>37547</v>
      </c>
      <c r="B76" s="14" t="s">
        <v>37550</v>
      </c>
      <c r="C76" s="14">
        <v>1</v>
      </c>
    </row>
    <row r="77" spans="1:3" x14ac:dyDescent="0.25">
      <c r="A77" s="14" t="s">
        <v>37551</v>
      </c>
      <c r="B77" s="14" t="s">
        <v>37552</v>
      </c>
      <c r="C77" s="14">
        <v>1</v>
      </c>
    </row>
    <row r="78" spans="1:3" x14ac:dyDescent="0.25">
      <c r="A78" s="14" t="s">
        <v>25551</v>
      </c>
      <c r="B78" s="14" t="s">
        <v>37553</v>
      </c>
      <c r="C78" s="14">
        <v>1</v>
      </c>
    </row>
    <row r="79" spans="1:3" x14ac:dyDescent="0.25">
      <c r="A79" s="14" t="s">
        <v>97</v>
      </c>
      <c r="B79" s="14" t="s">
        <v>37508</v>
      </c>
      <c r="C79" s="14">
        <v>1</v>
      </c>
    </row>
    <row r="80" spans="1:3" x14ac:dyDescent="0.25">
      <c r="A80" s="14" t="s">
        <v>218</v>
      </c>
      <c r="B80" s="14" t="s">
        <v>37554</v>
      </c>
      <c r="C80" s="14">
        <v>1</v>
      </c>
    </row>
    <row r="81" spans="1:3" x14ac:dyDescent="0.25">
      <c r="A81" s="14" t="s">
        <v>37555</v>
      </c>
      <c r="B81" s="14" t="s">
        <v>37556</v>
      </c>
      <c r="C81" s="14">
        <v>1</v>
      </c>
    </row>
    <row r="82" spans="1:3" x14ac:dyDescent="0.25">
      <c r="A82" s="14" t="s">
        <v>52</v>
      </c>
      <c r="B82" s="14" t="s">
        <v>37557</v>
      </c>
      <c r="C82" s="14">
        <v>1</v>
      </c>
    </row>
    <row r="83" spans="1:3" x14ac:dyDescent="0.25">
      <c r="A83" s="14" t="s">
        <v>25397</v>
      </c>
      <c r="B83" s="14" t="s">
        <v>37558</v>
      </c>
      <c r="C83" s="14">
        <v>1</v>
      </c>
    </row>
    <row r="84" spans="1:3" x14ac:dyDescent="0.25">
      <c r="A84" s="14" t="s">
        <v>25518</v>
      </c>
      <c r="B84" s="14" t="s">
        <v>37559</v>
      </c>
      <c r="C84" s="14">
        <v>1</v>
      </c>
    </row>
    <row r="85" spans="1:3" x14ac:dyDescent="0.25">
      <c r="A85" s="14" t="s">
        <v>54</v>
      </c>
      <c r="B85" s="14" t="s">
        <v>37495</v>
      </c>
      <c r="C85" s="14">
        <v>1</v>
      </c>
    </row>
    <row r="86" spans="1:3" x14ac:dyDescent="0.25">
      <c r="A86" s="14" t="s">
        <v>28</v>
      </c>
      <c r="B86" s="14" t="s">
        <v>37560</v>
      </c>
      <c r="C86" s="14">
        <v>1</v>
      </c>
    </row>
    <row r="87" spans="1:3" x14ac:dyDescent="0.25">
      <c r="A87" s="14" t="s">
        <v>25486</v>
      </c>
      <c r="B87" s="14" t="s">
        <v>37560</v>
      </c>
      <c r="C87" s="14">
        <v>1</v>
      </c>
    </row>
    <row r="88" spans="1:3" x14ac:dyDescent="0.25">
      <c r="A88" s="14" t="s">
        <v>22</v>
      </c>
      <c r="B88" s="14" t="s">
        <v>37561</v>
      </c>
      <c r="C88" s="14">
        <v>1</v>
      </c>
    </row>
    <row r="89" spans="1:3" x14ac:dyDescent="0.25">
      <c r="A89" s="14" t="s">
        <v>126</v>
      </c>
      <c r="B89" s="14" t="s">
        <v>37521</v>
      </c>
      <c r="C89" s="14">
        <v>1</v>
      </c>
    </row>
    <row r="90" spans="1:3" x14ac:dyDescent="0.25">
      <c r="A90" s="14" t="s">
        <v>55</v>
      </c>
      <c r="B90" s="14" t="s">
        <v>25342</v>
      </c>
      <c r="C90" s="14">
        <v>1</v>
      </c>
    </row>
    <row r="91" spans="1:3" x14ac:dyDescent="0.25">
      <c r="A91" s="14" t="s">
        <v>174</v>
      </c>
      <c r="B91" s="14" t="s">
        <v>37516</v>
      </c>
      <c r="C91" s="14">
        <v>1</v>
      </c>
    </row>
    <row r="92" spans="1:3" x14ac:dyDescent="0.25">
      <c r="A92" s="14" t="s">
        <v>25474</v>
      </c>
      <c r="B92" s="14" t="s">
        <v>25367</v>
      </c>
      <c r="C92" s="14">
        <v>1</v>
      </c>
    </row>
    <row r="93" spans="1:3" x14ac:dyDescent="0.25">
      <c r="A93" s="14" t="s">
        <v>25572</v>
      </c>
      <c r="B93" s="14" t="s">
        <v>37549</v>
      </c>
      <c r="C93" s="14">
        <v>1</v>
      </c>
    </row>
    <row r="94" spans="1:3" x14ac:dyDescent="0.25">
      <c r="A94" s="14" t="s">
        <v>25565</v>
      </c>
      <c r="B94" s="14" t="s">
        <v>25366</v>
      </c>
      <c r="C94" s="14">
        <v>1</v>
      </c>
    </row>
    <row r="95" spans="1:3" x14ac:dyDescent="0.25">
      <c r="A95" s="14" t="s">
        <v>130</v>
      </c>
      <c r="B95" s="14" t="s">
        <v>25368</v>
      </c>
      <c r="C95" s="14">
        <v>1</v>
      </c>
    </row>
    <row r="96" spans="1:3" x14ac:dyDescent="0.25">
      <c r="A96" s="14" t="s">
        <v>37562</v>
      </c>
      <c r="B96" s="14" t="s">
        <v>25368</v>
      </c>
      <c r="C96" s="14">
        <v>1</v>
      </c>
    </row>
    <row r="97" spans="1:3" x14ac:dyDescent="0.25">
      <c r="A97" s="14" t="s">
        <v>37054</v>
      </c>
      <c r="B97" s="14" t="s">
        <v>37495</v>
      </c>
      <c r="C97" s="14">
        <v>1</v>
      </c>
    </row>
    <row r="98" spans="1:3" x14ac:dyDescent="0.25">
      <c r="A98" s="14" t="s">
        <v>37563</v>
      </c>
      <c r="B98" s="14" t="s">
        <v>37503</v>
      </c>
      <c r="C98" s="14">
        <v>1</v>
      </c>
    </row>
    <row r="99" spans="1:3" x14ac:dyDescent="0.25">
      <c r="A99" s="14" t="s">
        <v>25396</v>
      </c>
      <c r="B99" s="14" t="s">
        <v>37500</v>
      </c>
      <c r="C99" s="14">
        <v>1</v>
      </c>
    </row>
    <row r="100" spans="1:3" x14ac:dyDescent="0.25">
      <c r="A100" s="14" t="s">
        <v>37564</v>
      </c>
      <c r="B100" s="14" t="s">
        <v>37503</v>
      </c>
      <c r="C100" s="14">
        <v>1</v>
      </c>
    </row>
    <row r="101" spans="1:3" x14ac:dyDescent="0.25">
      <c r="A101" s="14" t="s">
        <v>25509</v>
      </c>
      <c r="B101" s="14" t="s">
        <v>37529</v>
      </c>
      <c r="C101" s="14">
        <v>1</v>
      </c>
    </row>
    <row r="102" spans="1:3" x14ac:dyDescent="0.25">
      <c r="A102" s="14" t="s">
        <v>218</v>
      </c>
      <c r="B102" s="14" t="s">
        <v>37559</v>
      </c>
      <c r="C102" s="14">
        <v>1</v>
      </c>
    </row>
    <row r="103" spans="1:3" x14ac:dyDescent="0.25">
      <c r="A103" s="14" t="s">
        <v>55</v>
      </c>
      <c r="B103" s="14" t="s">
        <v>25367</v>
      </c>
      <c r="C103" s="14">
        <v>1</v>
      </c>
    </row>
    <row r="104" spans="1:3" x14ac:dyDescent="0.25">
      <c r="A104" s="14" t="s">
        <v>25570</v>
      </c>
      <c r="B104" s="14" t="s">
        <v>25367</v>
      </c>
      <c r="C104" s="14">
        <v>1</v>
      </c>
    </row>
    <row r="105" spans="1:3" x14ac:dyDescent="0.25">
      <c r="A105" s="14" t="s">
        <v>25516</v>
      </c>
      <c r="B105" s="14" t="s">
        <v>37565</v>
      </c>
      <c r="C105" s="14">
        <v>1</v>
      </c>
    </row>
    <row r="106" spans="1:3" x14ac:dyDescent="0.25">
      <c r="A106" s="14" t="s">
        <v>1</v>
      </c>
      <c r="B106" s="14" t="s">
        <v>37503</v>
      </c>
      <c r="C106" s="14">
        <v>1</v>
      </c>
    </row>
    <row r="107" spans="1:3" x14ac:dyDescent="0.25">
      <c r="A107" s="14" t="s">
        <v>36</v>
      </c>
      <c r="B107" s="14" t="s">
        <v>37495</v>
      </c>
      <c r="C107" s="14">
        <v>1</v>
      </c>
    </row>
    <row r="108" spans="1:3" x14ac:dyDescent="0.25">
      <c r="A108" s="14" t="s">
        <v>25401</v>
      </c>
      <c r="B108" s="14" t="s">
        <v>37500</v>
      </c>
      <c r="C108" s="14">
        <v>1</v>
      </c>
    </row>
    <row r="109" spans="1:3" x14ac:dyDescent="0.25">
      <c r="A109" s="14" t="s">
        <v>25481</v>
      </c>
      <c r="B109" s="14" t="s">
        <v>37521</v>
      </c>
      <c r="C109" s="14">
        <v>1</v>
      </c>
    </row>
    <row r="110" spans="1:3" x14ac:dyDescent="0.25">
      <c r="A110" s="14" t="s">
        <v>25454</v>
      </c>
      <c r="B110" s="14" t="s">
        <v>37516</v>
      </c>
      <c r="C110" s="14">
        <v>1</v>
      </c>
    </row>
    <row r="111" spans="1:3" x14ac:dyDescent="0.25">
      <c r="A111" s="14" t="s">
        <v>37566</v>
      </c>
      <c r="B111" s="14" t="s">
        <v>37496</v>
      </c>
      <c r="C111" s="14">
        <v>1</v>
      </c>
    </row>
    <row r="112" spans="1:3" x14ac:dyDescent="0.25">
      <c r="A112" s="14" t="s">
        <v>58</v>
      </c>
      <c r="B112" s="14" t="s">
        <v>37561</v>
      </c>
      <c r="C112" s="14">
        <v>1</v>
      </c>
    </row>
    <row r="113" spans="1:3" x14ac:dyDescent="0.25">
      <c r="A113" s="14" t="s">
        <v>37567</v>
      </c>
      <c r="B113" s="14" t="s">
        <v>37561</v>
      </c>
      <c r="C113" s="14">
        <v>1</v>
      </c>
    </row>
    <row r="114" spans="1:3" x14ac:dyDescent="0.25">
      <c r="A114" s="14" t="s">
        <v>58</v>
      </c>
      <c r="B114" s="14" t="s">
        <v>25367</v>
      </c>
      <c r="C114" s="14">
        <v>1</v>
      </c>
    </row>
    <row r="115" spans="1:3" x14ac:dyDescent="0.25">
      <c r="A115" s="14" t="s">
        <v>37568</v>
      </c>
      <c r="B115" s="14" t="s">
        <v>37553</v>
      </c>
      <c r="C115" s="14">
        <v>1</v>
      </c>
    </row>
    <row r="116" spans="1:3" x14ac:dyDescent="0.25">
      <c r="A116" s="14" t="s">
        <v>25572</v>
      </c>
      <c r="B116" s="14" t="s">
        <v>37495</v>
      </c>
      <c r="C116" s="14">
        <v>1</v>
      </c>
    </row>
    <row r="117" spans="1:3" x14ac:dyDescent="0.25">
      <c r="A117" s="14" t="s">
        <v>22</v>
      </c>
      <c r="B117" s="14" t="s">
        <v>37502</v>
      </c>
      <c r="C117" s="14">
        <v>1</v>
      </c>
    </row>
    <row r="118" spans="1:3" x14ac:dyDescent="0.25">
      <c r="A118" s="14" t="s">
        <v>35</v>
      </c>
      <c r="B118" s="14" t="s">
        <v>37561</v>
      </c>
      <c r="C118" s="14">
        <v>1</v>
      </c>
    </row>
    <row r="119" spans="1:3" x14ac:dyDescent="0.25">
      <c r="A119" s="14" t="s">
        <v>174</v>
      </c>
      <c r="B119" s="14" t="s">
        <v>37509</v>
      </c>
      <c r="C119" s="14">
        <v>1</v>
      </c>
    </row>
    <row r="120" spans="1:3" x14ac:dyDescent="0.25">
      <c r="A120" s="14" t="s">
        <v>25371</v>
      </c>
      <c r="B120" s="14" t="s">
        <v>25367</v>
      </c>
      <c r="C120" s="14">
        <v>1</v>
      </c>
    </row>
    <row r="121" spans="1:3" x14ac:dyDescent="0.25">
      <c r="A121" s="14" t="s">
        <v>25525</v>
      </c>
      <c r="B121" s="14" t="s">
        <v>37508</v>
      </c>
      <c r="C121" s="14">
        <v>1</v>
      </c>
    </row>
    <row r="122" spans="1:3" x14ac:dyDescent="0.25">
      <c r="A122" s="14" t="s">
        <v>25531</v>
      </c>
      <c r="B122" s="14" t="s">
        <v>25368</v>
      </c>
      <c r="C122" s="14">
        <v>1</v>
      </c>
    </row>
    <row r="123" spans="1:3" x14ac:dyDescent="0.25">
      <c r="A123" s="14" t="s">
        <v>25567</v>
      </c>
      <c r="B123" s="14" t="s">
        <v>37569</v>
      </c>
      <c r="C123" s="14">
        <v>1</v>
      </c>
    </row>
    <row r="124" spans="1:3" x14ac:dyDescent="0.25">
      <c r="A124" s="14" t="s">
        <v>37570</v>
      </c>
      <c r="B124" s="14" t="s">
        <v>37529</v>
      </c>
      <c r="C124" s="14">
        <v>1</v>
      </c>
    </row>
    <row r="125" spans="1:3" x14ac:dyDescent="0.25">
      <c r="A125" s="14" t="s">
        <v>25407</v>
      </c>
      <c r="B125" s="14" t="s">
        <v>37571</v>
      </c>
      <c r="C125" s="14">
        <v>1</v>
      </c>
    </row>
    <row r="126" spans="1:3" x14ac:dyDescent="0.25">
      <c r="A126" s="14" t="s">
        <v>25555</v>
      </c>
      <c r="B126" s="14" t="s">
        <v>37572</v>
      </c>
      <c r="C126" s="14">
        <v>1</v>
      </c>
    </row>
    <row r="127" spans="1:3" x14ac:dyDescent="0.25">
      <c r="A127" s="14" t="s">
        <v>37689</v>
      </c>
      <c r="B127" s="14" t="s">
        <v>37572</v>
      </c>
      <c r="C127" s="14">
        <v>1</v>
      </c>
    </row>
    <row r="128" spans="1:3" x14ac:dyDescent="0.25">
      <c r="A128" s="14" t="s">
        <v>55</v>
      </c>
      <c r="B128" s="14" t="s">
        <v>37561</v>
      </c>
      <c r="C128" s="14">
        <v>1</v>
      </c>
    </row>
    <row r="129" spans="1:3" x14ac:dyDescent="0.25">
      <c r="A129" s="14" t="s">
        <v>43</v>
      </c>
      <c r="B129" s="14" t="s">
        <v>37573</v>
      </c>
      <c r="C129" s="14">
        <v>1</v>
      </c>
    </row>
    <row r="130" spans="1:3" x14ac:dyDescent="0.25">
      <c r="A130" s="14" t="s">
        <v>1</v>
      </c>
      <c r="B130" s="14" t="s">
        <v>37502</v>
      </c>
      <c r="C130" s="14">
        <v>1</v>
      </c>
    </row>
    <row r="131" spans="1:3" x14ac:dyDescent="0.25">
      <c r="A131" s="14" t="s">
        <v>25524</v>
      </c>
      <c r="B131" s="14" t="s">
        <v>37528</v>
      </c>
      <c r="C131" s="14">
        <v>1</v>
      </c>
    </row>
    <row r="132" spans="1:3" x14ac:dyDescent="0.25">
      <c r="A132" s="14" t="s">
        <v>37574</v>
      </c>
      <c r="B132" s="14" t="s">
        <v>37575</v>
      </c>
      <c r="C132" s="14">
        <v>1</v>
      </c>
    </row>
    <row r="133" spans="1:3" x14ac:dyDescent="0.25">
      <c r="A133" s="14" t="s">
        <v>29</v>
      </c>
      <c r="B133" s="14" t="s">
        <v>37557</v>
      </c>
      <c r="C133" s="14">
        <v>1</v>
      </c>
    </row>
    <row r="134" spans="1:3" x14ac:dyDescent="0.25">
      <c r="A134" s="14" t="s">
        <v>42</v>
      </c>
      <c r="B134" s="14" t="s">
        <v>37515</v>
      </c>
      <c r="C134" s="14">
        <v>1</v>
      </c>
    </row>
    <row r="135" spans="1:3" x14ac:dyDescent="0.25">
      <c r="A135" s="14" t="s">
        <v>37576</v>
      </c>
      <c r="B135" s="14" t="s">
        <v>25368</v>
      </c>
      <c r="C135" s="14">
        <v>1</v>
      </c>
    </row>
    <row r="136" spans="1:3" x14ac:dyDescent="0.25">
      <c r="A136" s="14" t="s">
        <v>25520</v>
      </c>
      <c r="B136" s="14" t="s">
        <v>25368</v>
      </c>
      <c r="C136" s="14">
        <v>1</v>
      </c>
    </row>
    <row r="137" spans="1:3" x14ac:dyDescent="0.25">
      <c r="A137" s="14" t="s">
        <v>99</v>
      </c>
      <c r="B137" s="14" t="s">
        <v>37501</v>
      </c>
      <c r="C137" s="14">
        <v>1</v>
      </c>
    </row>
    <row r="138" spans="1:3" x14ac:dyDescent="0.25">
      <c r="A138" s="14" t="s">
        <v>37577</v>
      </c>
      <c r="B138" s="14" t="s">
        <v>37499</v>
      </c>
      <c r="C138" s="14">
        <v>1</v>
      </c>
    </row>
    <row r="139" spans="1:3" x14ac:dyDescent="0.25">
      <c r="A139" s="14" t="s">
        <v>25399</v>
      </c>
      <c r="B139" s="14" t="s">
        <v>37519</v>
      </c>
      <c r="C139" s="14">
        <v>1</v>
      </c>
    </row>
    <row r="140" spans="1:3" x14ac:dyDescent="0.25">
      <c r="A140" s="14" t="s">
        <v>28</v>
      </c>
      <c r="B140" s="14" t="s">
        <v>37561</v>
      </c>
      <c r="C140" s="14">
        <v>1</v>
      </c>
    </row>
    <row r="141" spans="1:3" x14ac:dyDescent="0.25">
      <c r="A141" s="14" t="s">
        <v>25426</v>
      </c>
      <c r="B141" s="14" t="s">
        <v>25368</v>
      </c>
      <c r="C141" s="14">
        <v>1</v>
      </c>
    </row>
    <row r="142" spans="1:3" x14ac:dyDescent="0.25">
      <c r="A142" s="14" t="s">
        <v>25465</v>
      </c>
      <c r="B142" s="14" t="s">
        <v>25342</v>
      </c>
      <c r="C142" s="14">
        <v>1</v>
      </c>
    </row>
    <row r="143" spans="1:3" x14ac:dyDescent="0.25">
      <c r="A143" s="14" t="s">
        <v>25467</v>
      </c>
      <c r="B143" s="14" t="s">
        <v>25342</v>
      </c>
      <c r="C143" s="14">
        <v>1</v>
      </c>
    </row>
    <row r="144" spans="1:3" x14ac:dyDescent="0.25">
      <c r="A144" s="14" t="s">
        <v>100</v>
      </c>
      <c r="B144" s="14" t="s">
        <v>37503</v>
      </c>
      <c r="C144" s="14">
        <v>1</v>
      </c>
    </row>
    <row r="145" spans="1:3" x14ac:dyDescent="0.25">
      <c r="A145" s="14" t="s">
        <v>22</v>
      </c>
      <c r="B145" s="14" t="s">
        <v>37521</v>
      </c>
      <c r="C145" s="14">
        <v>1</v>
      </c>
    </row>
    <row r="146" spans="1:3" x14ac:dyDescent="0.25">
      <c r="A146" s="14" t="s">
        <v>97</v>
      </c>
      <c r="B146" s="14" t="s">
        <v>25368</v>
      </c>
      <c r="C146" s="14">
        <v>1</v>
      </c>
    </row>
    <row r="147" spans="1:3" x14ac:dyDescent="0.25">
      <c r="A147" s="14" t="s">
        <v>37578</v>
      </c>
      <c r="B147" s="14" t="s">
        <v>37521</v>
      </c>
      <c r="C147" s="14">
        <v>1</v>
      </c>
    </row>
    <row r="148" spans="1:3" x14ac:dyDescent="0.25">
      <c r="A148" s="14" t="s">
        <v>99</v>
      </c>
      <c r="B148" s="14" t="s">
        <v>37549</v>
      </c>
      <c r="C148" s="14">
        <v>1</v>
      </c>
    </row>
    <row r="149" spans="1:3" x14ac:dyDescent="0.25">
      <c r="A149" s="14" t="s">
        <v>25458</v>
      </c>
      <c r="B149" s="14" t="s">
        <v>37561</v>
      </c>
      <c r="C149" s="14">
        <v>1</v>
      </c>
    </row>
    <row r="150" spans="1:3" x14ac:dyDescent="0.25">
      <c r="A150" s="14" t="s">
        <v>106</v>
      </c>
      <c r="B150" s="14" t="s">
        <v>25342</v>
      </c>
      <c r="C150" s="14">
        <v>1</v>
      </c>
    </row>
    <row r="151" spans="1:3" x14ac:dyDescent="0.25">
      <c r="A151" s="14" t="s">
        <v>22</v>
      </c>
      <c r="B151" s="14" t="s">
        <v>37573</v>
      </c>
      <c r="C151" s="14">
        <v>1</v>
      </c>
    </row>
    <row r="152" spans="1:3" x14ac:dyDescent="0.25">
      <c r="A152" s="14" t="s">
        <v>238</v>
      </c>
      <c r="B152" s="14" t="s">
        <v>37521</v>
      </c>
      <c r="C152" s="14">
        <v>1</v>
      </c>
    </row>
    <row r="153" spans="1:3" x14ac:dyDescent="0.25">
      <c r="A153" s="14" t="s">
        <v>212</v>
      </c>
      <c r="B153" s="14" t="s">
        <v>37500</v>
      </c>
      <c r="C153" s="14">
        <v>1</v>
      </c>
    </row>
    <row r="154" spans="1:3" x14ac:dyDescent="0.25">
      <c r="A154" s="14" t="s">
        <v>25471</v>
      </c>
      <c r="B154" s="14" t="s">
        <v>37572</v>
      </c>
      <c r="C154" s="14">
        <v>1</v>
      </c>
    </row>
    <row r="155" spans="1:3" x14ac:dyDescent="0.25">
      <c r="A155" s="14" t="s">
        <v>25430</v>
      </c>
      <c r="B155" s="14" t="s">
        <v>37579</v>
      </c>
      <c r="C155" s="14">
        <v>1</v>
      </c>
    </row>
    <row r="156" spans="1:3" x14ac:dyDescent="0.25">
      <c r="A156" s="14" t="s">
        <v>27</v>
      </c>
      <c r="B156" s="14" t="s">
        <v>37503</v>
      </c>
      <c r="C156" s="14">
        <v>1</v>
      </c>
    </row>
    <row r="157" spans="1:3" x14ac:dyDescent="0.25">
      <c r="A157" s="14" t="s">
        <v>170</v>
      </c>
      <c r="B157" s="14" t="s">
        <v>37561</v>
      </c>
      <c r="C157" s="14">
        <v>1</v>
      </c>
    </row>
    <row r="158" spans="1:3" x14ac:dyDescent="0.25">
      <c r="A158" s="14" t="s">
        <v>25515</v>
      </c>
      <c r="B158" s="14" t="s">
        <v>37494</v>
      </c>
      <c r="C158" s="14">
        <v>1</v>
      </c>
    </row>
    <row r="159" spans="1:3" x14ac:dyDescent="0.25">
      <c r="A159" s="14" t="s">
        <v>25474</v>
      </c>
      <c r="B159" s="14" t="s">
        <v>37500</v>
      </c>
      <c r="C159" s="14">
        <v>1</v>
      </c>
    </row>
    <row r="160" spans="1:3" x14ac:dyDescent="0.25">
      <c r="A160" s="14" t="s">
        <v>37580</v>
      </c>
      <c r="B160" s="14" t="s">
        <v>25367</v>
      </c>
      <c r="C160" s="14">
        <v>1</v>
      </c>
    </row>
    <row r="161" spans="1:3" x14ac:dyDescent="0.25">
      <c r="A161" s="14" t="s">
        <v>25510</v>
      </c>
      <c r="B161" s="14" t="s">
        <v>25342</v>
      </c>
      <c r="C161" s="14">
        <v>1</v>
      </c>
    </row>
    <row r="162" spans="1:3" x14ac:dyDescent="0.25">
      <c r="A162" s="14" t="s">
        <v>26</v>
      </c>
      <c r="B162" s="14" t="s">
        <v>37509</v>
      </c>
      <c r="C162" s="14">
        <v>1</v>
      </c>
    </row>
    <row r="163" spans="1:3" x14ac:dyDescent="0.25">
      <c r="A163" s="14" t="s">
        <v>109</v>
      </c>
      <c r="B163" s="14" t="s">
        <v>25368</v>
      </c>
      <c r="C163" s="14">
        <v>1</v>
      </c>
    </row>
    <row r="164" spans="1:3" x14ac:dyDescent="0.25">
      <c r="A164" s="14" t="s">
        <v>233</v>
      </c>
      <c r="B164" s="14" t="s">
        <v>37553</v>
      </c>
      <c r="C164" s="14">
        <v>1</v>
      </c>
    </row>
    <row r="165" spans="1:3" x14ac:dyDescent="0.25">
      <c r="A165" s="14" t="s">
        <v>37054</v>
      </c>
      <c r="B165" s="14" t="s">
        <v>37503</v>
      </c>
      <c r="C165" s="14">
        <v>1</v>
      </c>
    </row>
    <row r="166" spans="1:3" x14ac:dyDescent="0.25">
      <c r="A166" s="14" t="s">
        <v>25495</v>
      </c>
      <c r="B166" s="14" t="s">
        <v>37496</v>
      </c>
      <c r="C166" s="14">
        <v>1</v>
      </c>
    </row>
    <row r="167" spans="1:3" x14ac:dyDescent="0.25">
      <c r="A167" s="14" t="s">
        <v>228</v>
      </c>
      <c r="B167" s="14" t="s">
        <v>37494</v>
      </c>
      <c r="C167" s="14">
        <v>1</v>
      </c>
    </row>
    <row r="168" spans="1:3" x14ac:dyDescent="0.25">
      <c r="A168" s="14" t="s">
        <v>25408</v>
      </c>
      <c r="B168" s="14" t="s">
        <v>37581</v>
      </c>
      <c r="C168" s="14">
        <v>1</v>
      </c>
    </row>
    <row r="169" spans="1:3" x14ac:dyDescent="0.25">
      <c r="A169" s="14" t="s">
        <v>25429</v>
      </c>
      <c r="B169" s="14" t="s">
        <v>25342</v>
      </c>
      <c r="C169" s="14">
        <v>1</v>
      </c>
    </row>
    <row r="170" spans="1:3" x14ac:dyDescent="0.25">
      <c r="A170" s="14" t="s">
        <v>25442</v>
      </c>
      <c r="B170" s="14" t="s">
        <v>25342</v>
      </c>
      <c r="C170" s="14">
        <v>1</v>
      </c>
    </row>
    <row r="171" spans="1:3" x14ac:dyDescent="0.25">
      <c r="A171" s="14" t="s">
        <v>25452</v>
      </c>
      <c r="B171" s="14" t="s">
        <v>37582</v>
      </c>
      <c r="C171" s="14">
        <v>1</v>
      </c>
    </row>
    <row r="172" spans="1:3" x14ac:dyDescent="0.25">
      <c r="A172" s="14" t="s">
        <v>25437</v>
      </c>
      <c r="B172" s="14" t="s">
        <v>37582</v>
      </c>
      <c r="C172" s="14">
        <v>1</v>
      </c>
    </row>
    <row r="173" spans="1:3" x14ac:dyDescent="0.25">
      <c r="A173" s="14" t="s">
        <v>41</v>
      </c>
      <c r="B173" s="14" t="s">
        <v>37536</v>
      </c>
      <c r="C173" s="14">
        <v>1</v>
      </c>
    </row>
    <row r="174" spans="1:3" x14ac:dyDescent="0.25">
      <c r="A174" s="14" t="s">
        <v>37583</v>
      </c>
      <c r="B174" s="14" t="s">
        <v>37500</v>
      </c>
      <c r="C174" s="14">
        <v>1</v>
      </c>
    </row>
    <row r="175" spans="1:3" x14ac:dyDescent="0.25">
      <c r="A175" s="14" t="s">
        <v>25547</v>
      </c>
      <c r="B175" s="14" t="s">
        <v>37529</v>
      </c>
      <c r="C175" s="14">
        <v>1</v>
      </c>
    </row>
    <row r="176" spans="1:3" x14ac:dyDescent="0.25">
      <c r="A176" s="14" t="s">
        <v>25548</v>
      </c>
      <c r="B176" s="14" t="s">
        <v>37537</v>
      </c>
      <c r="C176" s="14">
        <v>1</v>
      </c>
    </row>
    <row r="177" spans="1:3" x14ac:dyDescent="0.25">
      <c r="A177" s="14" t="s">
        <v>25453</v>
      </c>
      <c r="B177" s="14" t="s">
        <v>25342</v>
      </c>
      <c r="C177" s="14">
        <v>1</v>
      </c>
    </row>
    <row r="178" spans="1:3" x14ac:dyDescent="0.25">
      <c r="A178" s="14" t="s">
        <v>25451</v>
      </c>
      <c r="B178" s="14" t="s">
        <v>37561</v>
      </c>
      <c r="C178" s="14">
        <v>1</v>
      </c>
    </row>
    <row r="179" spans="1:3" x14ac:dyDescent="0.25">
      <c r="A179" s="14" t="s">
        <v>25409</v>
      </c>
      <c r="B179" s="14" t="s">
        <v>37584</v>
      </c>
      <c r="C179" s="14">
        <v>1</v>
      </c>
    </row>
    <row r="180" spans="1:3" x14ac:dyDescent="0.25">
      <c r="A180" s="14" t="s">
        <v>25448</v>
      </c>
      <c r="B180" s="14" t="s">
        <v>37561</v>
      </c>
      <c r="C180" s="14">
        <v>1</v>
      </c>
    </row>
    <row r="181" spans="1:3" x14ac:dyDescent="0.25">
      <c r="A181" s="14" t="s">
        <v>174</v>
      </c>
      <c r="B181" s="14" t="s">
        <v>25368</v>
      </c>
      <c r="C181" s="14">
        <v>1</v>
      </c>
    </row>
    <row r="182" spans="1:3" x14ac:dyDescent="0.25">
      <c r="A182" s="14" t="s">
        <v>25503</v>
      </c>
      <c r="B182" s="14" t="s">
        <v>37585</v>
      </c>
      <c r="C182" s="14">
        <v>1</v>
      </c>
    </row>
    <row r="183" spans="1:3" x14ac:dyDescent="0.25">
      <c r="A183" s="14" t="s">
        <v>25496</v>
      </c>
      <c r="B183" s="14" t="s">
        <v>37510</v>
      </c>
      <c r="C183" s="14">
        <v>1</v>
      </c>
    </row>
    <row r="184" spans="1:3" x14ac:dyDescent="0.25">
      <c r="A184" s="14" t="s">
        <v>28</v>
      </c>
      <c r="B184" s="14" t="s">
        <v>37500</v>
      </c>
      <c r="C184" s="14">
        <v>1</v>
      </c>
    </row>
    <row r="185" spans="1:3" x14ac:dyDescent="0.25">
      <c r="A185" s="14" t="s">
        <v>25399</v>
      </c>
      <c r="B185" s="14" t="s">
        <v>37523</v>
      </c>
      <c r="C185" s="14">
        <v>1</v>
      </c>
    </row>
    <row r="186" spans="1:3" x14ac:dyDescent="0.25">
      <c r="A186" s="14" t="s">
        <v>97</v>
      </c>
      <c r="B186" s="14" t="s">
        <v>37496</v>
      </c>
      <c r="C186" s="14">
        <v>1</v>
      </c>
    </row>
    <row r="187" spans="1:3" x14ac:dyDescent="0.25">
      <c r="A187" s="14" t="s">
        <v>106</v>
      </c>
      <c r="B187" s="14" t="s">
        <v>37496</v>
      </c>
      <c r="C187" s="14">
        <v>1</v>
      </c>
    </row>
    <row r="188" spans="1:3" x14ac:dyDescent="0.25">
      <c r="A188" s="14" t="s">
        <v>25472</v>
      </c>
      <c r="B188" s="14" t="s">
        <v>37527</v>
      </c>
      <c r="C188" s="14">
        <v>1</v>
      </c>
    </row>
    <row r="189" spans="1:3" x14ac:dyDescent="0.25">
      <c r="A189" s="14" t="s">
        <v>37586</v>
      </c>
      <c r="B189" s="14" t="s">
        <v>37527</v>
      </c>
      <c r="C189" s="14">
        <v>1</v>
      </c>
    </row>
    <row r="190" spans="1:3" x14ac:dyDescent="0.25">
      <c r="A190" s="14" t="s">
        <v>25441</v>
      </c>
      <c r="B190" s="14" t="s">
        <v>37530</v>
      </c>
      <c r="C190" s="14">
        <v>1</v>
      </c>
    </row>
    <row r="191" spans="1:3" x14ac:dyDescent="0.25">
      <c r="A191" s="14" t="s">
        <v>25379</v>
      </c>
      <c r="B191" s="14" t="s">
        <v>37587</v>
      </c>
      <c r="C191" s="14">
        <v>1</v>
      </c>
    </row>
    <row r="192" spans="1:3" x14ac:dyDescent="0.25">
      <c r="A192" s="14" t="s">
        <v>27</v>
      </c>
      <c r="B192" s="14" t="s">
        <v>37501</v>
      </c>
      <c r="C192" s="14">
        <v>1</v>
      </c>
    </row>
    <row r="193" spans="1:3" x14ac:dyDescent="0.25">
      <c r="A193" s="14" t="s">
        <v>25519</v>
      </c>
      <c r="B193" s="14" t="s">
        <v>37585</v>
      </c>
      <c r="C193" s="14">
        <v>1</v>
      </c>
    </row>
    <row r="194" spans="1:3" x14ac:dyDescent="0.25">
      <c r="A194" s="14" t="s">
        <v>27</v>
      </c>
      <c r="B194" s="14" t="s">
        <v>37500</v>
      </c>
      <c r="C194" s="14">
        <v>1</v>
      </c>
    </row>
    <row r="195" spans="1:3" x14ac:dyDescent="0.25">
      <c r="A195" s="14" t="s">
        <v>23</v>
      </c>
      <c r="B195" s="14" t="s">
        <v>37495</v>
      </c>
      <c r="C195" s="14">
        <v>1</v>
      </c>
    </row>
    <row r="196" spans="1:3" x14ac:dyDescent="0.25">
      <c r="A196" s="14" t="s">
        <v>25576</v>
      </c>
      <c r="B196" s="14" t="s">
        <v>37501</v>
      </c>
      <c r="C196" s="14">
        <v>1</v>
      </c>
    </row>
    <row r="197" spans="1:3" x14ac:dyDescent="0.25">
      <c r="A197" s="14" t="s">
        <v>25566</v>
      </c>
      <c r="B197" s="14" t="s">
        <v>37530</v>
      </c>
      <c r="C197" s="14">
        <v>1</v>
      </c>
    </row>
    <row r="198" spans="1:3" x14ac:dyDescent="0.25">
      <c r="A198" s="14" t="s">
        <v>54</v>
      </c>
      <c r="B198" s="14" t="s">
        <v>37501</v>
      </c>
      <c r="C198" s="14">
        <v>1</v>
      </c>
    </row>
    <row r="199" spans="1:3" x14ac:dyDescent="0.25">
      <c r="A199" s="14" t="s">
        <v>25493</v>
      </c>
      <c r="B199" s="14" t="s">
        <v>37588</v>
      </c>
      <c r="C199" s="14">
        <v>1</v>
      </c>
    </row>
    <row r="200" spans="1:3" x14ac:dyDescent="0.25">
      <c r="A200" s="14" t="s">
        <v>52</v>
      </c>
      <c r="B200" s="14" t="s">
        <v>37561</v>
      </c>
      <c r="C200" s="14">
        <v>1</v>
      </c>
    </row>
    <row r="201" spans="1:3" x14ac:dyDescent="0.25">
      <c r="A201" s="14" t="s">
        <v>25533</v>
      </c>
      <c r="B201" s="14" t="s">
        <v>37589</v>
      </c>
      <c r="C201" s="14">
        <v>1</v>
      </c>
    </row>
    <row r="202" spans="1:3" x14ac:dyDescent="0.25">
      <c r="A202" s="14" t="s">
        <v>25382</v>
      </c>
      <c r="B202" s="14" t="s">
        <v>37584</v>
      </c>
      <c r="C202" s="14">
        <v>1</v>
      </c>
    </row>
    <row r="203" spans="1:3" x14ac:dyDescent="0.25">
      <c r="A203" s="14" t="s">
        <v>25400</v>
      </c>
      <c r="B203" s="14" t="s">
        <v>37530</v>
      </c>
      <c r="C203" s="14">
        <v>1</v>
      </c>
    </row>
    <row r="204" spans="1:3" x14ac:dyDescent="0.25">
      <c r="A204" s="14" t="s">
        <v>25524</v>
      </c>
      <c r="B204" s="14" t="s">
        <v>37495</v>
      </c>
      <c r="C204" s="14">
        <v>1</v>
      </c>
    </row>
    <row r="205" spans="1:3" x14ac:dyDescent="0.25">
      <c r="A205" s="14" t="s">
        <v>25434</v>
      </c>
      <c r="B205" s="14" t="s">
        <v>37519</v>
      </c>
      <c r="C205" s="14">
        <v>1</v>
      </c>
    </row>
    <row r="206" spans="1:3" x14ac:dyDescent="0.25">
      <c r="A206" s="14" t="s">
        <v>133</v>
      </c>
      <c r="B206" s="14" t="s">
        <v>37495</v>
      </c>
      <c r="C206" s="14">
        <v>1</v>
      </c>
    </row>
    <row r="207" spans="1:3" x14ac:dyDescent="0.25">
      <c r="A207" s="14" t="s">
        <v>25427</v>
      </c>
      <c r="B207" s="14" t="s">
        <v>37530</v>
      </c>
      <c r="C207" s="14">
        <v>1</v>
      </c>
    </row>
    <row r="208" spans="1:3" x14ac:dyDescent="0.25">
      <c r="A208" s="14" t="s">
        <v>25380</v>
      </c>
      <c r="B208" s="14" t="s">
        <v>37587</v>
      </c>
      <c r="C208" s="14">
        <v>1</v>
      </c>
    </row>
    <row r="209" spans="1:3" x14ac:dyDescent="0.25">
      <c r="A209" s="14" t="s">
        <v>25426</v>
      </c>
      <c r="B209" s="14" t="s">
        <v>37508</v>
      </c>
      <c r="C209" s="14">
        <v>1</v>
      </c>
    </row>
    <row r="210" spans="1:3" x14ac:dyDescent="0.25">
      <c r="A210" s="14" t="s">
        <v>25512</v>
      </c>
      <c r="B210" s="14" t="s">
        <v>37536</v>
      </c>
      <c r="C210" s="14">
        <v>1</v>
      </c>
    </row>
    <row r="211" spans="1:3" x14ac:dyDescent="0.25">
      <c r="A211" s="14" t="s">
        <v>25381</v>
      </c>
      <c r="B211" s="14" t="s">
        <v>37584</v>
      </c>
      <c r="C211" s="14">
        <v>1</v>
      </c>
    </row>
    <row r="212" spans="1:3" x14ac:dyDescent="0.25">
      <c r="A212" s="14" t="s">
        <v>25455</v>
      </c>
      <c r="B212" s="14" t="s">
        <v>37587</v>
      </c>
      <c r="C212" s="14">
        <v>1</v>
      </c>
    </row>
    <row r="213" spans="1:3" x14ac:dyDescent="0.25">
      <c r="A213" s="14" t="s">
        <v>25574</v>
      </c>
      <c r="B213" s="14" t="s">
        <v>37501</v>
      </c>
      <c r="C213" s="14">
        <v>1</v>
      </c>
    </row>
    <row r="214" spans="1:3" x14ac:dyDescent="0.25">
      <c r="A214" s="14" t="s">
        <v>25464</v>
      </c>
      <c r="B214" s="14" t="s">
        <v>37590</v>
      </c>
      <c r="C214" s="14">
        <v>1</v>
      </c>
    </row>
    <row r="215" spans="1:3" x14ac:dyDescent="0.25">
      <c r="A215" s="14" t="s">
        <v>233</v>
      </c>
      <c r="B215" s="14" t="s">
        <v>37573</v>
      </c>
      <c r="C215" s="14">
        <v>1</v>
      </c>
    </row>
    <row r="216" spans="1:3" x14ac:dyDescent="0.25">
      <c r="A216" s="14" t="s">
        <v>54</v>
      </c>
      <c r="B216" s="14" t="s">
        <v>25366</v>
      </c>
      <c r="C216" s="14">
        <v>1</v>
      </c>
    </row>
    <row r="217" spans="1:3" x14ac:dyDescent="0.25">
      <c r="A217" s="14" t="s">
        <v>25559</v>
      </c>
      <c r="B217" s="14" t="s">
        <v>25342</v>
      </c>
      <c r="C217" s="14">
        <v>1</v>
      </c>
    </row>
    <row r="218" spans="1:3" x14ac:dyDescent="0.25">
      <c r="A218" s="14" t="s">
        <v>25497</v>
      </c>
      <c r="B218" s="14" t="s">
        <v>37575</v>
      </c>
      <c r="C218" s="14">
        <v>1</v>
      </c>
    </row>
    <row r="219" spans="1:3" x14ac:dyDescent="0.25">
      <c r="A219" s="14" t="s">
        <v>37690</v>
      </c>
      <c r="B219" s="14" t="s">
        <v>37575</v>
      </c>
      <c r="C219" s="14">
        <v>1</v>
      </c>
    </row>
    <row r="220" spans="1:3" x14ac:dyDescent="0.25">
      <c r="A220" s="14" t="s">
        <v>25565</v>
      </c>
      <c r="B220" s="14" t="s">
        <v>25368</v>
      </c>
      <c r="C220" s="14">
        <v>1</v>
      </c>
    </row>
    <row r="221" spans="1:3" x14ac:dyDescent="0.25">
      <c r="A221" s="14" t="s">
        <v>29</v>
      </c>
      <c r="B221" s="14" t="s">
        <v>37591</v>
      </c>
      <c r="C221" s="14">
        <v>1</v>
      </c>
    </row>
    <row r="222" spans="1:3" x14ac:dyDescent="0.25">
      <c r="A222" s="14" t="s">
        <v>22</v>
      </c>
      <c r="B222" s="14" t="s">
        <v>37496</v>
      </c>
      <c r="C222" s="14">
        <v>1</v>
      </c>
    </row>
    <row r="223" spans="1:3" x14ac:dyDescent="0.25">
      <c r="A223" s="14" t="s">
        <v>25521</v>
      </c>
      <c r="B223" s="14" t="s">
        <v>25369</v>
      </c>
      <c r="C223" s="14">
        <v>1</v>
      </c>
    </row>
    <row r="224" spans="1:3" x14ac:dyDescent="0.25">
      <c r="A224" s="14" t="s">
        <v>25457</v>
      </c>
      <c r="B224" s="14" t="s">
        <v>37548</v>
      </c>
      <c r="C224" s="14">
        <v>1</v>
      </c>
    </row>
    <row r="225" spans="1:3" x14ac:dyDescent="0.25">
      <c r="A225" s="14" t="s">
        <v>27</v>
      </c>
      <c r="B225" s="14" t="s">
        <v>37549</v>
      </c>
      <c r="C225" s="14">
        <v>1</v>
      </c>
    </row>
    <row r="226" spans="1:3" x14ac:dyDescent="0.25">
      <c r="A226" s="14" t="s">
        <v>25528</v>
      </c>
      <c r="B226" s="14" t="s">
        <v>37584</v>
      </c>
      <c r="C226" s="14">
        <v>1</v>
      </c>
    </row>
    <row r="227" spans="1:3" x14ac:dyDescent="0.25">
      <c r="A227" s="14" t="s">
        <v>25576</v>
      </c>
      <c r="B227" s="14" t="s">
        <v>25342</v>
      </c>
      <c r="C227" s="14">
        <v>1</v>
      </c>
    </row>
    <row r="228" spans="1:3" x14ac:dyDescent="0.25">
      <c r="A228" s="14" t="s">
        <v>25465</v>
      </c>
      <c r="B228" s="14" t="s">
        <v>37494</v>
      </c>
      <c r="C228" s="14">
        <v>1</v>
      </c>
    </row>
    <row r="229" spans="1:3" x14ac:dyDescent="0.25">
      <c r="A229" s="14" t="s">
        <v>25525</v>
      </c>
      <c r="B229" s="14" t="s">
        <v>37495</v>
      </c>
      <c r="C229" s="14">
        <v>1</v>
      </c>
    </row>
    <row r="230" spans="1:3" x14ac:dyDescent="0.25">
      <c r="A230" s="14" t="s">
        <v>37052</v>
      </c>
      <c r="B230" s="14" t="s">
        <v>37511</v>
      </c>
      <c r="C230" s="14">
        <v>1</v>
      </c>
    </row>
    <row r="231" spans="1:3" x14ac:dyDescent="0.25">
      <c r="A231" s="14" t="s">
        <v>37592</v>
      </c>
      <c r="B231" s="14" t="s">
        <v>37500</v>
      </c>
      <c r="C231" s="14">
        <v>1</v>
      </c>
    </row>
    <row r="232" spans="1:3" x14ac:dyDescent="0.25">
      <c r="A232" s="14" t="s">
        <v>25401</v>
      </c>
      <c r="B232" s="14" t="s">
        <v>25342</v>
      </c>
      <c r="C232" s="14">
        <v>1</v>
      </c>
    </row>
    <row r="233" spans="1:3" x14ac:dyDescent="0.25">
      <c r="A233" s="14" t="s">
        <v>25398</v>
      </c>
      <c r="B233" s="14" t="s">
        <v>25342</v>
      </c>
      <c r="C233" s="14">
        <v>1</v>
      </c>
    </row>
    <row r="234" spans="1:3" x14ac:dyDescent="0.25">
      <c r="A234" s="14" t="s">
        <v>25450</v>
      </c>
      <c r="B234" s="14" t="s">
        <v>37593</v>
      </c>
      <c r="C234" s="14">
        <v>1</v>
      </c>
    </row>
    <row r="235" spans="1:3" x14ac:dyDescent="0.25">
      <c r="A235" s="14" t="s">
        <v>37053</v>
      </c>
      <c r="B235" s="14" t="s">
        <v>37503</v>
      </c>
      <c r="C235" s="14">
        <v>1</v>
      </c>
    </row>
    <row r="236" spans="1:3" x14ac:dyDescent="0.25">
      <c r="A236" s="14" t="s">
        <v>37594</v>
      </c>
      <c r="B236" s="14" t="s">
        <v>37494</v>
      </c>
      <c r="C236" s="14">
        <v>1</v>
      </c>
    </row>
    <row r="237" spans="1:3" x14ac:dyDescent="0.25">
      <c r="A237" s="14" t="s">
        <v>25528</v>
      </c>
      <c r="B237" s="14" t="s">
        <v>25342</v>
      </c>
      <c r="C237" s="14">
        <v>1</v>
      </c>
    </row>
    <row r="238" spans="1:3" x14ac:dyDescent="0.25">
      <c r="A238" s="14" t="s">
        <v>25555</v>
      </c>
      <c r="B238" s="14" t="s">
        <v>37521</v>
      </c>
      <c r="C238" s="14">
        <v>1</v>
      </c>
    </row>
    <row r="239" spans="1:3" x14ac:dyDescent="0.25">
      <c r="A239" s="14" t="s">
        <v>37055</v>
      </c>
      <c r="B239" s="14" t="s">
        <v>37561</v>
      </c>
      <c r="C239" s="14">
        <v>1</v>
      </c>
    </row>
    <row r="240" spans="1:3" x14ac:dyDescent="0.25">
      <c r="A240" s="14" t="s">
        <v>37056</v>
      </c>
      <c r="B240" s="14" t="s">
        <v>37496</v>
      </c>
      <c r="C240" s="14">
        <v>1</v>
      </c>
    </row>
    <row r="241" spans="1:3" x14ac:dyDescent="0.25">
      <c r="A241" s="14" t="s">
        <v>25515</v>
      </c>
      <c r="B241" s="14" t="s">
        <v>37500</v>
      </c>
      <c r="C241" s="14">
        <v>1</v>
      </c>
    </row>
    <row r="242" spans="1:3" x14ac:dyDescent="0.25">
      <c r="A242" s="14" t="s">
        <v>37576</v>
      </c>
      <c r="B242" s="14" t="s">
        <v>37530</v>
      </c>
      <c r="C242" s="14">
        <v>1</v>
      </c>
    </row>
    <row r="243" spans="1:3" x14ac:dyDescent="0.25">
      <c r="A243" s="14" t="s">
        <v>25449</v>
      </c>
      <c r="B243" s="14" t="s">
        <v>37561</v>
      </c>
      <c r="C243" s="14">
        <v>1</v>
      </c>
    </row>
    <row r="244" spans="1:3" x14ac:dyDescent="0.25">
      <c r="A244" s="14" t="s">
        <v>25387</v>
      </c>
      <c r="B244" s="14" t="s">
        <v>37584</v>
      </c>
      <c r="C244" s="14">
        <v>1</v>
      </c>
    </row>
    <row r="245" spans="1:3" x14ac:dyDescent="0.25">
      <c r="A245" s="14" t="s">
        <v>140</v>
      </c>
      <c r="B245" s="14" t="s">
        <v>37494</v>
      </c>
      <c r="C245" s="14">
        <v>1</v>
      </c>
    </row>
    <row r="246" spans="1:3" x14ac:dyDescent="0.25">
      <c r="A246" s="14" t="s">
        <v>25571</v>
      </c>
      <c r="B246" s="14" t="s">
        <v>37500</v>
      </c>
      <c r="C246" s="14">
        <v>1</v>
      </c>
    </row>
    <row r="247" spans="1:3" x14ac:dyDescent="0.25">
      <c r="A247" s="14" t="s">
        <v>37595</v>
      </c>
      <c r="B247" s="14" t="s">
        <v>37521</v>
      </c>
      <c r="C247" s="14">
        <v>1</v>
      </c>
    </row>
    <row r="248" spans="1:3" x14ac:dyDescent="0.25">
      <c r="A248" s="14" t="s">
        <v>25458</v>
      </c>
      <c r="B248" s="14" t="s">
        <v>37571</v>
      </c>
      <c r="C248" s="14">
        <v>1</v>
      </c>
    </row>
    <row r="249" spans="1:3" x14ac:dyDescent="0.25">
      <c r="A249" s="14" t="s">
        <v>25444</v>
      </c>
      <c r="B249" s="14" t="s">
        <v>37561</v>
      </c>
      <c r="C249" s="14">
        <v>1</v>
      </c>
    </row>
    <row r="250" spans="1:3" x14ac:dyDescent="0.25">
      <c r="A250" s="14" t="s">
        <v>37596</v>
      </c>
      <c r="B250" s="14" t="s">
        <v>37526</v>
      </c>
      <c r="C250" s="14">
        <v>1</v>
      </c>
    </row>
    <row r="251" spans="1:3" x14ac:dyDescent="0.25">
      <c r="A251" s="22" t="s">
        <v>42</v>
      </c>
      <c r="B251" s="14" t="s">
        <v>37557</v>
      </c>
      <c r="C251" s="14">
        <v>1</v>
      </c>
    </row>
    <row r="252" spans="1:3" x14ac:dyDescent="0.25">
      <c r="A252" s="22" t="s">
        <v>1</v>
      </c>
      <c r="B252" s="14" t="s">
        <v>37597</v>
      </c>
      <c r="C252" s="14">
        <v>1</v>
      </c>
    </row>
    <row r="253" spans="1:3" x14ac:dyDescent="0.25">
      <c r="A253" s="22" t="s">
        <v>25533</v>
      </c>
      <c r="B253" s="14" t="s">
        <v>37572</v>
      </c>
      <c r="C253" s="14">
        <v>1</v>
      </c>
    </row>
    <row r="254" spans="1:3" x14ac:dyDescent="0.25">
      <c r="A254" s="22" t="s">
        <v>37598</v>
      </c>
      <c r="B254" s="14" t="s">
        <v>37585</v>
      </c>
      <c r="C254" s="14">
        <v>1</v>
      </c>
    </row>
    <row r="255" spans="1:3" x14ac:dyDescent="0.25">
      <c r="A255" s="14" t="s">
        <v>25427</v>
      </c>
      <c r="B255" s="14" t="s">
        <v>37599</v>
      </c>
      <c r="C255" s="14">
        <v>1</v>
      </c>
    </row>
    <row r="256" spans="1:3" x14ac:dyDescent="0.25">
      <c r="A256" s="14" t="s">
        <v>25474</v>
      </c>
      <c r="B256" s="14" t="s">
        <v>37600</v>
      </c>
      <c r="C256" s="14">
        <v>1</v>
      </c>
    </row>
    <row r="257" spans="1:3" x14ac:dyDescent="0.25">
      <c r="A257" s="14" t="s">
        <v>34</v>
      </c>
      <c r="B257" s="14" t="s">
        <v>37501</v>
      </c>
      <c r="C257" s="14">
        <v>1</v>
      </c>
    </row>
    <row r="258" spans="1:3" x14ac:dyDescent="0.25">
      <c r="A258" s="14" t="s">
        <v>25546</v>
      </c>
      <c r="B258" s="14" t="s">
        <v>37499</v>
      </c>
      <c r="C258" s="14">
        <v>1</v>
      </c>
    </row>
    <row r="259" spans="1:3" x14ac:dyDescent="0.25">
      <c r="A259" s="14" t="s">
        <v>37601</v>
      </c>
      <c r="B259" s="14" t="s">
        <v>37546</v>
      </c>
      <c r="C259" s="14">
        <v>1</v>
      </c>
    </row>
    <row r="260" spans="1:3" x14ac:dyDescent="0.25">
      <c r="A260" s="14" t="s">
        <v>37602</v>
      </c>
      <c r="B260" s="14" t="s">
        <v>37584</v>
      </c>
      <c r="C260" s="14">
        <v>1</v>
      </c>
    </row>
    <row r="261" spans="1:3" x14ac:dyDescent="0.25">
      <c r="A261" s="14" t="s">
        <v>37603</v>
      </c>
      <c r="B261" s="14" t="s">
        <v>37553</v>
      </c>
      <c r="C261" s="14">
        <v>1</v>
      </c>
    </row>
    <row r="262" spans="1:3" x14ac:dyDescent="0.25">
      <c r="A262" s="14" t="s">
        <v>37604</v>
      </c>
      <c r="B262" s="14" t="s">
        <v>37573</v>
      </c>
      <c r="C262" s="14">
        <v>1</v>
      </c>
    </row>
    <row r="263" spans="1:3" x14ac:dyDescent="0.25">
      <c r="A263" s="14" t="s">
        <v>25482</v>
      </c>
      <c r="B263" s="14" t="s">
        <v>37539</v>
      </c>
      <c r="C263" s="14">
        <v>1</v>
      </c>
    </row>
    <row r="264" spans="1:3" x14ac:dyDescent="0.25">
      <c r="A264" s="14" t="s">
        <v>25482</v>
      </c>
      <c r="B264" s="14" t="s">
        <v>25342</v>
      </c>
      <c r="C264" s="14">
        <v>1</v>
      </c>
    </row>
    <row r="265" spans="1:3" x14ac:dyDescent="0.25">
      <c r="A265" s="14" t="s">
        <v>43</v>
      </c>
      <c r="B265" s="14" t="s">
        <v>37575</v>
      </c>
      <c r="C265" s="14">
        <v>1</v>
      </c>
    </row>
    <row r="266" spans="1:3" x14ac:dyDescent="0.25">
      <c r="A266" s="14" t="s">
        <v>37691</v>
      </c>
      <c r="B266" s="14" t="s">
        <v>37575</v>
      </c>
      <c r="C266" s="14">
        <v>1</v>
      </c>
    </row>
    <row r="267" spans="1:3" x14ac:dyDescent="0.25">
      <c r="A267" s="14" t="s">
        <v>37605</v>
      </c>
      <c r="B267" s="14" t="s">
        <v>37606</v>
      </c>
      <c r="C267" s="14">
        <v>1</v>
      </c>
    </row>
    <row r="268" spans="1:3" x14ac:dyDescent="0.25">
      <c r="A268" s="14" t="s">
        <v>37607</v>
      </c>
      <c r="B268" s="14" t="s">
        <v>37587</v>
      </c>
      <c r="C268" s="14">
        <v>1</v>
      </c>
    </row>
    <row r="269" spans="1:3" x14ac:dyDescent="0.25">
      <c r="A269" s="14" t="s">
        <v>25538</v>
      </c>
      <c r="B269" s="14" t="s">
        <v>37527</v>
      </c>
      <c r="C269" s="14">
        <v>1</v>
      </c>
    </row>
    <row r="270" spans="1:3" x14ac:dyDescent="0.25">
      <c r="A270" s="14" t="s">
        <v>37608</v>
      </c>
      <c r="B270" s="14" t="s">
        <v>37591</v>
      </c>
      <c r="C270" s="14">
        <v>1</v>
      </c>
    </row>
    <row r="271" spans="1:3" x14ac:dyDescent="0.25">
      <c r="A271" s="14" t="s">
        <v>25576</v>
      </c>
      <c r="B271" s="14" t="s">
        <v>37593</v>
      </c>
      <c r="C271" s="14">
        <v>1</v>
      </c>
    </row>
    <row r="272" spans="1:3" x14ac:dyDescent="0.25">
      <c r="A272" s="14" t="s">
        <v>25482</v>
      </c>
      <c r="B272" s="14" t="s">
        <v>37499</v>
      </c>
      <c r="C272" s="14">
        <v>1</v>
      </c>
    </row>
    <row r="273" spans="1:3" x14ac:dyDescent="0.25">
      <c r="A273" s="14" t="s">
        <v>25380</v>
      </c>
      <c r="B273" s="14" t="s">
        <v>37557</v>
      </c>
      <c r="C273" s="14">
        <v>1</v>
      </c>
    </row>
    <row r="274" spans="1:3" x14ac:dyDescent="0.25">
      <c r="A274" s="14" t="s">
        <v>37609</v>
      </c>
      <c r="B274" s="14" t="s">
        <v>37519</v>
      </c>
      <c r="C274" s="14">
        <v>1</v>
      </c>
    </row>
    <row r="275" spans="1:3" x14ac:dyDescent="0.25">
      <c r="A275" s="14" t="s">
        <v>25571</v>
      </c>
      <c r="B275" s="14" t="s">
        <v>25368</v>
      </c>
      <c r="C275" s="14">
        <v>1</v>
      </c>
    </row>
    <row r="276" spans="1:3" x14ac:dyDescent="0.25">
      <c r="A276" s="14" t="s">
        <v>25474</v>
      </c>
      <c r="B276" s="14" t="s">
        <v>37552</v>
      </c>
      <c r="C276" s="14">
        <v>1</v>
      </c>
    </row>
    <row r="277" spans="1:3" x14ac:dyDescent="0.25">
      <c r="A277" s="14" t="s">
        <v>34</v>
      </c>
      <c r="B277" s="14" t="s">
        <v>37610</v>
      </c>
      <c r="C277" s="14">
        <v>1</v>
      </c>
    </row>
    <row r="278" spans="1:3" x14ac:dyDescent="0.25">
      <c r="A278" s="14" t="s">
        <v>25546</v>
      </c>
      <c r="B278" s="14" t="s">
        <v>37539</v>
      </c>
      <c r="C278" s="14">
        <v>1</v>
      </c>
    </row>
    <row r="279" spans="1:3" x14ac:dyDescent="0.25">
      <c r="A279" s="14" t="s">
        <v>37611</v>
      </c>
      <c r="B279" s="14" t="s">
        <v>37494</v>
      </c>
      <c r="C279" s="14">
        <v>1</v>
      </c>
    </row>
    <row r="280" spans="1:3" x14ac:dyDescent="0.25">
      <c r="A280" s="14" t="s">
        <v>37612</v>
      </c>
      <c r="B280" s="14" t="s">
        <v>37499</v>
      </c>
      <c r="C280" s="14">
        <v>1</v>
      </c>
    </row>
    <row r="281" spans="1:3" x14ac:dyDescent="0.25">
      <c r="A281" s="14" t="s">
        <v>37525</v>
      </c>
      <c r="B281" s="14" t="s">
        <v>37503</v>
      </c>
      <c r="C281" s="14">
        <v>1</v>
      </c>
    </row>
    <row r="282" spans="1:3" x14ac:dyDescent="0.25">
      <c r="A282" s="14" t="s">
        <v>140</v>
      </c>
      <c r="B282" s="14" t="s">
        <v>25368</v>
      </c>
      <c r="C282" s="14">
        <v>1</v>
      </c>
    </row>
    <row r="283" spans="1:3" x14ac:dyDescent="0.25">
      <c r="A283" s="14" t="s">
        <v>25445</v>
      </c>
      <c r="B283" s="14" t="s">
        <v>37613</v>
      </c>
      <c r="C283" s="14">
        <v>1</v>
      </c>
    </row>
    <row r="284" spans="1:3" x14ac:dyDescent="0.25">
      <c r="A284" s="14" t="s">
        <v>29</v>
      </c>
      <c r="B284" s="14" t="s">
        <v>37585</v>
      </c>
      <c r="C284" s="14">
        <v>1</v>
      </c>
    </row>
    <row r="285" spans="1:3" x14ac:dyDescent="0.25">
      <c r="A285" s="14" t="s">
        <v>238</v>
      </c>
      <c r="B285" s="14" t="s">
        <v>37557</v>
      </c>
      <c r="C285" s="14">
        <v>1</v>
      </c>
    </row>
    <row r="286" spans="1:3" x14ac:dyDescent="0.25">
      <c r="A286" s="14" t="s">
        <v>25528</v>
      </c>
      <c r="B286" s="14" t="s">
        <v>37516</v>
      </c>
      <c r="C286" s="14">
        <v>1</v>
      </c>
    </row>
    <row r="287" spans="1:3" x14ac:dyDescent="0.25">
      <c r="A287" s="14" t="s">
        <v>25533</v>
      </c>
      <c r="B287" s="14" t="s">
        <v>37527</v>
      </c>
      <c r="C287" s="14">
        <v>1</v>
      </c>
    </row>
    <row r="288" spans="1:3" x14ac:dyDescent="0.25">
      <c r="A288" s="14" t="s">
        <v>25545</v>
      </c>
      <c r="B288" s="14" t="s">
        <v>37614</v>
      </c>
      <c r="C288" s="14">
        <v>1</v>
      </c>
    </row>
    <row r="289" spans="1:3" x14ac:dyDescent="0.25">
      <c r="A289" s="14" t="s">
        <v>25422</v>
      </c>
      <c r="B289" s="14" t="s">
        <v>37537</v>
      </c>
      <c r="C289" s="14">
        <v>1</v>
      </c>
    </row>
    <row r="290" spans="1:3" x14ac:dyDescent="0.25">
      <c r="A290" s="14" t="s">
        <v>25459</v>
      </c>
      <c r="B290" s="14" t="s">
        <v>37571</v>
      </c>
      <c r="C290" s="14">
        <v>1</v>
      </c>
    </row>
    <row r="291" spans="1:3" x14ac:dyDescent="0.25">
      <c r="A291" s="14" t="s">
        <v>25553</v>
      </c>
      <c r="B291" s="14" t="s">
        <v>37527</v>
      </c>
      <c r="C291" s="14">
        <v>1</v>
      </c>
    </row>
    <row r="292" spans="1:3" x14ac:dyDescent="0.25">
      <c r="A292" s="14" t="s">
        <v>37615</v>
      </c>
      <c r="B292" s="14" t="s">
        <v>37584</v>
      </c>
      <c r="C292" s="14">
        <v>1</v>
      </c>
    </row>
    <row r="293" spans="1:3" x14ac:dyDescent="0.25">
      <c r="A293" s="14" t="s">
        <v>37616</v>
      </c>
      <c r="B293" s="14" t="s">
        <v>37556</v>
      </c>
      <c r="C293" s="14">
        <v>1</v>
      </c>
    </row>
    <row r="294" spans="1:3" x14ac:dyDescent="0.25">
      <c r="A294" s="14" t="s">
        <v>37617</v>
      </c>
      <c r="B294" s="14" t="s">
        <v>37510</v>
      </c>
      <c r="C294" s="14">
        <v>1</v>
      </c>
    </row>
    <row r="295" spans="1:3" x14ac:dyDescent="0.25">
      <c r="A295" s="14" t="s">
        <v>25510</v>
      </c>
      <c r="B295" s="14" t="s">
        <v>37552</v>
      </c>
      <c r="C295" s="14">
        <v>1</v>
      </c>
    </row>
    <row r="296" spans="1:3" x14ac:dyDescent="0.25">
      <c r="A296" s="14" t="s">
        <v>25377</v>
      </c>
      <c r="B296" s="14" t="s">
        <v>37537</v>
      </c>
      <c r="C296" s="14">
        <v>1</v>
      </c>
    </row>
    <row r="297" spans="1:3" x14ac:dyDescent="0.25">
      <c r="A297" s="14" t="s">
        <v>25387</v>
      </c>
      <c r="B297" s="14" t="s">
        <v>37552</v>
      </c>
      <c r="C297" s="14">
        <v>1</v>
      </c>
    </row>
    <row r="298" spans="1:3" x14ac:dyDescent="0.25">
      <c r="A298" s="14" t="s">
        <v>25389</v>
      </c>
      <c r="B298" s="14" t="s">
        <v>37618</v>
      </c>
      <c r="C298" s="14">
        <v>1</v>
      </c>
    </row>
    <row r="299" spans="1:3" x14ac:dyDescent="0.25">
      <c r="A299" s="14" t="s">
        <v>37514</v>
      </c>
      <c r="B299" s="14" t="s">
        <v>37501</v>
      </c>
      <c r="C299" s="14">
        <v>1</v>
      </c>
    </row>
    <row r="300" spans="1:3" x14ac:dyDescent="0.25">
      <c r="A300" s="14" t="s">
        <v>228</v>
      </c>
      <c r="B300" s="14" t="s">
        <v>37619</v>
      </c>
      <c r="C300" s="14">
        <v>1</v>
      </c>
    </row>
    <row r="301" spans="1:3" x14ac:dyDescent="0.25">
      <c r="A301" s="14" t="s">
        <v>25470</v>
      </c>
      <c r="B301" s="14" t="s">
        <v>37499</v>
      </c>
      <c r="C301" s="14">
        <v>1</v>
      </c>
    </row>
    <row r="302" spans="1:3" x14ac:dyDescent="0.25">
      <c r="A302" s="14" t="s">
        <v>37620</v>
      </c>
      <c r="B302" s="14" t="s">
        <v>37585</v>
      </c>
      <c r="C302" s="14">
        <v>1</v>
      </c>
    </row>
    <row r="303" spans="1:3" x14ac:dyDescent="0.25">
      <c r="A303" s="14" t="s">
        <v>25548</v>
      </c>
      <c r="B303" s="14" t="s">
        <v>37540</v>
      </c>
      <c r="C303" s="14">
        <v>1</v>
      </c>
    </row>
    <row r="304" spans="1:3" x14ac:dyDescent="0.25">
      <c r="A304" s="14" t="s">
        <v>25504</v>
      </c>
      <c r="B304" s="14" t="s">
        <v>37613</v>
      </c>
      <c r="C304" s="14">
        <v>1</v>
      </c>
    </row>
    <row r="305" spans="1:3" x14ac:dyDescent="0.25">
      <c r="A305" s="14" t="s">
        <v>28</v>
      </c>
      <c r="B305" s="14" t="s">
        <v>37502</v>
      </c>
      <c r="C305" s="14">
        <v>1</v>
      </c>
    </row>
    <row r="306" spans="1:3" x14ac:dyDescent="0.25">
      <c r="A306" s="14" t="s">
        <v>26</v>
      </c>
      <c r="B306" s="14" t="s">
        <v>25367</v>
      </c>
      <c r="C306" s="14">
        <v>1</v>
      </c>
    </row>
    <row r="307" spans="1:3" x14ac:dyDescent="0.25">
      <c r="A307" s="14" t="s">
        <v>37621</v>
      </c>
      <c r="B307" s="14" t="s">
        <v>37613</v>
      </c>
      <c r="C307" s="14">
        <v>1</v>
      </c>
    </row>
    <row r="308" spans="1:3" x14ac:dyDescent="0.25">
      <c r="A308" s="14" t="s">
        <v>25386</v>
      </c>
      <c r="B308" s="14" t="s">
        <v>37499</v>
      </c>
      <c r="C308" s="14">
        <v>1</v>
      </c>
    </row>
    <row r="309" spans="1:3" x14ac:dyDescent="0.25">
      <c r="A309" s="14" t="s">
        <v>37555</v>
      </c>
      <c r="B309" s="14" t="s">
        <v>37585</v>
      </c>
      <c r="C309" s="14">
        <v>1</v>
      </c>
    </row>
    <row r="310" spans="1:3" x14ac:dyDescent="0.25">
      <c r="A310" s="14" t="s">
        <v>25483</v>
      </c>
      <c r="B310" s="14" t="s">
        <v>37587</v>
      </c>
      <c r="C310" s="14">
        <v>1</v>
      </c>
    </row>
    <row r="311" spans="1:3" x14ac:dyDescent="0.25">
      <c r="A311" s="14" t="s">
        <v>25484</v>
      </c>
      <c r="B311" s="14" t="s">
        <v>37622</v>
      </c>
      <c r="C311" s="14">
        <v>1</v>
      </c>
    </row>
    <row r="312" spans="1:3" x14ac:dyDescent="0.25">
      <c r="A312" s="14" t="s">
        <v>25488</v>
      </c>
      <c r="B312" s="14" t="s">
        <v>37584</v>
      </c>
      <c r="C312" s="14">
        <v>1</v>
      </c>
    </row>
    <row r="313" spans="1:3" x14ac:dyDescent="0.25">
      <c r="A313" s="14" t="s">
        <v>25529</v>
      </c>
      <c r="B313" s="14" t="s">
        <v>37623</v>
      </c>
      <c r="C313" s="14">
        <v>1</v>
      </c>
    </row>
    <row r="314" spans="1:3" x14ac:dyDescent="0.25">
      <c r="A314" s="14" t="s">
        <v>25534</v>
      </c>
      <c r="B314" s="14" t="s">
        <v>37624</v>
      </c>
      <c r="C314" s="14">
        <v>1</v>
      </c>
    </row>
    <row r="315" spans="1:3" x14ac:dyDescent="0.25">
      <c r="A315" s="14" t="s">
        <v>25535</v>
      </c>
      <c r="B315" s="14" t="s">
        <v>37534</v>
      </c>
      <c r="C315" s="14">
        <v>1</v>
      </c>
    </row>
    <row r="316" spans="1:3" x14ac:dyDescent="0.25">
      <c r="A316" s="14" t="s">
        <v>25536</v>
      </c>
      <c r="B316" s="14" t="s">
        <v>37559</v>
      </c>
      <c r="C316" s="14">
        <v>1</v>
      </c>
    </row>
    <row r="317" spans="1:3" x14ac:dyDescent="0.25">
      <c r="A317" s="14" t="s">
        <v>25568</v>
      </c>
      <c r="B317" s="14" t="s">
        <v>37588</v>
      </c>
      <c r="C317" s="14">
        <v>1</v>
      </c>
    </row>
    <row r="318" spans="1:3" x14ac:dyDescent="0.25">
      <c r="A318" s="14" t="s">
        <v>25573</v>
      </c>
      <c r="B318" s="14" t="s">
        <v>37560</v>
      </c>
      <c r="C318" s="14">
        <v>1</v>
      </c>
    </row>
    <row r="319" spans="1:3" x14ac:dyDescent="0.25">
      <c r="A319" s="14" t="s">
        <v>25404</v>
      </c>
      <c r="B319" s="14" t="s">
        <v>37625</v>
      </c>
      <c r="C319" s="14">
        <v>1</v>
      </c>
    </row>
    <row r="320" spans="1:3" x14ac:dyDescent="0.25">
      <c r="A320" s="14" t="s">
        <v>25500</v>
      </c>
      <c r="B320" s="14" t="s">
        <v>37496</v>
      </c>
      <c r="C320" s="14">
        <v>1</v>
      </c>
    </row>
    <row r="321" spans="1:3" x14ac:dyDescent="0.25">
      <c r="A321" s="14" t="s">
        <v>1</v>
      </c>
      <c r="B321" s="14" t="s">
        <v>37515</v>
      </c>
      <c r="C321" s="14">
        <v>1</v>
      </c>
    </row>
    <row r="322" spans="1:3" x14ac:dyDescent="0.25">
      <c r="A322" s="14" t="s">
        <v>25497</v>
      </c>
      <c r="B322" s="14" t="s">
        <v>37599</v>
      </c>
      <c r="C322" s="14">
        <v>1</v>
      </c>
    </row>
    <row r="323" spans="1:3" x14ac:dyDescent="0.25">
      <c r="A323" s="14" t="s">
        <v>37692</v>
      </c>
      <c r="B323" s="14" t="s">
        <v>37599</v>
      </c>
      <c r="C323" s="14">
        <v>1</v>
      </c>
    </row>
    <row r="324" spans="1:3" x14ac:dyDescent="0.25">
      <c r="A324" s="14" t="s">
        <v>35</v>
      </c>
      <c r="B324" s="14" t="s">
        <v>37495</v>
      </c>
      <c r="C324" s="14">
        <v>1</v>
      </c>
    </row>
    <row r="325" spans="1:3" x14ac:dyDescent="0.25">
      <c r="A325" s="14" t="s">
        <v>25454</v>
      </c>
      <c r="B325" s="14" t="s">
        <v>37593</v>
      </c>
      <c r="C325" s="14">
        <v>1</v>
      </c>
    </row>
    <row r="326" spans="1:3" x14ac:dyDescent="0.25">
      <c r="A326" s="14" t="s">
        <v>25413</v>
      </c>
      <c r="B326" s="14" t="s">
        <v>37561</v>
      </c>
      <c r="C326" s="14">
        <v>1</v>
      </c>
    </row>
    <row r="327" spans="1:3" x14ac:dyDescent="0.25">
      <c r="A327" s="14" t="s">
        <v>25508</v>
      </c>
      <c r="B327" s="14" t="s">
        <v>37561</v>
      </c>
      <c r="C327" s="14">
        <v>1</v>
      </c>
    </row>
    <row r="328" spans="1:3" x14ac:dyDescent="0.25">
      <c r="A328" s="14" t="s">
        <v>25414</v>
      </c>
      <c r="B328" s="14" t="s">
        <v>37561</v>
      </c>
      <c r="C328" s="14">
        <v>1</v>
      </c>
    </row>
    <row r="329" spans="1:3" x14ac:dyDescent="0.25">
      <c r="A329" s="14" t="s">
        <v>22</v>
      </c>
      <c r="B329" s="14" t="s">
        <v>25368</v>
      </c>
      <c r="C329" s="14">
        <v>1</v>
      </c>
    </row>
    <row r="330" spans="1:3" x14ac:dyDescent="0.25">
      <c r="A330" s="14" t="s">
        <v>215</v>
      </c>
      <c r="B330" s="14" t="s">
        <v>37561</v>
      </c>
      <c r="C330" s="14">
        <v>1</v>
      </c>
    </row>
    <row r="331" spans="1:3" x14ac:dyDescent="0.25">
      <c r="A331" s="14" t="s">
        <v>37626</v>
      </c>
      <c r="B331" s="14" t="s">
        <v>37591</v>
      </c>
      <c r="C331" s="14">
        <v>1</v>
      </c>
    </row>
    <row r="332" spans="1:3" x14ac:dyDescent="0.25">
      <c r="A332" s="14" t="s">
        <v>26</v>
      </c>
      <c r="B332" s="14" t="s">
        <v>37519</v>
      </c>
      <c r="C332" s="14">
        <v>1</v>
      </c>
    </row>
    <row r="333" spans="1:3" x14ac:dyDescent="0.25">
      <c r="A333" s="14" t="s">
        <v>25457</v>
      </c>
      <c r="B333" s="14" t="s">
        <v>37561</v>
      </c>
      <c r="C333" s="14">
        <v>1</v>
      </c>
    </row>
    <row r="334" spans="1:3" x14ac:dyDescent="0.25">
      <c r="A334" s="14" t="s">
        <v>25514</v>
      </c>
      <c r="B334" s="14" t="s">
        <v>25367</v>
      </c>
      <c r="C334" s="14">
        <v>1</v>
      </c>
    </row>
    <row r="335" spans="1:3" x14ac:dyDescent="0.25">
      <c r="A335" s="14" t="s">
        <v>25567</v>
      </c>
      <c r="B335" s="14" t="s">
        <v>25368</v>
      </c>
      <c r="C335" s="14">
        <v>1</v>
      </c>
    </row>
    <row r="336" spans="1:3" x14ac:dyDescent="0.25">
      <c r="A336" s="14" t="s">
        <v>43</v>
      </c>
      <c r="B336" s="14" t="s">
        <v>37497</v>
      </c>
      <c r="C336" s="14">
        <v>1</v>
      </c>
    </row>
    <row r="337" spans="1:3" x14ac:dyDescent="0.25">
      <c r="A337" s="14" t="s">
        <v>25506</v>
      </c>
      <c r="B337" s="14" t="s">
        <v>37497</v>
      </c>
      <c r="C337" s="14">
        <v>1</v>
      </c>
    </row>
    <row r="338" spans="1:3" x14ac:dyDescent="0.25">
      <c r="A338" s="14" t="s">
        <v>25522</v>
      </c>
      <c r="B338" s="14" t="s">
        <v>37558</v>
      </c>
      <c r="C338" s="14">
        <v>1</v>
      </c>
    </row>
    <row r="339" spans="1:3" x14ac:dyDescent="0.25">
      <c r="A339" s="14" t="s">
        <v>26</v>
      </c>
      <c r="B339" s="14" t="s">
        <v>37510</v>
      </c>
      <c r="C339" s="14">
        <v>1</v>
      </c>
    </row>
    <row r="340" spans="1:3" x14ac:dyDescent="0.25">
      <c r="A340" s="14" t="s">
        <v>25524</v>
      </c>
      <c r="B340" s="14" t="s">
        <v>25342</v>
      </c>
      <c r="C340" s="14">
        <v>1</v>
      </c>
    </row>
    <row r="341" spans="1:3" x14ac:dyDescent="0.25">
      <c r="A341" s="14" t="s">
        <v>25440</v>
      </c>
      <c r="B341" s="14" t="s">
        <v>25342</v>
      </c>
      <c r="C341" s="14">
        <v>1</v>
      </c>
    </row>
    <row r="342" spans="1:3" x14ac:dyDescent="0.25">
      <c r="A342" s="14" t="s">
        <v>212</v>
      </c>
      <c r="B342" s="14" t="s">
        <v>37557</v>
      </c>
      <c r="C342" s="14">
        <v>1</v>
      </c>
    </row>
    <row r="343" spans="1:3" x14ac:dyDescent="0.25">
      <c r="A343" s="14" t="s">
        <v>35</v>
      </c>
      <c r="B343" s="14" t="s">
        <v>25368</v>
      </c>
      <c r="C343" s="14">
        <v>1</v>
      </c>
    </row>
    <row r="344" spans="1:3" x14ac:dyDescent="0.25">
      <c r="A344" s="14" t="s">
        <v>25472</v>
      </c>
      <c r="B344" s="14" t="s">
        <v>37614</v>
      </c>
      <c r="C344" s="14">
        <v>1</v>
      </c>
    </row>
    <row r="345" spans="1:3" x14ac:dyDescent="0.25">
      <c r="A345" s="14" t="s">
        <v>109</v>
      </c>
      <c r="B345" s="14" t="s">
        <v>37515</v>
      </c>
      <c r="C345" s="14">
        <v>1</v>
      </c>
    </row>
    <row r="346" spans="1:3" x14ac:dyDescent="0.25">
      <c r="A346" s="14" t="s">
        <v>37627</v>
      </c>
      <c r="B346" s="14" t="s">
        <v>37509</v>
      </c>
      <c r="C346" s="14">
        <v>1</v>
      </c>
    </row>
    <row r="347" spans="1:3" x14ac:dyDescent="0.25">
      <c r="A347" s="14" t="s">
        <v>1</v>
      </c>
      <c r="B347" s="14" t="s">
        <v>37585</v>
      </c>
      <c r="C347" s="14">
        <v>1</v>
      </c>
    </row>
    <row r="348" spans="1:3" x14ac:dyDescent="0.25">
      <c r="A348" s="14" t="s">
        <v>25394</v>
      </c>
      <c r="B348" s="14" t="s">
        <v>25342</v>
      </c>
      <c r="C348" s="14">
        <v>1</v>
      </c>
    </row>
    <row r="349" spans="1:3" x14ac:dyDescent="0.25">
      <c r="A349" s="14" t="s">
        <v>22</v>
      </c>
      <c r="B349" s="14" t="s">
        <v>37557</v>
      </c>
      <c r="C349" s="14">
        <v>1</v>
      </c>
    </row>
    <row r="350" spans="1:3" x14ac:dyDescent="0.25">
      <c r="A350" s="14" t="s">
        <v>25402</v>
      </c>
      <c r="B350" s="14" t="s">
        <v>37496</v>
      </c>
      <c r="C350" s="14">
        <v>1</v>
      </c>
    </row>
    <row r="351" spans="1:3" x14ac:dyDescent="0.25">
      <c r="A351" s="14" t="s">
        <v>25417</v>
      </c>
      <c r="B351" s="14" t="s">
        <v>37501</v>
      </c>
      <c r="C351" s="14">
        <v>1</v>
      </c>
    </row>
    <row r="352" spans="1:3" x14ac:dyDescent="0.25">
      <c r="A352" s="14" t="s">
        <v>219</v>
      </c>
      <c r="B352" s="14" t="s">
        <v>37529</v>
      </c>
      <c r="C352" s="14">
        <v>1</v>
      </c>
    </row>
    <row r="353" spans="1:3" x14ac:dyDescent="0.25">
      <c r="A353" s="14" t="s">
        <v>27</v>
      </c>
      <c r="B353" s="14" t="s">
        <v>25367</v>
      </c>
      <c r="C353" s="14">
        <v>1</v>
      </c>
    </row>
    <row r="354" spans="1:3" x14ac:dyDescent="0.25">
      <c r="A354" s="14" t="s">
        <v>126</v>
      </c>
      <c r="B354" s="14" t="s">
        <v>37553</v>
      </c>
      <c r="C354" s="14">
        <v>1</v>
      </c>
    </row>
    <row r="355" spans="1:3" x14ac:dyDescent="0.25">
      <c r="A355" s="14" t="s">
        <v>25460</v>
      </c>
      <c r="B355" s="14" t="s">
        <v>37569</v>
      </c>
      <c r="C355" s="14">
        <v>1</v>
      </c>
    </row>
    <row r="356" spans="1:3" x14ac:dyDescent="0.25">
      <c r="A356" s="14" t="s">
        <v>25471</v>
      </c>
      <c r="B356" s="14" t="s">
        <v>37506</v>
      </c>
      <c r="C356" s="14">
        <v>1</v>
      </c>
    </row>
    <row r="357" spans="1:3" x14ac:dyDescent="0.25">
      <c r="A357" s="14" t="s">
        <v>52</v>
      </c>
      <c r="B357" s="14" t="s">
        <v>37530</v>
      </c>
      <c r="C357" s="14">
        <v>1</v>
      </c>
    </row>
    <row r="358" spans="1:3" x14ac:dyDescent="0.25">
      <c r="A358" s="14" t="s">
        <v>25555</v>
      </c>
      <c r="B358" s="14" t="s">
        <v>37511</v>
      </c>
      <c r="C358" s="14">
        <v>1</v>
      </c>
    </row>
    <row r="359" spans="1:3" x14ac:dyDescent="0.25">
      <c r="A359" s="14" t="s">
        <v>219</v>
      </c>
      <c r="B359" s="14" t="s">
        <v>37558</v>
      </c>
      <c r="C359" s="14">
        <v>1</v>
      </c>
    </row>
    <row r="360" spans="1:3" x14ac:dyDescent="0.25">
      <c r="A360" s="14" t="s">
        <v>25448</v>
      </c>
      <c r="B360" s="14" t="s">
        <v>37587</v>
      </c>
      <c r="C360" s="14">
        <v>1</v>
      </c>
    </row>
    <row r="361" spans="1:3" x14ac:dyDescent="0.25">
      <c r="A361" s="14" t="s">
        <v>25458</v>
      </c>
      <c r="B361" s="14" t="s">
        <v>37622</v>
      </c>
      <c r="C361" s="14">
        <v>1</v>
      </c>
    </row>
    <row r="362" spans="1:3" x14ac:dyDescent="0.25">
      <c r="A362" s="14" t="s">
        <v>43</v>
      </c>
      <c r="B362" s="14" t="s">
        <v>37505</v>
      </c>
      <c r="C362" s="14">
        <v>1</v>
      </c>
    </row>
    <row r="363" spans="1:3" x14ac:dyDescent="0.25">
      <c r="A363" s="14" t="s">
        <v>25515</v>
      </c>
      <c r="B363" s="14" t="s">
        <v>37584</v>
      </c>
      <c r="C363" s="14">
        <v>1</v>
      </c>
    </row>
    <row r="364" spans="1:3" x14ac:dyDescent="0.25">
      <c r="A364" s="14" t="s">
        <v>25520</v>
      </c>
      <c r="B364" s="14" t="s">
        <v>37600</v>
      </c>
      <c r="C364" s="14">
        <v>1</v>
      </c>
    </row>
    <row r="365" spans="1:3" x14ac:dyDescent="0.25">
      <c r="A365" s="14" t="s">
        <v>58</v>
      </c>
      <c r="B365" s="14" t="s">
        <v>37519</v>
      </c>
      <c r="C365" s="14">
        <v>1</v>
      </c>
    </row>
    <row r="366" spans="1:3" x14ac:dyDescent="0.25">
      <c r="A366" s="14" t="s">
        <v>37693</v>
      </c>
      <c r="B366" s="14" t="s">
        <v>37519</v>
      </c>
      <c r="C366" s="14">
        <v>1</v>
      </c>
    </row>
    <row r="367" spans="1:3" x14ac:dyDescent="0.25">
      <c r="A367" s="14" t="s">
        <v>25515</v>
      </c>
      <c r="B367" s="14" t="s">
        <v>25342</v>
      </c>
      <c r="C367" s="14">
        <v>1</v>
      </c>
    </row>
    <row r="368" spans="1:3" x14ac:dyDescent="0.25">
      <c r="A368" s="14" t="s">
        <v>25448</v>
      </c>
      <c r="B368" s="14" t="s">
        <v>37628</v>
      </c>
      <c r="C368" s="14">
        <v>1</v>
      </c>
    </row>
    <row r="369" spans="1:3" x14ac:dyDescent="0.25">
      <c r="A369" s="14" t="s">
        <v>56</v>
      </c>
      <c r="B369" s="14" t="s">
        <v>37587</v>
      </c>
      <c r="C369" s="14">
        <v>1</v>
      </c>
    </row>
    <row r="370" spans="1:3" x14ac:dyDescent="0.25">
      <c r="A370" s="14" t="s">
        <v>25515</v>
      </c>
      <c r="B370" s="14" t="s">
        <v>37614</v>
      </c>
      <c r="C370" s="14">
        <v>1</v>
      </c>
    </row>
    <row r="371" spans="1:3" x14ac:dyDescent="0.25">
      <c r="A371" s="14" t="s">
        <v>25531</v>
      </c>
      <c r="B371" s="14" t="s">
        <v>37523</v>
      </c>
      <c r="C371" s="14">
        <v>1</v>
      </c>
    </row>
    <row r="372" spans="1:3" x14ac:dyDescent="0.25">
      <c r="A372" s="14" t="s">
        <v>25440</v>
      </c>
      <c r="B372" s="14" t="s">
        <v>37538</v>
      </c>
      <c r="C372" s="14">
        <v>1</v>
      </c>
    </row>
    <row r="373" spans="1:3" x14ac:dyDescent="0.25">
      <c r="A373" s="14" t="s">
        <v>25445</v>
      </c>
      <c r="B373" s="14" t="s">
        <v>37521</v>
      </c>
      <c r="C373" s="14">
        <v>1</v>
      </c>
    </row>
    <row r="374" spans="1:3" x14ac:dyDescent="0.25">
      <c r="A374" s="14" t="s">
        <v>36</v>
      </c>
      <c r="B374" s="14" t="s">
        <v>25342</v>
      </c>
      <c r="C374" s="14">
        <v>1</v>
      </c>
    </row>
    <row r="375" spans="1:3" x14ac:dyDescent="0.25">
      <c r="A375" s="14" t="s">
        <v>25443</v>
      </c>
      <c r="B375" s="14" t="s">
        <v>37561</v>
      </c>
      <c r="C375" s="14">
        <v>1</v>
      </c>
    </row>
    <row r="376" spans="1:3" x14ac:dyDescent="0.25">
      <c r="A376" s="14" t="s">
        <v>25446</v>
      </c>
      <c r="B376" s="14" t="s">
        <v>37499</v>
      </c>
      <c r="C376" s="14">
        <v>1</v>
      </c>
    </row>
    <row r="377" spans="1:3" x14ac:dyDescent="0.25">
      <c r="A377" s="14" t="s">
        <v>28</v>
      </c>
      <c r="B377" s="14" t="s">
        <v>37495</v>
      </c>
      <c r="C377" s="14">
        <v>1</v>
      </c>
    </row>
    <row r="378" spans="1:3" x14ac:dyDescent="0.25">
      <c r="A378" s="14" t="s">
        <v>25420</v>
      </c>
      <c r="B378" s="14" t="s">
        <v>37593</v>
      </c>
      <c r="C378" s="14">
        <v>1</v>
      </c>
    </row>
    <row r="379" spans="1:3" x14ac:dyDescent="0.25">
      <c r="A379" s="14" t="s">
        <v>25541</v>
      </c>
      <c r="B379" s="14" t="s">
        <v>37591</v>
      </c>
      <c r="C379" s="14">
        <v>1</v>
      </c>
    </row>
    <row r="380" spans="1:3" x14ac:dyDescent="0.25">
      <c r="A380" s="14" t="s">
        <v>25433</v>
      </c>
      <c r="B380" s="14" t="s">
        <v>37565</v>
      </c>
      <c r="C380" s="14">
        <v>1</v>
      </c>
    </row>
    <row r="381" spans="1:3" x14ac:dyDescent="0.25">
      <c r="A381" s="14" t="s">
        <v>25373</v>
      </c>
      <c r="B381" s="14" t="s">
        <v>37537</v>
      </c>
      <c r="C381" s="14">
        <v>1</v>
      </c>
    </row>
    <row r="382" spans="1:3" x14ac:dyDescent="0.25">
      <c r="A382" s="14" t="s">
        <v>96</v>
      </c>
      <c r="B382" s="14" t="s">
        <v>37494</v>
      </c>
      <c r="C382" s="14">
        <v>1</v>
      </c>
    </row>
    <row r="383" spans="1:3" x14ac:dyDescent="0.25">
      <c r="A383" s="14" t="s">
        <v>25415</v>
      </c>
      <c r="B383" s="14" t="s">
        <v>37527</v>
      </c>
      <c r="C383" s="14">
        <v>1</v>
      </c>
    </row>
    <row r="384" spans="1:3" x14ac:dyDescent="0.25">
      <c r="A384" s="14" t="s">
        <v>25471</v>
      </c>
      <c r="B384" s="14" t="s">
        <v>37614</v>
      </c>
      <c r="C384" s="14">
        <v>1</v>
      </c>
    </row>
    <row r="385" spans="1:3" x14ac:dyDescent="0.25">
      <c r="A385" s="14" t="s">
        <v>22</v>
      </c>
      <c r="B385" s="14" t="s">
        <v>37501</v>
      </c>
      <c r="C385" s="14">
        <v>1</v>
      </c>
    </row>
    <row r="386" spans="1:3" x14ac:dyDescent="0.25">
      <c r="A386" s="14" t="s">
        <v>25543</v>
      </c>
      <c r="B386" s="14" t="s">
        <v>37593</v>
      </c>
      <c r="C386" s="14">
        <v>1</v>
      </c>
    </row>
    <row r="387" spans="1:3" x14ac:dyDescent="0.25">
      <c r="A387" s="14" t="s">
        <v>25485</v>
      </c>
      <c r="B387" s="14" t="s">
        <v>37511</v>
      </c>
      <c r="C387" s="14">
        <v>1</v>
      </c>
    </row>
    <row r="388" spans="1:3" x14ac:dyDescent="0.25">
      <c r="A388" s="14" t="s">
        <v>25499</v>
      </c>
      <c r="B388" s="14" t="s">
        <v>37575</v>
      </c>
      <c r="C388" s="14">
        <v>1</v>
      </c>
    </row>
    <row r="389" spans="1:3" x14ac:dyDescent="0.25">
      <c r="A389" s="14" t="s">
        <v>25498</v>
      </c>
      <c r="B389" s="14" t="s">
        <v>37501</v>
      </c>
      <c r="C389" s="14">
        <v>1</v>
      </c>
    </row>
    <row r="390" spans="1:3" x14ac:dyDescent="0.25">
      <c r="A390" s="14" t="s">
        <v>52</v>
      </c>
      <c r="B390" s="14" t="s">
        <v>37545</v>
      </c>
      <c r="C390" s="14">
        <v>1</v>
      </c>
    </row>
    <row r="391" spans="1:3" x14ac:dyDescent="0.25">
      <c r="A391" s="14" t="s">
        <v>25416</v>
      </c>
      <c r="B391" s="14" t="s">
        <v>37629</v>
      </c>
      <c r="C391" s="14">
        <v>1</v>
      </c>
    </row>
    <row r="392" spans="1:3" x14ac:dyDescent="0.25">
      <c r="A392" s="14" t="s">
        <v>150</v>
      </c>
      <c r="B392" s="14" t="s">
        <v>37581</v>
      </c>
      <c r="C392" s="14">
        <v>1</v>
      </c>
    </row>
    <row r="393" spans="1:3" x14ac:dyDescent="0.25">
      <c r="A393" s="14" t="s">
        <v>25405</v>
      </c>
      <c r="B393" s="14" t="s">
        <v>37606</v>
      </c>
      <c r="C393" s="14">
        <v>1</v>
      </c>
    </row>
    <row r="394" spans="1:3" x14ac:dyDescent="0.25">
      <c r="A394" s="14" t="s">
        <v>52</v>
      </c>
      <c r="B394" s="14" t="s">
        <v>37599</v>
      </c>
      <c r="C394" s="14">
        <v>1</v>
      </c>
    </row>
    <row r="395" spans="1:3" x14ac:dyDescent="0.25">
      <c r="A395" s="14" t="s">
        <v>126</v>
      </c>
      <c r="B395" s="14" t="s">
        <v>37517</v>
      </c>
      <c r="C395" s="14">
        <v>1</v>
      </c>
    </row>
    <row r="396" spans="1:3" x14ac:dyDescent="0.25">
      <c r="A396" s="14" t="s">
        <v>25514</v>
      </c>
      <c r="B396" s="14" t="s">
        <v>37575</v>
      </c>
      <c r="C396" s="14">
        <v>1</v>
      </c>
    </row>
    <row r="397" spans="1:3" x14ac:dyDescent="0.25">
      <c r="A397" s="14" t="s">
        <v>25580</v>
      </c>
      <c r="B397" s="14" t="s">
        <v>37593</v>
      </c>
      <c r="C397" s="14">
        <v>1</v>
      </c>
    </row>
    <row r="398" spans="1:3" x14ac:dyDescent="0.25">
      <c r="A398" s="14" t="s">
        <v>25577</v>
      </c>
      <c r="B398" s="14" t="s">
        <v>37526</v>
      </c>
      <c r="C398" s="14">
        <v>1</v>
      </c>
    </row>
    <row r="399" spans="1:3" x14ac:dyDescent="0.25">
      <c r="A399" s="14" t="s">
        <v>25578</v>
      </c>
      <c r="B399" s="14" t="s">
        <v>37630</v>
      </c>
      <c r="C399" s="14">
        <v>1</v>
      </c>
    </row>
    <row r="400" spans="1:3" x14ac:dyDescent="0.25">
      <c r="A400" s="14" t="s">
        <v>25580</v>
      </c>
      <c r="B400" s="14" t="s">
        <v>37590</v>
      </c>
      <c r="C400" s="14">
        <v>1</v>
      </c>
    </row>
    <row r="401" spans="1:3" x14ac:dyDescent="0.25">
      <c r="A401" s="14" t="s">
        <v>25579</v>
      </c>
      <c r="B401" s="14" t="s">
        <v>37628</v>
      </c>
      <c r="C401" s="14">
        <v>1</v>
      </c>
    </row>
    <row r="402" spans="1:3" x14ac:dyDescent="0.25">
      <c r="A402" s="14" t="s">
        <v>25577</v>
      </c>
      <c r="B402" s="14" t="s">
        <v>37516</v>
      </c>
      <c r="C402" s="14">
        <v>1</v>
      </c>
    </row>
    <row r="403" spans="1:3" x14ac:dyDescent="0.25">
      <c r="A403" s="14" t="s">
        <v>25439</v>
      </c>
      <c r="B403" s="14" t="s">
        <v>25342</v>
      </c>
      <c r="C403" s="14">
        <v>1</v>
      </c>
    </row>
    <row r="404" spans="1:3" x14ac:dyDescent="0.25">
      <c r="A404" s="14" t="s">
        <v>23</v>
      </c>
      <c r="B404" s="14" t="s">
        <v>37573</v>
      </c>
      <c r="C404" s="14">
        <v>1</v>
      </c>
    </row>
    <row r="405" spans="1:3" x14ac:dyDescent="0.25">
      <c r="A405" s="14" t="s">
        <v>25572</v>
      </c>
      <c r="B405" s="14" t="s">
        <v>37539</v>
      </c>
      <c r="C405" s="14">
        <v>1</v>
      </c>
    </row>
    <row r="406" spans="1:3" x14ac:dyDescent="0.25">
      <c r="A406" s="14" t="s">
        <v>25439</v>
      </c>
      <c r="B406" s="14" t="s">
        <v>37575</v>
      </c>
      <c r="C406" s="14">
        <v>1</v>
      </c>
    </row>
    <row r="407" spans="1:3" x14ac:dyDescent="0.25">
      <c r="A407" s="14" t="s">
        <v>42</v>
      </c>
      <c r="B407" s="14" t="s">
        <v>37549</v>
      </c>
      <c r="C407" s="14">
        <v>1</v>
      </c>
    </row>
    <row r="408" spans="1:3" x14ac:dyDescent="0.25">
      <c r="A408" s="14" t="s">
        <v>22</v>
      </c>
      <c r="B408" s="14" t="s">
        <v>37569</v>
      </c>
      <c r="C408" s="14">
        <v>1</v>
      </c>
    </row>
    <row r="409" spans="1:3" x14ac:dyDescent="0.25">
      <c r="A409" s="14" t="s">
        <v>25502</v>
      </c>
      <c r="B409" s="14" t="s">
        <v>37593</v>
      </c>
      <c r="C409" s="14">
        <v>1</v>
      </c>
    </row>
    <row r="410" spans="1:3" x14ac:dyDescent="0.25">
      <c r="A410" s="14" t="s">
        <v>25452</v>
      </c>
      <c r="B410" s="14" t="s">
        <v>37561</v>
      </c>
      <c r="C410" s="14">
        <v>1</v>
      </c>
    </row>
    <row r="411" spans="1:3" x14ac:dyDescent="0.25">
      <c r="A411" s="14" t="s">
        <v>25411</v>
      </c>
      <c r="B411" s="14" t="s">
        <v>37511</v>
      </c>
      <c r="C411" s="14">
        <v>1</v>
      </c>
    </row>
    <row r="412" spans="1:3" x14ac:dyDescent="0.25">
      <c r="A412" s="14" t="s">
        <v>25528</v>
      </c>
      <c r="B412" s="14" t="s">
        <v>37495</v>
      </c>
      <c r="C412" s="14">
        <v>1</v>
      </c>
    </row>
    <row r="413" spans="1:3" x14ac:dyDescent="0.25">
      <c r="A413" s="14" t="s">
        <v>25452</v>
      </c>
      <c r="B413" s="14" t="s">
        <v>37519</v>
      </c>
      <c r="C413" s="14">
        <v>1</v>
      </c>
    </row>
    <row r="414" spans="1:3" x14ac:dyDescent="0.25">
      <c r="A414" s="14" t="s">
        <v>25458</v>
      </c>
      <c r="B414" s="14" t="s">
        <v>37495</v>
      </c>
      <c r="C414" s="14">
        <v>1</v>
      </c>
    </row>
    <row r="415" spans="1:3" x14ac:dyDescent="0.25">
      <c r="A415" s="14" t="s">
        <v>133</v>
      </c>
      <c r="B415" s="14" t="s">
        <v>37494</v>
      </c>
      <c r="C415" s="14">
        <v>1</v>
      </c>
    </row>
    <row r="416" spans="1:3" x14ac:dyDescent="0.25">
      <c r="A416" s="14" t="s">
        <v>25376</v>
      </c>
      <c r="B416" s="14" t="s">
        <v>37510</v>
      </c>
      <c r="C416" s="14">
        <v>1</v>
      </c>
    </row>
    <row r="417" spans="1:3" x14ac:dyDescent="0.25">
      <c r="A417" s="14" t="s">
        <v>25378</v>
      </c>
      <c r="B417" s="14" t="s">
        <v>37557</v>
      </c>
      <c r="C417" s="14">
        <v>1</v>
      </c>
    </row>
    <row r="418" spans="1:3" x14ac:dyDescent="0.25">
      <c r="A418" s="14" t="s">
        <v>25391</v>
      </c>
      <c r="B418" s="14" t="s">
        <v>37496</v>
      </c>
      <c r="C418" s="14">
        <v>1</v>
      </c>
    </row>
    <row r="419" spans="1:3" x14ac:dyDescent="0.25">
      <c r="A419" s="14" t="s">
        <v>25388</v>
      </c>
      <c r="B419" s="14" t="s">
        <v>37557</v>
      </c>
      <c r="C419" s="14">
        <v>1</v>
      </c>
    </row>
    <row r="420" spans="1:3" x14ac:dyDescent="0.25">
      <c r="A420" s="14" t="s">
        <v>56</v>
      </c>
      <c r="B420" s="14" t="s">
        <v>37561</v>
      </c>
      <c r="C420" s="14">
        <v>1</v>
      </c>
    </row>
    <row r="421" spans="1:3" x14ac:dyDescent="0.25">
      <c r="A421" s="14" t="s">
        <v>233</v>
      </c>
      <c r="B421" s="14" t="s">
        <v>37561</v>
      </c>
      <c r="C421" s="14">
        <v>1</v>
      </c>
    </row>
    <row r="422" spans="1:3" x14ac:dyDescent="0.25">
      <c r="A422" s="14" t="s">
        <v>28</v>
      </c>
      <c r="B422" s="14" t="s">
        <v>25368</v>
      </c>
      <c r="C422" s="14">
        <v>1</v>
      </c>
    </row>
    <row r="423" spans="1:3" x14ac:dyDescent="0.25">
      <c r="A423" s="14" t="s">
        <v>25381</v>
      </c>
      <c r="B423" s="14" t="s">
        <v>37557</v>
      </c>
      <c r="C423" s="14">
        <v>1</v>
      </c>
    </row>
    <row r="424" spans="1:3" x14ac:dyDescent="0.25">
      <c r="A424" s="14" t="s">
        <v>36</v>
      </c>
      <c r="B424" s="14" t="s">
        <v>37571</v>
      </c>
      <c r="C424" s="14">
        <v>1</v>
      </c>
    </row>
    <row r="425" spans="1:3" x14ac:dyDescent="0.25">
      <c r="A425" s="14" t="s">
        <v>23</v>
      </c>
      <c r="B425" s="14" t="s">
        <v>25368</v>
      </c>
      <c r="C425" s="14">
        <v>1</v>
      </c>
    </row>
    <row r="426" spans="1:3" x14ac:dyDescent="0.25">
      <c r="A426" s="14" t="s">
        <v>25526</v>
      </c>
      <c r="B426" s="14" t="s">
        <v>37521</v>
      </c>
      <c r="C426" s="14">
        <v>1</v>
      </c>
    </row>
    <row r="427" spans="1:3" x14ac:dyDescent="0.25">
      <c r="A427" s="14" t="s">
        <v>25578</v>
      </c>
      <c r="B427" s="14" t="s">
        <v>37503</v>
      </c>
      <c r="C427" s="14">
        <v>1</v>
      </c>
    </row>
    <row r="428" spans="1:3" x14ac:dyDescent="0.25">
      <c r="A428" s="14" t="s">
        <v>43</v>
      </c>
      <c r="B428" s="14" t="s">
        <v>37519</v>
      </c>
      <c r="C428" s="14">
        <v>1</v>
      </c>
    </row>
    <row r="429" spans="1:3" x14ac:dyDescent="0.25">
      <c r="A429" s="14" t="s">
        <v>37631</v>
      </c>
      <c r="B429" s="14" t="s">
        <v>37503</v>
      </c>
      <c r="C429" s="14">
        <v>1</v>
      </c>
    </row>
    <row r="430" spans="1:3" x14ac:dyDescent="0.25">
      <c r="A430" s="14" t="s">
        <v>27</v>
      </c>
      <c r="B430" s="14" t="s">
        <v>37546</v>
      </c>
      <c r="C430" s="14">
        <v>1</v>
      </c>
    </row>
    <row r="431" spans="1:3" x14ac:dyDescent="0.25">
      <c r="A431" s="14" t="s">
        <v>25566</v>
      </c>
      <c r="B431" s="14" t="s">
        <v>25368</v>
      </c>
      <c r="C431" s="14">
        <v>1</v>
      </c>
    </row>
    <row r="432" spans="1:3" x14ac:dyDescent="0.25">
      <c r="A432" s="14" t="s">
        <v>1</v>
      </c>
      <c r="B432" s="14" t="s">
        <v>37632</v>
      </c>
      <c r="C432" s="14">
        <v>1</v>
      </c>
    </row>
    <row r="433" spans="1:3" x14ac:dyDescent="0.25">
      <c r="A433" s="14" t="s">
        <v>25399</v>
      </c>
      <c r="B433" s="14" t="s">
        <v>37500</v>
      </c>
      <c r="C433" s="14">
        <v>1</v>
      </c>
    </row>
    <row r="434" spans="1:3" x14ac:dyDescent="0.25">
      <c r="A434" s="14" t="s">
        <v>25371</v>
      </c>
      <c r="B434" s="14" t="s">
        <v>25342</v>
      </c>
      <c r="C434" s="14">
        <v>1</v>
      </c>
    </row>
    <row r="435" spans="1:3" x14ac:dyDescent="0.25">
      <c r="A435" s="14" t="s">
        <v>37633</v>
      </c>
      <c r="B435" s="14" t="s">
        <v>37571</v>
      </c>
      <c r="C435" s="14">
        <v>1</v>
      </c>
    </row>
    <row r="436" spans="1:3" x14ac:dyDescent="0.25">
      <c r="A436" s="14" t="s">
        <v>37634</v>
      </c>
      <c r="B436" s="14" t="s">
        <v>37629</v>
      </c>
      <c r="C436" s="14">
        <v>1</v>
      </c>
    </row>
    <row r="437" spans="1:3" x14ac:dyDescent="0.25">
      <c r="A437" s="14" t="s">
        <v>36</v>
      </c>
      <c r="B437" s="14" t="s">
        <v>37635</v>
      </c>
      <c r="C437" s="14">
        <v>1</v>
      </c>
    </row>
    <row r="438" spans="1:3" x14ac:dyDescent="0.25">
      <c r="A438" s="14" t="s">
        <v>25377</v>
      </c>
      <c r="B438" s="14" t="s">
        <v>37557</v>
      </c>
      <c r="C438" s="14">
        <v>1</v>
      </c>
    </row>
    <row r="439" spans="1:3" x14ac:dyDescent="0.25">
      <c r="A439" s="14" t="s">
        <v>25537</v>
      </c>
      <c r="B439" s="14" t="s">
        <v>25342</v>
      </c>
      <c r="C439" s="14">
        <v>1</v>
      </c>
    </row>
    <row r="440" spans="1:3" x14ac:dyDescent="0.25">
      <c r="A440" s="14" t="s">
        <v>37636</v>
      </c>
      <c r="B440" s="14" t="s">
        <v>37521</v>
      </c>
      <c r="C440" s="14">
        <v>1</v>
      </c>
    </row>
    <row r="441" spans="1:3" x14ac:dyDescent="0.25">
      <c r="A441" s="14" t="s">
        <v>25452</v>
      </c>
      <c r="B441" s="14" t="s">
        <v>37527</v>
      </c>
      <c r="C441" s="14">
        <v>1</v>
      </c>
    </row>
    <row r="442" spans="1:3" x14ac:dyDescent="0.25">
      <c r="A442" s="14" t="s">
        <v>133</v>
      </c>
      <c r="B442" s="14" t="s">
        <v>37503</v>
      </c>
      <c r="C442" s="14">
        <v>1</v>
      </c>
    </row>
    <row r="443" spans="1:3" x14ac:dyDescent="0.25">
      <c r="A443" s="14" t="s">
        <v>25514</v>
      </c>
      <c r="B443" s="14" t="s">
        <v>25342</v>
      </c>
      <c r="C443" s="14">
        <v>1</v>
      </c>
    </row>
    <row r="444" spans="1:3" x14ac:dyDescent="0.25">
      <c r="A444" s="14" t="s">
        <v>25469</v>
      </c>
      <c r="B444" s="14" t="s">
        <v>37587</v>
      </c>
      <c r="C444" s="14">
        <v>1</v>
      </c>
    </row>
    <row r="445" spans="1:3" x14ac:dyDescent="0.25">
      <c r="A445" s="14" t="s">
        <v>37637</v>
      </c>
      <c r="B445" s="14" t="s">
        <v>37561</v>
      </c>
      <c r="C445" s="14">
        <v>1</v>
      </c>
    </row>
    <row r="446" spans="1:3" x14ac:dyDescent="0.25">
      <c r="A446" s="14" t="s">
        <v>22</v>
      </c>
      <c r="B446" s="14" t="s">
        <v>37587</v>
      </c>
      <c r="C446" s="14">
        <v>1</v>
      </c>
    </row>
    <row r="447" spans="1:3" x14ac:dyDescent="0.25">
      <c r="A447" s="14" t="s">
        <v>37638</v>
      </c>
      <c r="B447" s="14" t="s">
        <v>37495</v>
      </c>
      <c r="C447" s="14">
        <v>1</v>
      </c>
    </row>
    <row r="448" spans="1:3" x14ac:dyDescent="0.25">
      <c r="A448" s="14" t="s">
        <v>43</v>
      </c>
      <c r="B448" s="14" t="s">
        <v>37553</v>
      </c>
      <c r="C448" s="14">
        <v>1</v>
      </c>
    </row>
    <row r="449" spans="1:3" x14ac:dyDescent="0.25">
      <c r="A449" s="14" t="s">
        <v>233</v>
      </c>
      <c r="B449" s="14" t="s">
        <v>37593</v>
      </c>
      <c r="C449" s="14">
        <v>1</v>
      </c>
    </row>
    <row r="450" spans="1:3" x14ac:dyDescent="0.25">
      <c r="A450" s="14" t="s">
        <v>22</v>
      </c>
      <c r="B450" s="14" t="s">
        <v>37553</v>
      </c>
      <c r="C450" s="14">
        <v>1</v>
      </c>
    </row>
    <row r="451" spans="1:3" x14ac:dyDescent="0.25">
      <c r="A451" s="14" t="s">
        <v>25526</v>
      </c>
      <c r="B451" s="14" t="s">
        <v>25342</v>
      </c>
      <c r="C451" s="14">
        <v>1</v>
      </c>
    </row>
    <row r="452" spans="1:3" x14ac:dyDescent="0.25">
      <c r="A452" s="14" t="s">
        <v>37636</v>
      </c>
      <c r="B452" s="14" t="s">
        <v>25367</v>
      </c>
      <c r="C452" s="14">
        <v>1</v>
      </c>
    </row>
    <row r="453" spans="1:3" x14ac:dyDescent="0.25">
      <c r="A453" s="14" t="s">
        <v>25388</v>
      </c>
      <c r="B453" s="14" t="s">
        <v>37537</v>
      </c>
      <c r="C453" s="14">
        <v>1</v>
      </c>
    </row>
    <row r="454" spans="1:3" x14ac:dyDescent="0.25">
      <c r="A454" s="14" t="s">
        <v>37568</v>
      </c>
      <c r="B454" s="14" t="s">
        <v>37496</v>
      </c>
      <c r="C454" s="14">
        <v>1</v>
      </c>
    </row>
    <row r="455" spans="1:3" x14ac:dyDescent="0.25">
      <c r="A455" s="14" t="s">
        <v>52</v>
      </c>
      <c r="B455" s="14" t="s">
        <v>25367</v>
      </c>
      <c r="C455" s="14">
        <v>1</v>
      </c>
    </row>
    <row r="456" spans="1:3" x14ac:dyDescent="0.25">
      <c r="A456" s="14" t="s">
        <v>126</v>
      </c>
      <c r="B456" s="14" t="s">
        <v>37495</v>
      </c>
      <c r="C456" s="14">
        <v>1</v>
      </c>
    </row>
    <row r="457" spans="1:3" x14ac:dyDescent="0.25">
      <c r="A457" s="14" t="s">
        <v>25561</v>
      </c>
      <c r="B457" s="14" t="s">
        <v>25342</v>
      </c>
      <c r="C457" s="14">
        <v>1</v>
      </c>
    </row>
    <row r="458" spans="1:3" x14ac:dyDescent="0.25">
      <c r="A458" s="14" t="s">
        <v>28</v>
      </c>
      <c r="B458" s="14" t="s">
        <v>37529</v>
      </c>
      <c r="C458" s="14">
        <v>1</v>
      </c>
    </row>
    <row r="459" spans="1:3" x14ac:dyDescent="0.25">
      <c r="A459" s="14" t="s">
        <v>25450</v>
      </c>
      <c r="B459" s="14" t="s">
        <v>37561</v>
      </c>
      <c r="C459" s="14">
        <v>1</v>
      </c>
    </row>
    <row r="460" spans="1:3" x14ac:dyDescent="0.25">
      <c r="A460" s="14" t="s">
        <v>22</v>
      </c>
      <c r="B460" s="14" t="s">
        <v>25342</v>
      </c>
      <c r="C460" s="14">
        <v>1</v>
      </c>
    </row>
    <row r="461" spans="1:3" x14ac:dyDescent="0.25">
      <c r="A461" s="14" t="s">
        <v>37639</v>
      </c>
      <c r="B461" s="14" t="s">
        <v>25367</v>
      </c>
      <c r="C461" s="14">
        <v>1</v>
      </c>
    </row>
    <row r="462" spans="1:3" x14ac:dyDescent="0.25">
      <c r="A462" s="14" t="s">
        <v>37640</v>
      </c>
      <c r="B462" s="14" t="s">
        <v>37495</v>
      </c>
      <c r="C462" s="14">
        <v>1</v>
      </c>
    </row>
    <row r="463" spans="1:3" x14ac:dyDescent="0.25">
      <c r="A463" s="14" t="s">
        <v>42</v>
      </c>
      <c r="B463" s="14" t="s">
        <v>37505</v>
      </c>
      <c r="C463" s="14">
        <v>1</v>
      </c>
    </row>
    <row r="464" spans="1:3" x14ac:dyDescent="0.25">
      <c r="A464" s="14" t="s">
        <v>25528</v>
      </c>
      <c r="B464" s="14" t="s">
        <v>37529</v>
      </c>
      <c r="C464" s="14">
        <v>1</v>
      </c>
    </row>
    <row r="465" spans="1:3" x14ac:dyDescent="0.25">
      <c r="A465" s="14" t="s">
        <v>37641</v>
      </c>
      <c r="B465" s="14" t="s">
        <v>37495</v>
      </c>
      <c r="C465" s="14">
        <v>1</v>
      </c>
    </row>
    <row r="466" spans="1:3" x14ac:dyDescent="0.25">
      <c r="A466" s="14" t="s">
        <v>25506</v>
      </c>
      <c r="B466" s="14" t="s">
        <v>37503</v>
      </c>
      <c r="C466" s="14">
        <v>1</v>
      </c>
    </row>
    <row r="467" spans="1:3" x14ac:dyDescent="0.25">
      <c r="A467" s="14" t="s">
        <v>25514</v>
      </c>
      <c r="B467" s="14" t="s">
        <v>25368</v>
      </c>
      <c r="C467" s="14">
        <v>1</v>
      </c>
    </row>
    <row r="468" spans="1:3" x14ac:dyDescent="0.25">
      <c r="A468" s="14" t="s">
        <v>100</v>
      </c>
      <c r="B468" s="14" t="s">
        <v>37497</v>
      </c>
      <c r="C468" s="14">
        <v>1</v>
      </c>
    </row>
    <row r="469" spans="1:3" x14ac:dyDescent="0.25">
      <c r="A469" s="14" t="s">
        <v>25486</v>
      </c>
      <c r="B469" s="14" t="s">
        <v>25342</v>
      </c>
      <c r="C469" s="14">
        <v>1</v>
      </c>
    </row>
    <row r="470" spans="1:3" x14ac:dyDescent="0.25">
      <c r="A470" s="14" t="s">
        <v>23</v>
      </c>
      <c r="B470" s="14" t="s">
        <v>37501</v>
      </c>
      <c r="C470" s="14">
        <v>1</v>
      </c>
    </row>
    <row r="471" spans="1:3" x14ac:dyDescent="0.25">
      <c r="A471" s="14" t="s">
        <v>25374</v>
      </c>
      <c r="B471" s="14" t="s">
        <v>37500</v>
      </c>
      <c r="C471" s="14">
        <v>1</v>
      </c>
    </row>
    <row r="472" spans="1:3" x14ac:dyDescent="0.25">
      <c r="A472" s="14" t="s">
        <v>25386</v>
      </c>
      <c r="B472" s="14" t="s">
        <v>37557</v>
      </c>
      <c r="C472" s="14">
        <v>1</v>
      </c>
    </row>
    <row r="473" spans="1:3" x14ac:dyDescent="0.25">
      <c r="A473" s="14" t="s">
        <v>52</v>
      </c>
      <c r="B473" s="14" t="s">
        <v>37585</v>
      </c>
      <c r="C473" s="14">
        <v>1</v>
      </c>
    </row>
    <row r="474" spans="1:3" x14ac:dyDescent="0.25">
      <c r="A474" s="14" t="s">
        <v>25374</v>
      </c>
      <c r="B474" s="14" t="s">
        <v>25342</v>
      </c>
      <c r="C474" s="14">
        <v>1</v>
      </c>
    </row>
    <row r="475" spans="1:3" x14ac:dyDescent="0.25">
      <c r="A475" s="14" t="s">
        <v>25442</v>
      </c>
      <c r="B475" s="14" t="s">
        <v>37530</v>
      </c>
      <c r="C475" s="14">
        <v>1</v>
      </c>
    </row>
    <row r="476" spans="1:3" x14ac:dyDescent="0.25">
      <c r="A476" s="14" t="s">
        <v>25419</v>
      </c>
      <c r="B476" s="14" t="s">
        <v>37501</v>
      </c>
      <c r="C476" s="14">
        <v>1</v>
      </c>
    </row>
    <row r="477" spans="1:3" x14ac:dyDescent="0.25">
      <c r="A477" s="14" t="s">
        <v>25492</v>
      </c>
      <c r="B477" s="14" t="s">
        <v>37559</v>
      </c>
      <c r="C477" s="14">
        <v>1</v>
      </c>
    </row>
    <row r="478" spans="1:3" x14ac:dyDescent="0.25">
      <c r="A478" s="14" t="s">
        <v>25401</v>
      </c>
      <c r="B478" s="14" t="s">
        <v>37516</v>
      </c>
      <c r="C478" s="14">
        <v>1</v>
      </c>
    </row>
    <row r="479" spans="1:3" x14ac:dyDescent="0.25">
      <c r="A479" s="14" t="s">
        <v>25401</v>
      </c>
      <c r="B479" s="14" t="s">
        <v>37494</v>
      </c>
      <c r="C479" s="14">
        <v>1</v>
      </c>
    </row>
    <row r="480" spans="1:3" x14ac:dyDescent="0.25">
      <c r="A480" s="14" t="s">
        <v>37544</v>
      </c>
      <c r="B480" s="14" t="s">
        <v>37635</v>
      </c>
      <c r="C480" s="14">
        <v>1</v>
      </c>
    </row>
    <row r="481" spans="1:3" x14ac:dyDescent="0.25">
      <c r="A481" s="14" t="s">
        <v>37642</v>
      </c>
      <c r="B481" s="14" t="s">
        <v>37530</v>
      </c>
      <c r="C481" s="14">
        <v>1</v>
      </c>
    </row>
    <row r="482" spans="1:3" x14ac:dyDescent="0.25">
      <c r="A482" s="14" t="s">
        <v>25486</v>
      </c>
      <c r="B482" s="14" t="s">
        <v>37495</v>
      </c>
      <c r="C482" s="14">
        <v>1</v>
      </c>
    </row>
    <row r="483" spans="1:3" x14ac:dyDescent="0.25">
      <c r="A483" s="14" t="s">
        <v>218</v>
      </c>
      <c r="B483" s="14" t="s">
        <v>25368</v>
      </c>
      <c r="C483" s="14">
        <v>1</v>
      </c>
    </row>
    <row r="484" spans="1:3" x14ac:dyDescent="0.25">
      <c r="A484" s="14" t="s">
        <v>37643</v>
      </c>
      <c r="B484" s="14" t="s">
        <v>37521</v>
      </c>
      <c r="C484" s="14">
        <v>1</v>
      </c>
    </row>
    <row r="485" spans="1:3" x14ac:dyDescent="0.25">
      <c r="A485" s="14" t="s">
        <v>219</v>
      </c>
      <c r="B485" s="14" t="s">
        <v>37500</v>
      </c>
      <c r="C485" s="14">
        <v>1</v>
      </c>
    </row>
    <row r="486" spans="1:3" x14ac:dyDescent="0.25">
      <c r="A486" s="14" t="s">
        <v>226</v>
      </c>
      <c r="B486" s="14" t="s">
        <v>37516</v>
      </c>
      <c r="C486" s="14">
        <v>1</v>
      </c>
    </row>
    <row r="487" spans="1:3" x14ac:dyDescent="0.25">
      <c r="A487" s="14" t="s">
        <v>25578</v>
      </c>
      <c r="B487" s="14" t="s">
        <v>37516</v>
      </c>
      <c r="C487" s="14">
        <v>1</v>
      </c>
    </row>
    <row r="488" spans="1:3" x14ac:dyDescent="0.25">
      <c r="A488" s="14" t="s">
        <v>23</v>
      </c>
      <c r="B488" s="14" t="s">
        <v>37630</v>
      </c>
      <c r="C488" s="14">
        <v>1</v>
      </c>
    </row>
    <row r="489" spans="1:3" x14ac:dyDescent="0.25">
      <c r="A489" s="14" t="s">
        <v>25490</v>
      </c>
      <c r="B489" s="14" t="s">
        <v>37499</v>
      </c>
      <c r="C489" s="14">
        <v>1</v>
      </c>
    </row>
    <row r="490" spans="1:3" x14ac:dyDescent="0.25">
      <c r="A490" s="14" t="s">
        <v>43</v>
      </c>
      <c r="B490" s="14" t="s">
        <v>37557</v>
      </c>
      <c r="C490" s="14">
        <v>1</v>
      </c>
    </row>
    <row r="491" spans="1:3" x14ac:dyDescent="0.25">
      <c r="A491" s="14" t="s">
        <v>25384</v>
      </c>
      <c r="B491" s="14" t="s">
        <v>37557</v>
      </c>
      <c r="C491" s="14">
        <v>1</v>
      </c>
    </row>
    <row r="492" spans="1:3" x14ac:dyDescent="0.25">
      <c r="A492" s="14" t="s">
        <v>25522</v>
      </c>
      <c r="B492" s="14" t="s">
        <v>37495</v>
      </c>
      <c r="C492" s="14">
        <v>1</v>
      </c>
    </row>
    <row r="493" spans="1:3" x14ac:dyDescent="0.25">
      <c r="A493" s="14" t="s">
        <v>133</v>
      </c>
      <c r="B493" s="14" t="s">
        <v>37516</v>
      </c>
      <c r="C493" s="14">
        <v>1</v>
      </c>
    </row>
    <row r="494" spans="1:3" x14ac:dyDescent="0.25">
      <c r="A494" s="14" t="s">
        <v>25436</v>
      </c>
      <c r="B494" s="14" t="s">
        <v>25342</v>
      </c>
      <c r="C494" s="14">
        <v>1</v>
      </c>
    </row>
    <row r="495" spans="1:3" x14ac:dyDescent="0.25">
      <c r="A495" s="14" t="s">
        <v>25522</v>
      </c>
      <c r="B495" s="14" t="s">
        <v>37507</v>
      </c>
      <c r="C495" s="14">
        <v>1</v>
      </c>
    </row>
    <row r="496" spans="1:3" x14ac:dyDescent="0.25">
      <c r="A496" s="14" t="s">
        <v>25429</v>
      </c>
      <c r="B496" s="14" t="s">
        <v>37530</v>
      </c>
      <c r="C496" s="14">
        <v>1</v>
      </c>
    </row>
    <row r="497" spans="1:3" x14ac:dyDescent="0.25">
      <c r="A497" s="14" t="s">
        <v>25425</v>
      </c>
      <c r="B497" s="14" t="s">
        <v>37501</v>
      </c>
      <c r="C497" s="14">
        <v>1</v>
      </c>
    </row>
    <row r="498" spans="1:3" x14ac:dyDescent="0.25">
      <c r="A498" s="14" t="s">
        <v>25491</v>
      </c>
      <c r="B498" s="14" t="s">
        <v>37499</v>
      </c>
      <c r="C498" s="14">
        <v>1</v>
      </c>
    </row>
    <row r="499" spans="1:3" x14ac:dyDescent="0.25">
      <c r="A499" s="14" t="s">
        <v>25514</v>
      </c>
      <c r="B499" s="14" t="s">
        <v>37502</v>
      </c>
      <c r="C499" s="14">
        <v>1</v>
      </c>
    </row>
    <row r="500" spans="1:3" x14ac:dyDescent="0.25">
      <c r="A500" s="14" t="s">
        <v>25440</v>
      </c>
      <c r="B500" s="14" t="s">
        <v>37519</v>
      </c>
      <c r="C500" s="14">
        <v>1</v>
      </c>
    </row>
    <row r="501" spans="1:3" x14ac:dyDescent="0.25">
      <c r="A501" s="14" t="s">
        <v>25575</v>
      </c>
      <c r="B501" s="14" t="s">
        <v>37496</v>
      </c>
      <c r="C501" s="14">
        <v>1</v>
      </c>
    </row>
    <row r="502" spans="1:3" x14ac:dyDescent="0.25">
      <c r="A502" s="14" t="s">
        <v>126</v>
      </c>
      <c r="B502" s="14" t="s">
        <v>37530</v>
      </c>
      <c r="C502" s="14">
        <v>1</v>
      </c>
    </row>
    <row r="503" spans="1:3" x14ac:dyDescent="0.25">
      <c r="A503" s="14" t="s">
        <v>58</v>
      </c>
      <c r="B503" s="14" t="s">
        <v>37502</v>
      </c>
      <c r="C503" s="14">
        <v>1</v>
      </c>
    </row>
    <row r="504" spans="1:3" x14ac:dyDescent="0.25">
      <c r="A504" s="14" t="s">
        <v>29</v>
      </c>
      <c r="B504" s="14" t="s">
        <v>37530</v>
      </c>
      <c r="C504" s="14">
        <v>1</v>
      </c>
    </row>
    <row r="505" spans="1:3" x14ac:dyDescent="0.25">
      <c r="A505" s="14" t="s">
        <v>25426</v>
      </c>
      <c r="B505" s="14" t="s">
        <v>37501</v>
      </c>
      <c r="C505" s="14">
        <v>1</v>
      </c>
    </row>
    <row r="506" spans="1:3" x14ac:dyDescent="0.25">
      <c r="A506" s="14" t="s">
        <v>1</v>
      </c>
      <c r="B506" s="14" t="s">
        <v>37572</v>
      </c>
      <c r="C506" s="14">
        <v>1</v>
      </c>
    </row>
    <row r="507" spans="1:3" x14ac:dyDescent="0.25">
      <c r="A507" s="14" t="s">
        <v>25418</v>
      </c>
      <c r="B507" s="14" t="s">
        <v>37501</v>
      </c>
      <c r="C507" s="14">
        <v>1</v>
      </c>
    </row>
    <row r="508" spans="1:3" x14ac:dyDescent="0.25">
      <c r="A508" s="14" t="s">
        <v>25563</v>
      </c>
      <c r="B508" s="14" t="s">
        <v>37561</v>
      </c>
      <c r="C508" s="14">
        <v>1</v>
      </c>
    </row>
    <row r="509" spans="1:3" x14ac:dyDescent="0.25">
      <c r="A509" s="14" t="s">
        <v>25415</v>
      </c>
      <c r="B509" s="14" t="s">
        <v>37553</v>
      </c>
      <c r="C509" s="14">
        <v>1</v>
      </c>
    </row>
    <row r="510" spans="1:3" x14ac:dyDescent="0.25">
      <c r="A510" s="14" t="s">
        <v>1</v>
      </c>
      <c r="B510" s="14" t="s">
        <v>37561</v>
      </c>
      <c r="C510" s="14">
        <v>1</v>
      </c>
    </row>
    <row r="511" spans="1:3" x14ac:dyDescent="0.25">
      <c r="A511" s="14" t="s">
        <v>215</v>
      </c>
      <c r="B511" s="14" t="s">
        <v>37496</v>
      </c>
      <c r="C511" s="14">
        <v>1</v>
      </c>
    </row>
    <row r="512" spans="1:3" x14ac:dyDescent="0.25">
      <c r="A512" s="14" t="s">
        <v>25515</v>
      </c>
      <c r="B512" s="14" t="s">
        <v>37629</v>
      </c>
      <c r="C512" s="14">
        <v>1</v>
      </c>
    </row>
    <row r="513" spans="1:3" x14ac:dyDescent="0.25">
      <c r="A513" s="14" t="s">
        <v>25523</v>
      </c>
      <c r="B513" s="14" t="s">
        <v>37501</v>
      </c>
      <c r="C513" s="14">
        <v>1</v>
      </c>
    </row>
    <row r="514" spans="1:3" x14ac:dyDescent="0.25">
      <c r="A514" s="14" t="s">
        <v>25531</v>
      </c>
      <c r="B514" s="14" t="s">
        <v>37575</v>
      </c>
      <c r="C514" s="14">
        <v>1</v>
      </c>
    </row>
    <row r="515" spans="1:3" x14ac:dyDescent="0.25">
      <c r="A515" s="14" t="s">
        <v>37644</v>
      </c>
      <c r="B515" s="14" t="s">
        <v>37572</v>
      </c>
      <c r="C515" s="14">
        <v>1</v>
      </c>
    </row>
    <row r="516" spans="1:3" x14ac:dyDescent="0.25">
      <c r="A516" s="14" t="s">
        <v>130</v>
      </c>
      <c r="B516" s="14" t="s">
        <v>37530</v>
      </c>
      <c r="C516" s="14">
        <v>1</v>
      </c>
    </row>
    <row r="517" spans="1:3" x14ac:dyDescent="0.25">
      <c r="A517" s="14" t="s">
        <v>55</v>
      </c>
      <c r="B517" s="14" t="s">
        <v>37521</v>
      </c>
      <c r="C517" s="14">
        <v>1</v>
      </c>
    </row>
    <row r="518" spans="1:3" x14ac:dyDescent="0.25">
      <c r="A518" s="14" t="s">
        <v>22</v>
      </c>
      <c r="B518" s="14" t="s">
        <v>37500</v>
      </c>
      <c r="C518" s="14">
        <v>1</v>
      </c>
    </row>
    <row r="519" spans="1:3" x14ac:dyDescent="0.25">
      <c r="A519" s="14" t="s">
        <v>35</v>
      </c>
      <c r="B519" s="14" t="s">
        <v>37496</v>
      </c>
      <c r="C519" s="14">
        <v>1</v>
      </c>
    </row>
    <row r="520" spans="1:3" x14ac:dyDescent="0.25">
      <c r="A520" s="14" t="s">
        <v>25542</v>
      </c>
      <c r="B520" s="14" t="s">
        <v>37587</v>
      </c>
      <c r="C520" s="14">
        <v>1</v>
      </c>
    </row>
    <row r="521" spans="1:3" x14ac:dyDescent="0.25">
      <c r="A521" s="14" t="s">
        <v>25447</v>
      </c>
      <c r="B521" s="14" t="s">
        <v>37494</v>
      </c>
      <c r="C521" s="14">
        <v>1</v>
      </c>
    </row>
    <row r="522" spans="1:3" x14ac:dyDescent="0.25">
      <c r="A522" s="14" t="s">
        <v>37567</v>
      </c>
      <c r="B522" s="14" t="s">
        <v>37645</v>
      </c>
      <c r="C522" s="14">
        <v>1</v>
      </c>
    </row>
    <row r="523" spans="1:3" x14ac:dyDescent="0.25">
      <c r="A523" s="14" t="s">
        <v>37563</v>
      </c>
      <c r="B523" s="14" t="s">
        <v>37508</v>
      </c>
      <c r="C523" s="14">
        <v>1</v>
      </c>
    </row>
    <row r="524" spans="1:3" x14ac:dyDescent="0.25">
      <c r="A524" s="14" t="s">
        <v>25570</v>
      </c>
      <c r="B524" s="14" t="s">
        <v>25368</v>
      </c>
      <c r="C524" s="14">
        <v>1</v>
      </c>
    </row>
    <row r="525" spans="1:3" x14ac:dyDescent="0.25">
      <c r="A525" s="14" t="s">
        <v>25436</v>
      </c>
      <c r="B525" s="14" t="s">
        <v>37519</v>
      </c>
      <c r="C525" s="14">
        <v>1</v>
      </c>
    </row>
    <row r="526" spans="1:3" x14ac:dyDescent="0.25">
      <c r="A526" s="14" t="s">
        <v>25550</v>
      </c>
      <c r="B526" s="14" t="s">
        <v>37571</v>
      </c>
      <c r="C526" s="14">
        <v>1</v>
      </c>
    </row>
    <row r="527" spans="1:3" x14ac:dyDescent="0.25">
      <c r="A527" s="14" t="s">
        <v>25511</v>
      </c>
      <c r="B527" s="14" t="s">
        <v>37606</v>
      </c>
      <c r="C527" s="14">
        <v>1</v>
      </c>
    </row>
    <row r="528" spans="1:3" x14ac:dyDescent="0.25">
      <c r="A528" s="14" t="s">
        <v>25551</v>
      </c>
      <c r="B528" s="14" t="s">
        <v>37503</v>
      </c>
      <c r="C528" s="14">
        <v>1</v>
      </c>
    </row>
    <row r="529" spans="1:3" x14ac:dyDescent="0.25">
      <c r="A529" s="14" t="s">
        <v>25428</v>
      </c>
      <c r="B529" s="14" t="s">
        <v>37503</v>
      </c>
      <c r="C529" s="14">
        <v>1</v>
      </c>
    </row>
    <row r="530" spans="1:3" x14ac:dyDescent="0.25">
      <c r="A530" s="14" t="s">
        <v>25495</v>
      </c>
      <c r="B530" s="14" t="s">
        <v>25366</v>
      </c>
      <c r="C530" s="14">
        <v>1</v>
      </c>
    </row>
    <row r="531" spans="1:3" x14ac:dyDescent="0.25">
      <c r="A531" s="14" t="s">
        <v>29</v>
      </c>
      <c r="B531" s="14" t="s">
        <v>37521</v>
      </c>
      <c r="C531" s="14">
        <v>1</v>
      </c>
    </row>
    <row r="532" spans="1:3" x14ac:dyDescent="0.25">
      <c r="A532" s="14" t="s">
        <v>25517</v>
      </c>
      <c r="B532" s="14" t="s">
        <v>37540</v>
      </c>
      <c r="C532" s="14">
        <v>1</v>
      </c>
    </row>
    <row r="533" spans="1:3" x14ac:dyDescent="0.25">
      <c r="A533" s="14" t="s">
        <v>25538</v>
      </c>
      <c r="B533" s="14" t="s">
        <v>37494</v>
      </c>
      <c r="C533" s="14">
        <v>1</v>
      </c>
    </row>
    <row r="534" spans="1:3" x14ac:dyDescent="0.25">
      <c r="A534" s="14" t="s">
        <v>27</v>
      </c>
      <c r="B534" s="14" t="s">
        <v>37502</v>
      </c>
      <c r="C534" s="14">
        <v>1</v>
      </c>
    </row>
    <row r="535" spans="1:3" x14ac:dyDescent="0.25">
      <c r="A535" s="14" t="s">
        <v>52</v>
      </c>
      <c r="B535" s="14" t="s">
        <v>37497</v>
      </c>
      <c r="C535" s="14">
        <v>1</v>
      </c>
    </row>
    <row r="536" spans="1:3" x14ac:dyDescent="0.25">
      <c r="A536" s="14" t="s">
        <v>26</v>
      </c>
      <c r="B536" s="14" t="s">
        <v>25368</v>
      </c>
      <c r="C536" s="14">
        <v>1</v>
      </c>
    </row>
    <row r="537" spans="1:3" x14ac:dyDescent="0.25">
      <c r="A537" s="14" t="s">
        <v>25431</v>
      </c>
      <c r="B537" s="14" t="s">
        <v>37646</v>
      </c>
      <c r="C537" s="14">
        <v>1</v>
      </c>
    </row>
    <row r="538" spans="1:3" x14ac:dyDescent="0.25">
      <c r="A538" s="14" t="s">
        <v>52</v>
      </c>
      <c r="B538" s="14" t="s">
        <v>37579</v>
      </c>
      <c r="C538" s="14">
        <v>1</v>
      </c>
    </row>
    <row r="539" spans="1:3" x14ac:dyDescent="0.25">
      <c r="A539" s="14" t="s">
        <v>25540</v>
      </c>
      <c r="B539" s="14" t="s">
        <v>37575</v>
      </c>
      <c r="C539" s="14">
        <v>1</v>
      </c>
    </row>
    <row r="540" spans="1:3" x14ac:dyDescent="0.25">
      <c r="A540" s="14" t="s">
        <v>25372</v>
      </c>
      <c r="B540" s="14" t="s">
        <v>37516</v>
      </c>
      <c r="C540" s="14">
        <v>1</v>
      </c>
    </row>
    <row r="541" spans="1:3" x14ac:dyDescent="0.25">
      <c r="A541" s="14" t="s">
        <v>25453</v>
      </c>
      <c r="B541" s="14" t="s">
        <v>37579</v>
      </c>
      <c r="C541" s="14">
        <v>1</v>
      </c>
    </row>
    <row r="542" spans="1:3" x14ac:dyDescent="0.25">
      <c r="A542" s="14" t="s">
        <v>25560</v>
      </c>
      <c r="B542" s="14" t="s">
        <v>37597</v>
      </c>
      <c r="C542" s="14">
        <v>1</v>
      </c>
    </row>
    <row r="543" spans="1:3" x14ac:dyDescent="0.25">
      <c r="A543" s="14" t="s">
        <v>25475</v>
      </c>
      <c r="B543" s="14" t="s">
        <v>37587</v>
      </c>
      <c r="C543" s="14">
        <v>1</v>
      </c>
    </row>
    <row r="544" spans="1:3" x14ac:dyDescent="0.25">
      <c r="A544" s="14" t="s">
        <v>25502</v>
      </c>
      <c r="B544" s="14" t="s">
        <v>37632</v>
      </c>
      <c r="C544" s="14">
        <v>1</v>
      </c>
    </row>
    <row r="545" spans="1:3" x14ac:dyDescent="0.25">
      <c r="A545" s="14" t="s">
        <v>25564</v>
      </c>
      <c r="B545" s="14" t="s">
        <v>37543</v>
      </c>
      <c r="C545" s="14">
        <v>1</v>
      </c>
    </row>
    <row r="546" spans="1:3" x14ac:dyDescent="0.25">
      <c r="A546" s="14" t="s">
        <v>25427</v>
      </c>
      <c r="B546" s="14" t="s">
        <v>37519</v>
      </c>
      <c r="C546" s="14">
        <v>1</v>
      </c>
    </row>
    <row r="547" spans="1:3" x14ac:dyDescent="0.25">
      <c r="A547" s="14" t="s">
        <v>126</v>
      </c>
      <c r="B547" s="14" t="s">
        <v>37560</v>
      </c>
      <c r="C547" s="14">
        <v>1</v>
      </c>
    </row>
    <row r="548" spans="1:3" x14ac:dyDescent="0.25">
      <c r="A548" s="14" t="s">
        <v>25400</v>
      </c>
      <c r="B548" s="14" t="s">
        <v>37512</v>
      </c>
      <c r="C548" s="14">
        <v>1</v>
      </c>
    </row>
    <row r="549" spans="1:3" x14ac:dyDescent="0.25">
      <c r="A549" s="14" t="s">
        <v>25456</v>
      </c>
      <c r="B549" s="14" t="s">
        <v>37590</v>
      </c>
      <c r="C549" s="14">
        <v>1</v>
      </c>
    </row>
    <row r="550" spans="1:3" x14ac:dyDescent="0.25">
      <c r="A550" s="14" t="s">
        <v>25410</v>
      </c>
      <c r="B550" s="14" t="s">
        <v>37505</v>
      </c>
      <c r="C550" s="14">
        <v>1</v>
      </c>
    </row>
    <row r="551" spans="1:3" x14ac:dyDescent="0.25">
      <c r="A551" s="14" t="s">
        <v>25508</v>
      </c>
      <c r="B551" s="14" t="s">
        <v>25367</v>
      </c>
      <c r="C551" s="14">
        <v>1</v>
      </c>
    </row>
    <row r="552" spans="1:3" x14ac:dyDescent="0.25">
      <c r="A552" s="14" t="s">
        <v>25400</v>
      </c>
      <c r="B552" s="14" t="s">
        <v>37500</v>
      </c>
      <c r="C552" s="14">
        <v>1</v>
      </c>
    </row>
    <row r="553" spans="1:3" x14ac:dyDescent="0.25">
      <c r="A553" s="14" t="s">
        <v>25411</v>
      </c>
      <c r="B553" s="14" t="s">
        <v>37572</v>
      </c>
      <c r="C553" s="14">
        <v>1</v>
      </c>
    </row>
    <row r="554" spans="1:3" x14ac:dyDescent="0.25">
      <c r="A554" s="14" t="s">
        <v>25494</v>
      </c>
      <c r="B554" s="14" t="s">
        <v>37530</v>
      </c>
      <c r="C554" s="14">
        <v>1</v>
      </c>
    </row>
    <row r="555" spans="1:3" x14ac:dyDescent="0.25">
      <c r="A555" s="14" t="s">
        <v>25507</v>
      </c>
      <c r="B555" s="14" t="s">
        <v>37510</v>
      </c>
      <c r="C555" s="14">
        <v>1</v>
      </c>
    </row>
    <row r="556" spans="1:3" x14ac:dyDescent="0.25">
      <c r="A556" s="14" t="s">
        <v>25559</v>
      </c>
      <c r="B556" s="14" t="s">
        <v>37496</v>
      </c>
      <c r="C556" s="14">
        <v>1</v>
      </c>
    </row>
    <row r="557" spans="1:3" x14ac:dyDescent="0.25">
      <c r="A557" s="14" t="s">
        <v>25505</v>
      </c>
      <c r="B557" s="14" t="s">
        <v>37647</v>
      </c>
      <c r="C557" s="14">
        <v>1</v>
      </c>
    </row>
    <row r="558" spans="1:3" x14ac:dyDescent="0.25">
      <c r="A558" s="14" t="s">
        <v>25514</v>
      </c>
      <c r="B558" s="14" t="s">
        <v>37561</v>
      </c>
      <c r="C558" s="14">
        <v>1</v>
      </c>
    </row>
    <row r="559" spans="1:3" x14ac:dyDescent="0.25">
      <c r="A559" s="14" t="s">
        <v>25526</v>
      </c>
      <c r="B559" s="14" t="s">
        <v>37495</v>
      </c>
      <c r="C559" s="14">
        <v>1</v>
      </c>
    </row>
    <row r="560" spans="1:3" x14ac:dyDescent="0.25">
      <c r="A560" s="14" t="s">
        <v>25510</v>
      </c>
      <c r="B560" s="14" t="s">
        <v>25367</v>
      </c>
      <c r="C560" s="14">
        <v>1</v>
      </c>
    </row>
    <row r="561" spans="1:3" x14ac:dyDescent="0.25">
      <c r="A561" s="14" t="s">
        <v>25491</v>
      </c>
      <c r="B561" s="14" t="s">
        <v>25342</v>
      </c>
      <c r="C561" s="14">
        <v>1</v>
      </c>
    </row>
    <row r="562" spans="1:3" x14ac:dyDescent="0.25">
      <c r="A562" s="14" t="s">
        <v>25472</v>
      </c>
      <c r="B562" s="14" t="s">
        <v>37494</v>
      </c>
      <c r="C562" s="14">
        <v>1</v>
      </c>
    </row>
    <row r="563" spans="1:3" x14ac:dyDescent="0.25">
      <c r="A563" s="14" t="s">
        <v>25487</v>
      </c>
      <c r="B563" s="14" t="s">
        <v>37499</v>
      </c>
      <c r="C563" s="14">
        <v>1</v>
      </c>
    </row>
    <row r="564" spans="1:3" x14ac:dyDescent="0.25">
      <c r="A564" s="14" t="s">
        <v>25439</v>
      </c>
      <c r="B564" s="14" t="s">
        <v>37519</v>
      </c>
      <c r="C564" s="14">
        <v>1</v>
      </c>
    </row>
    <row r="565" spans="1:3" x14ac:dyDescent="0.25">
      <c r="A565" s="14" t="s">
        <v>25402</v>
      </c>
      <c r="B565" s="14" t="s">
        <v>37648</v>
      </c>
      <c r="C565" s="14">
        <v>1</v>
      </c>
    </row>
    <row r="566" spans="1:3" x14ac:dyDescent="0.25">
      <c r="A566" s="14" t="s">
        <v>25501</v>
      </c>
      <c r="B566" s="14" t="s">
        <v>37550</v>
      </c>
      <c r="C566" s="14">
        <v>1</v>
      </c>
    </row>
    <row r="567" spans="1:3" x14ac:dyDescent="0.25">
      <c r="A567" s="14" t="s">
        <v>25527</v>
      </c>
      <c r="B567" s="14" t="s">
        <v>37513</v>
      </c>
      <c r="C567" s="14">
        <v>1</v>
      </c>
    </row>
    <row r="568" spans="1:3" x14ac:dyDescent="0.25">
      <c r="A568" s="14" t="s">
        <v>25556</v>
      </c>
      <c r="B568" s="14" t="s">
        <v>37618</v>
      </c>
      <c r="C568" s="14">
        <v>1</v>
      </c>
    </row>
    <row r="569" spans="1:3" x14ac:dyDescent="0.25">
      <c r="A569" s="14" t="s">
        <v>25505</v>
      </c>
      <c r="B569" s="14" t="s">
        <v>37521</v>
      </c>
      <c r="C569" s="14">
        <v>1</v>
      </c>
    </row>
    <row r="570" spans="1:3" x14ac:dyDescent="0.25">
      <c r="A570" s="14" t="s">
        <v>41</v>
      </c>
      <c r="B570" s="14" t="s">
        <v>37534</v>
      </c>
      <c r="C570" s="14">
        <v>1</v>
      </c>
    </row>
    <row r="571" spans="1:3" x14ac:dyDescent="0.25">
      <c r="A571" s="14" t="s">
        <v>25478</v>
      </c>
      <c r="B571" s="14" t="s">
        <v>37540</v>
      </c>
      <c r="C571" s="14">
        <v>1</v>
      </c>
    </row>
    <row r="572" spans="1:3" x14ac:dyDescent="0.25">
      <c r="A572" s="14" t="s">
        <v>25392</v>
      </c>
      <c r="B572" s="14" t="s">
        <v>37557</v>
      </c>
      <c r="C572" s="14">
        <v>1</v>
      </c>
    </row>
    <row r="573" spans="1:3" x14ac:dyDescent="0.25">
      <c r="A573" s="14" t="s">
        <v>25493</v>
      </c>
      <c r="B573" s="14" t="s">
        <v>37572</v>
      </c>
      <c r="C573" s="14">
        <v>1</v>
      </c>
    </row>
    <row r="574" spans="1:3" x14ac:dyDescent="0.25">
      <c r="A574" s="14" t="s">
        <v>28</v>
      </c>
      <c r="B574" s="14" t="s">
        <v>37494</v>
      </c>
      <c r="C574" s="14">
        <v>1</v>
      </c>
    </row>
    <row r="575" spans="1:3" x14ac:dyDescent="0.25">
      <c r="A575" s="14" t="s">
        <v>25408</v>
      </c>
      <c r="B575" s="14" t="s">
        <v>37501</v>
      </c>
      <c r="C575" s="14">
        <v>1</v>
      </c>
    </row>
    <row r="576" spans="1:3" x14ac:dyDescent="0.25">
      <c r="A576" s="14" t="s">
        <v>37627</v>
      </c>
      <c r="B576" s="14" t="s">
        <v>37585</v>
      </c>
      <c r="C576" s="14">
        <v>1</v>
      </c>
    </row>
    <row r="577" spans="1:3" x14ac:dyDescent="0.25">
      <c r="A577" s="14" t="s">
        <v>25552</v>
      </c>
      <c r="B577" s="14" t="s">
        <v>37503</v>
      </c>
      <c r="C577" s="14">
        <v>1</v>
      </c>
    </row>
    <row r="578" spans="1:3" x14ac:dyDescent="0.25">
      <c r="A578" s="14" t="s">
        <v>25519</v>
      </c>
      <c r="B578" s="14" t="s">
        <v>25367</v>
      </c>
      <c r="C578" s="14">
        <v>1</v>
      </c>
    </row>
    <row r="579" spans="1:3" x14ac:dyDescent="0.25">
      <c r="A579" s="14" t="s">
        <v>25549</v>
      </c>
      <c r="B579" s="14" t="s">
        <v>37503</v>
      </c>
      <c r="C579" s="14">
        <v>1</v>
      </c>
    </row>
    <row r="580" spans="1:3" x14ac:dyDescent="0.25">
      <c r="A580" s="14" t="s">
        <v>25531</v>
      </c>
      <c r="B580" s="14" t="s">
        <v>37495</v>
      </c>
      <c r="C580" s="14">
        <v>1</v>
      </c>
    </row>
    <row r="581" spans="1:3" x14ac:dyDescent="0.25">
      <c r="A581" s="14" t="s">
        <v>37551</v>
      </c>
      <c r="B581" s="14" t="s">
        <v>37502</v>
      </c>
      <c r="C581" s="14">
        <v>1</v>
      </c>
    </row>
    <row r="582" spans="1:3" x14ac:dyDescent="0.25">
      <c r="A582" s="14" t="s">
        <v>34</v>
      </c>
      <c r="B582" s="14" t="s">
        <v>37503</v>
      </c>
      <c r="C582" s="14">
        <v>1</v>
      </c>
    </row>
    <row r="583" spans="1:3" x14ac:dyDescent="0.25">
      <c r="A583" s="14" t="s">
        <v>23</v>
      </c>
      <c r="B583" s="14" t="s">
        <v>37610</v>
      </c>
      <c r="C583" s="14">
        <v>1</v>
      </c>
    </row>
    <row r="584" spans="1:3" x14ac:dyDescent="0.25">
      <c r="A584" s="14" t="s">
        <v>54</v>
      </c>
      <c r="B584" s="14" t="s">
        <v>37635</v>
      </c>
      <c r="C584" s="14">
        <v>1</v>
      </c>
    </row>
    <row r="585" spans="1:3" x14ac:dyDescent="0.25">
      <c r="A585" s="14" t="s">
        <v>37053</v>
      </c>
      <c r="B585" s="14" t="s">
        <v>37495</v>
      </c>
      <c r="C585" s="14">
        <v>1</v>
      </c>
    </row>
    <row r="586" spans="1:3" x14ac:dyDescent="0.25">
      <c r="A586" s="14" t="s">
        <v>37524</v>
      </c>
      <c r="B586" s="14" t="s">
        <v>37497</v>
      </c>
      <c r="C586" s="14">
        <v>1</v>
      </c>
    </row>
    <row r="587" spans="1:3" x14ac:dyDescent="0.25">
      <c r="A587" s="14" t="s">
        <v>37649</v>
      </c>
      <c r="B587" s="14" t="s">
        <v>37635</v>
      </c>
      <c r="C587" s="14">
        <v>1</v>
      </c>
    </row>
    <row r="588" spans="1:3" x14ac:dyDescent="0.25">
      <c r="A588" s="14" t="s">
        <v>54</v>
      </c>
      <c r="B588" s="14" t="s">
        <v>37496</v>
      </c>
      <c r="C588" s="14">
        <v>1</v>
      </c>
    </row>
    <row r="589" spans="1:3" x14ac:dyDescent="0.25">
      <c r="A589" s="14" t="s">
        <v>150</v>
      </c>
      <c r="B589" s="14" t="s">
        <v>37495</v>
      </c>
      <c r="C589" s="14">
        <v>1</v>
      </c>
    </row>
    <row r="590" spans="1:3" x14ac:dyDescent="0.25">
      <c r="A590" s="14" t="s">
        <v>218</v>
      </c>
      <c r="B590" s="14" t="s">
        <v>37499</v>
      </c>
      <c r="C590" s="14">
        <v>1</v>
      </c>
    </row>
    <row r="591" spans="1:3" x14ac:dyDescent="0.25">
      <c r="A591" s="14" t="s">
        <v>25410</v>
      </c>
      <c r="B591" s="14" t="s">
        <v>37559</v>
      </c>
      <c r="C591" s="14">
        <v>1</v>
      </c>
    </row>
    <row r="592" spans="1:3" x14ac:dyDescent="0.25">
      <c r="A592" s="14" t="s">
        <v>25557</v>
      </c>
      <c r="B592" s="14" t="s">
        <v>37572</v>
      </c>
      <c r="C592" s="14">
        <v>1</v>
      </c>
    </row>
    <row r="593" spans="1:3" x14ac:dyDescent="0.25">
      <c r="A593" s="14" t="s">
        <v>25434</v>
      </c>
      <c r="B593" s="14" t="s">
        <v>37523</v>
      </c>
      <c r="C593" s="14">
        <v>1</v>
      </c>
    </row>
    <row r="594" spans="1:3" x14ac:dyDescent="0.25">
      <c r="A594" s="14" t="s">
        <v>25481</v>
      </c>
      <c r="B594" s="14" t="s">
        <v>37513</v>
      </c>
      <c r="C594" s="14">
        <v>1</v>
      </c>
    </row>
    <row r="595" spans="1:3" x14ac:dyDescent="0.25">
      <c r="A595" s="14" t="s">
        <v>25515</v>
      </c>
      <c r="B595" s="14" t="s">
        <v>37502</v>
      </c>
      <c r="C595" s="14">
        <v>1</v>
      </c>
    </row>
    <row r="596" spans="1:3" x14ac:dyDescent="0.25">
      <c r="A596" s="14" t="s">
        <v>25530</v>
      </c>
      <c r="B596" s="14" t="s">
        <v>37495</v>
      </c>
      <c r="C596" s="14">
        <v>1</v>
      </c>
    </row>
    <row r="597" spans="1:3" x14ac:dyDescent="0.25">
      <c r="A597" s="14" t="s">
        <v>25521</v>
      </c>
      <c r="B597" s="14" t="s">
        <v>37495</v>
      </c>
      <c r="C597" s="14">
        <v>1</v>
      </c>
    </row>
    <row r="598" spans="1:3" x14ac:dyDescent="0.25">
      <c r="A598" s="14" t="s">
        <v>25398</v>
      </c>
      <c r="B598" s="14" t="s">
        <v>37500</v>
      </c>
      <c r="C598" s="14">
        <v>1</v>
      </c>
    </row>
    <row r="599" spans="1:3" x14ac:dyDescent="0.25">
      <c r="A599" s="14" t="s">
        <v>25513</v>
      </c>
      <c r="B599" s="14" t="s">
        <v>25367</v>
      </c>
      <c r="C599" s="14">
        <v>1</v>
      </c>
    </row>
    <row r="600" spans="1:3" x14ac:dyDescent="0.25">
      <c r="A600" s="14" t="s">
        <v>25407</v>
      </c>
      <c r="B600" s="14" t="s">
        <v>37500</v>
      </c>
      <c r="C600" s="14">
        <v>1</v>
      </c>
    </row>
    <row r="601" spans="1:3" x14ac:dyDescent="0.25">
      <c r="A601" s="14" t="s">
        <v>25526</v>
      </c>
      <c r="B601" s="14" t="s">
        <v>37513</v>
      </c>
      <c r="C601" s="14">
        <v>1</v>
      </c>
    </row>
    <row r="602" spans="1:3" x14ac:dyDescent="0.25">
      <c r="A602" s="14" t="s">
        <v>25435</v>
      </c>
      <c r="B602" s="14" t="s">
        <v>37519</v>
      </c>
      <c r="C602" s="14">
        <v>1</v>
      </c>
    </row>
    <row r="603" spans="1:3" x14ac:dyDescent="0.25">
      <c r="A603" s="14" t="s">
        <v>25396</v>
      </c>
      <c r="B603" s="14" t="s">
        <v>37516</v>
      </c>
      <c r="C603" s="14">
        <v>1</v>
      </c>
    </row>
    <row r="604" spans="1:3" x14ac:dyDescent="0.25">
      <c r="A604" s="14" t="s">
        <v>25423</v>
      </c>
      <c r="B604" s="14" t="s">
        <v>37501</v>
      </c>
      <c r="C604" s="14">
        <v>1</v>
      </c>
    </row>
    <row r="605" spans="1:3" x14ac:dyDescent="0.25">
      <c r="A605" s="14" t="s">
        <v>25489</v>
      </c>
      <c r="B605" s="14" t="s">
        <v>37499</v>
      </c>
      <c r="C605" s="14">
        <v>1</v>
      </c>
    </row>
    <row r="606" spans="1:3" x14ac:dyDescent="0.25">
      <c r="A606" s="14" t="s">
        <v>42</v>
      </c>
      <c r="B606" s="14" t="s">
        <v>25368</v>
      </c>
      <c r="C606" s="14">
        <v>1</v>
      </c>
    </row>
    <row r="607" spans="1:3" x14ac:dyDescent="0.25">
      <c r="A607" s="14" t="s">
        <v>37601</v>
      </c>
      <c r="B607" s="14" t="s">
        <v>37499</v>
      </c>
      <c r="C607" s="14">
        <v>1</v>
      </c>
    </row>
    <row r="608" spans="1:3" x14ac:dyDescent="0.25">
      <c r="A608" s="14" t="s">
        <v>37650</v>
      </c>
      <c r="B608" s="14" t="s">
        <v>25342</v>
      </c>
      <c r="C608" s="14">
        <v>1</v>
      </c>
    </row>
    <row r="609" spans="1:3" x14ac:dyDescent="0.25">
      <c r="A609" s="14" t="s">
        <v>37650</v>
      </c>
      <c r="B609" s="14" t="s">
        <v>37589</v>
      </c>
      <c r="C609" s="14">
        <v>1</v>
      </c>
    </row>
    <row r="610" spans="1:3" x14ac:dyDescent="0.25">
      <c r="A610" s="14" t="s">
        <v>25386</v>
      </c>
      <c r="B610" s="14" t="s">
        <v>37500</v>
      </c>
      <c r="C610" s="14">
        <v>1</v>
      </c>
    </row>
    <row r="611" spans="1:3" x14ac:dyDescent="0.25">
      <c r="A611" s="14" t="s">
        <v>37651</v>
      </c>
      <c r="B611" s="14" t="s">
        <v>37500</v>
      </c>
      <c r="C611" s="14">
        <v>1</v>
      </c>
    </row>
    <row r="612" spans="1:3" x14ac:dyDescent="0.25">
      <c r="A612" s="14" t="s">
        <v>37652</v>
      </c>
      <c r="B612" s="14" t="s">
        <v>37511</v>
      </c>
      <c r="C612" s="14">
        <v>1</v>
      </c>
    </row>
    <row r="613" spans="1:3" x14ac:dyDescent="0.25">
      <c r="A613" s="14" t="s">
        <v>37653</v>
      </c>
      <c r="B613" s="14" t="s">
        <v>37495</v>
      </c>
      <c r="C613" s="14">
        <v>1</v>
      </c>
    </row>
    <row r="614" spans="1:3" x14ac:dyDescent="0.25">
      <c r="A614" s="14" t="s">
        <v>37596</v>
      </c>
      <c r="B614" s="14" t="s">
        <v>37519</v>
      </c>
      <c r="C614" s="14">
        <v>1</v>
      </c>
    </row>
    <row r="615" spans="1:3" x14ac:dyDescent="0.25">
      <c r="A615" s="14" t="s">
        <v>37654</v>
      </c>
      <c r="B615" s="14" t="s">
        <v>37519</v>
      </c>
      <c r="C615" s="14">
        <v>1</v>
      </c>
    </row>
    <row r="616" spans="1:3" x14ac:dyDescent="0.25">
      <c r="A616" s="14" t="s">
        <v>37655</v>
      </c>
      <c r="B616" s="14" t="s">
        <v>37557</v>
      </c>
      <c r="C616" s="14">
        <v>1</v>
      </c>
    </row>
    <row r="617" spans="1:3" x14ac:dyDescent="0.25">
      <c r="A617" s="14" t="s">
        <v>37656</v>
      </c>
      <c r="B617" s="14" t="s">
        <v>37511</v>
      </c>
      <c r="C617" s="14">
        <v>1</v>
      </c>
    </row>
    <row r="618" spans="1:3" x14ac:dyDescent="0.25">
      <c r="A618" s="14" t="s">
        <v>37657</v>
      </c>
      <c r="B618" s="14" t="s">
        <v>37511</v>
      </c>
      <c r="C618" s="14">
        <v>1</v>
      </c>
    </row>
    <row r="619" spans="1:3" x14ac:dyDescent="0.25">
      <c r="A619" s="14" t="s">
        <v>28</v>
      </c>
      <c r="B619" s="14" t="s">
        <v>37510</v>
      </c>
      <c r="C619" s="14">
        <v>1</v>
      </c>
    </row>
    <row r="620" spans="1:3" x14ac:dyDescent="0.25">
      <c r="A620" s="14" t="s">
        <v>25457</v>
      </c>
      <c r="B620" s="14" t="s">
        <v>37658</v>
      </c>
      <c r="C620" s="14">
        <v>1</v>
      </c>
    </row>
    <row r="621" spans="1:3" x14ac:dyDescent="0.25">
      <c r="A621" s="14" t="s">
        <v>37659</v>
      </c>
      <c r="B621" s="14" t="s">
        <v>37530</v>
      </c>
      <c r="C621" s="14">
        <v>1</v>
      </c>
    </row>
    <row r="622" spans="1:3" x14ac:dyDescent="0.25">
      <c r="A622" s="14" t="s">
        <v>25528</v>
      </c>
      <c r="B622" s="14" t="s">
        <v>25367</v>
      </c>
      <c r="C622" s="14">
        <v>1</v>
      </c>
    </row>
    <row r="623" spans="1:3" x14ac:dyDescent="0.25">
      <c r="A623" s="14" t="s">
        <v>23</v>
      </c>
      <c r="B623" s="14" t="s">
        <v>37536</v>
      </c>
      <c r="C623" s="14">
        <v>1</v>
      </c>
    </row>
    <row r="624" spans="1:3" x14ac:dyDescent="0.25">
      <c r="A624" s="14" t="s">
        <v>25519</v>
      </c>
      <c r="B624" s="14" t="s">
        <v>37520</v>
      </c>
      <c r="C624" s="14">
        <v>1</v>
      </c>
    </row>
    <row r="625" spans="1:3" x14ac:dyDescent="0.25">
      <c r="A625" s="14" t="s">
        <v>37660</v>
      </c>
      <c r="B625" s="14" t="s">
        <v>37501</v>
      </c>
      <c r="C625" s="14">
        <v>1</v>
      </c>
    </row>
    <row r="626" spans="1:3" x14ac:dyDescent="0.25">
      <c r="A626" s="14" t="s">
        <v>37661</v>
      </c>
      <c r="B626" s="14" t="s">
        <v>37519</v>
      </c>
      <c r="C626" s="14">
        <v>1</v>
      </c>
    </row>
    <row r="627" spans="1:3" x14ac:dyDescent="0.25">
      <c r="A627" s="14" t="s">
        <v>25517</v>
      </c>
      <c r="B627" s="14" t="s">
        <v>25342</v>
      </c>
      <c r="C627" s="14">
        <v>1</v>
      </c>
    </row>
    <row r="628" spans="1:3" x14ac:dyDescent="0.25">
      <c r="A628" s="14" t="s">
        <v>25528</v>
      </c>
      <c r="B628" s="14" t="s">
        <v>37585</v>
      </c>
      <c r="C628" s="14">
        <v>1</v>
      </c>
    </row>
    <row r="629" spans="1:3" x14ac:dyDescent="0.25">
      <c r="A629" s="14" t="s">
        <v>22</v>
      </c>
      <c r="B629" s="14" t="s">
        <v>37510</v>
      </c>
      <c r="C629" s="14">
        <v>1</v>
      </c>
    </row>
    <row r="630" spans="1:3" x14ac:dyDescent="0.25">
      <c r="A630" s="14" t="s">
        <v>58</v>
      </c>
      <c r="B630" s="14" t="s">
        <v>25342</v>
      </c>
      <c r="C630" s="14">
        <v>1</v>
      </c>
    </row>
    <row r="631" spans="1:3" x14ac:dyDescent="0.25">
      <c r="A631" s="14" t="s">
        <v>226</v>
      </c>
      <c r="B631" s="14" t="s">
        <v>37517</v>
      </c>
      <c r="C631" s="14">
        <v>1</v>
      </c>
    </row>
    <row r="632" spans="1:3" x14ac:dyDescent="0.25">
      <c r="A632" s="14" t="s">
        <v>25473</v>
      </c>
      <c r="B632" s="14" t="s">
        <v>37600</v>
      </c>
      <c r="C632" s="14">
        <v>1</v>
      </c>
    </row>
    <row r="633" spans="1:3" x14ac:dyDescent="0.25">
      <c r="A633" s="14" t="s">
        <v>25438</v>
      </c>
      <c r="B633" s="14" t="s">
        <v>37662</v>
      </c>
      <c r="C633" s="14">
        <v>1</v>
      </c>
    </row>
    <row r="634" spans="1:3" x14ac:dyDescent="0.25">
      <c r="A634" s="14" t="s">
        <v>37663</v>
      </c>
      <c r="B634" s="14" t="s">
        <v>37500</v>
      </c>
      <c r="C634" s="14">
        <v>1</v>
      </c>
    </row>
    <row r="635" spans="1:3" x14ac:dyDescent="0.25">
      <c r="A635" s="14" t="s">
        <v>37664</v>
      </c>
      <c r="B635" s="14" t="s">
        <v>37521</v>
      </c>
      <c r="C635" s="14">
        <v>1</v>
      </c>
    </row>
    <row r="636" spans="1:3" x14ac:dyDescent="0.25">
      <c r="A636" s="14" t="s">
        <v>37665</v>
      </c>
      <c r="B636" s="14" t="s">
        <v>37499</v>
      </c>
      <c r="C636" s="14">
        <v>1</v>
      </c>
    </row>
    <row r="637" spans="1:3" x14ac:dyDescent="0.25">
      <c r="A637" s="14" t="s">
        <v>37666</v>
      </c>
      <c r="B637" s="14" t="s">
        <v>37499</v>
      </c>
      <c r="C637" s="14">
        <v>1</v>
      </c>
    </row>
    <row r="638" spans="1:3" x14ac:dyDescent="0.25">
      <c r="A638" s="14" t="s">
        <v>25523</v>
      </c>
      <c r="B638" s="14" t="s">
        <v>25342</v>
      </c>
      <c r="C638" s="14">
        <v>1</v>
      </c>
    </row>
    <row r="639" spans="1:3" x14ac:dyDescent="0.25">
      <c r="A639" s="14" t="s">
        <v>25466</v>
      </c>
      <c r="B639" s="14" t="s">
        <v>37494</v>
      </c>
      <c r="C639" s="14">
        <v>1</v>
      </c>
    </row>
    <row r="640" spans="1:3" x14ac:dyDescent="0.25">
      <c r="A640" s="14" t="s">
        <v>25432</v>
      </c>
      <c r="B640" s="14" t="s">
        <v>37530</v>
      </c>
      <c r="C640" s="14">
        <v>1</v>
      </c>
    </row>
    <row r="641" spans="1:3" x14ac:dyDescent="0.25">
      <c r="A641" s="14" t="s">
        <v>150</v>
      </c>
      <c r="B641" s="14" t="s">
        <v>37494</v>
      </c>
      <c r="C641" s="14">
        <v>1</v>
      </c>
    </row>
    <row r="642" spans="1:3" x14ac:dyDescent="0.25">
      <c r="A642" s="14" t="s">
        <v>25520</v>
      </c>
      <c r="B642" s="14" t="s">
        <v>37497</v>
      </c>
      <c r="C642" s="14">
        <v>1</v>
      </c>
    </row>
    <row r="643" spans="1:3" x14ac:dyDescent="0.25">
      <c r="A643" s="14" t="s">
        <v>25500</v>
      </c>
      <c r="B643" s="14" t="s">
        <v>37519</v>
      </c>
      <c r="C643" s="14">
        <v>1</v>
      </c>
    </row>
    <row r="644" spans="1:3" x14ac:dyDescent="0.25">
      <c r="A644" s="14" t="s">
        <v>25546</v>
      </c>
      <c r="B644" s="14" t="s">
        <v>37527</v>
      </c>
      <c r="C644" s="14">
        <v>1</v>
      </c>
    </row>
    <row r="645" spans="1:3" x14ac:dyDescent="0.25">
      <c r="A645" s="14" t="s">
        <v>25513</v>
      </c>
      <c r="B645" s="14" t="s">
        <v>37502</v>
      </c>
      <c r="C645" s="14">
        <v>1</v>
      </c>
    </row>
    <row r="646" spans="1:3" x14ac:dyDescent="0.25">
      <c r="A646" s="14" t="s">
        <v>37667</v>
      </c>
      <c r="B646" s="14" t="s">
        <v>37519</v>
      </c>
      <c r="C646" s="14">
        <v>1</v>
      </c>
    </row>
    <row r="647" spans="1:3" x14ac:dyDescent="0.25">
      <c r="A647" s="14" t="s">
        <v>25506</v>
      </c>
      <c r="B647" s="14" t="s">
        <v>25367</v>
      </c>
      <c r="C647" s="14">
        <v>1</v>
      </c>
    </row>
    <row r="648" spans="1:3" x14ac:dyDescent="0.25">
      <c r="A648" s="14" t="s">
        <v>37604</v>
      </c>
      <c r="B648" s="14" t="s">
        <v>37508</v>
      </c>
      <c r="C648" s="14">
        <v>1</v>
      </c>
    </row>
    <row r="649" spans="1:3" x14ac:dyDescent="0.25">
      <c r="A649" s="14" t="s">
        <v>144</v>
      </c>
      <c r="B649" s="14" t="s">
        <v>37521</v>
      </c>
      <c r="C649" s="14">
        <v>1</v>
      </c>
    </row>
    <row r="650" spans="1:3" x14ac:dyDescent="0.25">
      <c r="A650" s="14" t="s">
        <v>126</v>
      </c>
      <c r="B650" s="14" t="s">
        <v>37494</v>
      </c>
      <c r="C650" s="14">
        <v>1</v>
      </c>
    </row>
    <row r="651" spans="1:3" x14ac:dyDescent="0.25">
      <c r="A651" s="14" t="s">
        <v>25461</v>
      </c>
      <c r="B651" s="14" t="s">
        <v>37553</v>
      </c>
      <c r="C651" s="14">
        <v>1</v>
      </c>
    </row>
    <row r="652" spans="1:3" x14ac:dyDescent="0.25">
      <c r="A652" s="14" t="s">
        <v>215</v>
      </c>
      <c r="B652" s="14" t="s">
        <v>37573</v>
      </c>
      <c r="C652" s="14">
        <v>1</v>
      </c>
    </row>
    <row r="653" spans="1:3" x14ac:dyDescent="0.25">
      <c r="A653" s="14" t="s">
        <v>43</v>
      </c>
      <c r="B653" s="14" t="s">
        <v>25369</v>
      </c>
      <c r="C653" s="14">
        <v>1</v>
      </c>
    </row>
    <row r="654" spans="1:3" x14ac:dyDescent="0.25">
      <c r="A654" s="14" t="s">
        <v>25537</v>
      </c>
      <c r="B654" s="14" t="s">
        <v>37575</v>
      </c>
      <c r="C654" s="14">
        <v>1</v>
      </c>
    </row>
    <row r="655" spans="1:3" x14ac:dyDescent="0.25">
      <c r="A655" s="14" t="s">
        <v>233</v>
      </c>
      <c r="B655" s="14" t="s">
        <v>37585</v>
      </c>
      <c r="C655" s="14">
        <v>1</v>
      </c>
    </row>
    <row r="656" spans="1:3" x14ac:dyDescent="0.25">
      <c r="A656" s="14" t="s">
        <v>25400</v>
      </c>
      <c r="B656" s="14" t="s">
        <v>37546</v>
      </c>
      <c r="C656" s="14">
        <v>1</v>
      </c>
    </row>
    <row r="657" spans="1:3" x14ac:dyDescent="0.25">
      <c r="A657" s="14" t="s">
        <v>25383</v>
      </c>
      <c r="B657" s="14" t="s">
        <v>37587</v>
      </c>
      <c r="C657" s="14">
        <v>1</v>
      </c>
    </row>
    <row r="658" spans="1:3" x14ac:dyDescent="0.25">
      <c r="A658" s="14" t="s">
        <v>25400</v>
      </c>
      <c r="B658" s="14" t="s">
        <v>37630</v>
      </c>
      <c r="C658" s="14">
        <v>1</v>
      </c>
    </row>
    <row r="659" spans="1:3" x14ac:dyDescent="0.25">
      <c r="A659" s="14" t="s">
        <v>109</v>
      </c>
      <c r="B659" s="14" t="s">
        <v>37571</v>
      </c>
      <c r="C659" s="14">
        <v>1</v>
      </c>
    </row>
    <row r="660" spans="1:3" x14ac:dyDescent="0.25">
      <c r="A660" s="14" t="s">
        <v>25412</v>
      </c>
      <c r="B660" s="14" t="s">
        <v>25342</v>
      </c>
      <c r="C660" s="14">
        <v>1</v>
      </c>
    </row>
    <row r="661" spans="1:3" x14ac:dyDescent="0.25">
      <c r="A661" s="14" t="s">
        <v>37668</v>
      </c>
      <c r="B661" s="14" t="s">
        <v>37497</v>
      </c>
      <c r="C661" s="14">
        <v>1</v>
      </c>
    </row>
    <row r="662" spans="1:3" x14ac:dyDescent="0.25">
      <c r="A662" s="14" t="s">
        <v>25532</v>
      </c>
      <c r="B662" s="14" t="s">
        <v>25367</v>
      </c>
      <c r="C662" s="14">
        <v>1</v>
      </c>
    </row>
    <row r="663" spans="1:3" x14ac:dyDescent="0.25">
      <c r="A663" s="14" t="s">
        <v>25445</v>
      </c>
      <c r="B663" s="14" t="s">
        <v>37553</v>
      </c>
      <c r="C663" s="14">
        <v>1</v>
      </c>
    </row>
    <row r="664" spans="1:3" x14ac:dyDescent="0.25">
      <c r="A664" s="14" t="s">
        <v>25444</v>
      </c>
      <c r="B664" s="14" t="s">
        <v>37546</v>
      </c>
      <c r="C664" s="14">
        <v>1</v>
      </c>
    </row>
    <row r="665" spans="1:3" x14ac:dyDescent="0.25">
      <c r="A665" s="14" t="s">
        <v>25503</v>
      </c>
      <c r="B665" s="14" t="s">
        <v>37496</v>
      </c>
      <c r="C665" s="14">
        <v>1</v>
      </c>
    </row>
    <row r="666" spans="1:3" x14ac:dyDescent="0.25">
      <c r="A666" s="14" t="s">
        <v>25506</v>
      </c>
      <c r="B666" s="14" t="s">
        <v>37557</v>
      </c>
      <c r="C666" s="14">
        <v>1</v>
      </c>
    </row>
    <row r="667" spans="1:3" x14ac:dyDescent="0.25">
      <c r="A667" s="14" t="s">
        <v>25397</v>
      </c>
      <c r="B667" s="14" t="s">
        <v>37501</v>
      </c>
      <c r="C667" s="14">
        <v>1</v>
      </c>
    </row>
    <row r="668" spans="1:3" x14ac:dyDescent="0.25">
      <c r="A668" s="14" t="s">
        <v>25405</v>
      </c>
      <c r="B668" s="14" t="s">
        <v>25367</v>
      </c>
      <c r="C668" s="14">
        <v>1</v>
      </c>
    </row>
    <row r="669" spans="1:3" x14ac:dyDescent="0.25">
      <c r="A669" s="14" t="s">
        <v>219</v>
      </c>
      <c r="B669" s="14" t="s">
        <v>25369</v>
      </c>
      <c r="C669" s="14">
        <v>1</v>
      </c>
    </row>
    <row r="670" spans="1:3" x14ac:dyDescent="0.25">
      <c r="A670" s="14" t="s">
        <v>25406</v>
      </c>
      <c r="B670" s="14" t="s">
        <v>37503</v>
      </c>
      <c r="C670" s="14">
        <v>1</v>
      </c>
    </row>
    <row r="671" spans="1:3" x14ac:dyDescent="0.25">
      <c r="A671" s="14" t="s">
        <v>25388</v>
      </c>
      <c r="B671" s="14" t="s">
        <v>37515</v>
      </c>
      <c r="C671" s="14">
        <v>1</v>
      </c>
    </row>
    <row r="672" spans="1:3" x14ac:dyDescent="0.25">
      <c r="A672" s="14" t="s">
        <v>42</v>
      </c>
      <c r="B672" s="14" t="s">
        <v>37509</v>
      </c>
      <c r="C672" s="14">
        <v>1</v>
      </c>
    </row>
    <row r="673" spans="1:3" x14ac:dyDescent="0.25">
      <c r="A673" s="14" t="s">
        <v>233</v>
      </c>
      <c r="B673" s="14" t="s">
        <v>25369</v>
      </c>
      <c r="C673" s="14">
        <v>1</v>
      </c>
    </row>
    <row r="674" spans="1:3" x14ac:dyDescent="0.25">
      <c r="A674" s="14" t="s">
        <v>25388</v>
      </c>
      <c r="B674" s="14" t="s">
        <v>37509</v>
      </c>
      <c r="C674" s="14">
        <v>1</v>
      </c>
    </row>
    <row r="675" spans="1:3" x14ac:dyDescent="0.25">
      <c r="A675" s="14" t="s">
        <v>25380</v>
      </c>
      <c r="B675" s="14" t="s">
        <v>37516</v>
      </c>
      <c r="C675" s="14">
        <v>1</v>
      </c>
    </row>
    <row r="676" spans="1:3" x14ac:dyDescent="0.25">
      <c r="A676" s="14" t="s">
        <v>52</v>
      </c>
      <c r="B676" s="14" t="s">
        <v>37573</v>
      </c>
      <c r="C676" s="14">
        <v>1</v>
      </c>
    </row>
    <row r="677" spans="1:3" x14ac:dyDescent="0.25">
      <c r="A677" s="14" t="s">
        <v>100</v>
      </c>
      <c r="B677" s="14" t="s">
        <v>37557</v>
      </c>
      <c r="C677" s="14">
        <v>1</v>
      </c>
    </row>
    <row r="678" spans="1:3" x14ac:dyDescent="0.25">
      <c r="A678" s="14" t="s">
        <v>43</v>
      </c>
      <c r="B678" s="14" t="s">
        <v>37585</v>
      </c>
      <c r="C678" s="14">
        <v>1</v>
      </c>
    </row>
    <row r="679" spans="1:3" x14ac:dyDescent="0.25">
      <c r="A679" s="14" t="s">
        <v>37669</v>
      </c>
      <c r="B679" s="14" t="s">
        <v>37559</v>
      </c>
      <c r="C679" s="14">
        <v>1</v>
      </c>
    </row>
    <row r="680" spans="1:3" x14ac:dyDescent="0.25">
      <c r="A680" s="14" t="s">
        <v>25388</v>
      </c>
      <c r="B680" s="14" t="s">
        <v>37610</v>
      </c>
      <c r="C680" s="14">
        <v>1</v>
      </c>
    </row>
    <row r="681" spans="1:3" x14ac:dyDescent="0.25">
      <c r="A681" s="14" t="s">
        <v>37547</v>
      </c>
      <c r="B681" s="14" t="s">
        <v>37543</v>
      </c>
      <c r="C681" s="14">
        <v>1</v>
      </c>
    </row>
    <row r="682" spans="1:3" x14ac:dyDescent="0.25">
      <c r="A682" s="14" t="s">
        <v>25375</v>
      </c>
      <c r="B682" s="14" t="s">
        <v>25342</v>
      </c>
      <c r="C682" s="14">
        <v>1</v>
      </c>
    </row>
    <row r="683" spans="1:3" x14ac:dyDescent="0.25">
      <c r="A683" s="14" t="s">
        <v>37542</v>
      </c>
      <c r="B683" s="14" t="s">
        <v>37557</v>
      </c>
      <c r="C683" s="14">
        <v>1</v>
      </c>
    </row>
    <row r="684" spans="1:3" x14ac:dyDescent="0.25">
      <c r="A684" s="14" t="s">
        <v>42</v>
      </c>
      <c r="B684" s="14" t="s">
        <v>25369</v>
      </c>
      <c r="C684" s="14">
        <v>1</v>
      </c>
    </row>
    <row r="685" spans="1:3" x14ac:dyDescent="0.25">
      <c r="A685" s="14" t="s">
        <v>25408</v>
      </c>
      <c r="B685" s="14" t="s">
        <v>37505</v>
      </c>
      <c r="C685" s="14">
        <v>1</v>
      </c>
    </row>
    <row r="686" spans="1:3" x14ac:dyDescent="0.25">
      <c r="A686" s="14" t="s">
        <v>96</v>
      </c>
      <c r="B686" s="14" t="s">
        <v>37513</v>
      </c>
      <c r="C686" s="14">
        <v>1</v>
      </c>
    </row>
    <row r="687" spans="1:3" x14ac:dyDescent="0.25">
      <c r="A687" s="14" t="s">
        <v>37626</v>
      </c>
      <c r="B687" s="14" t="s">
        <v>37575</v>
      </c>
      <c r="C687" s="14">
        <v>1</v>
      </c>
    </row>
    <row r="688" spans="1:3" x14ac:dyDescent="0.25">
      <c r="A688" s="14" t="s">
        <v>25445</v>
      </c>
      <c r="B688" s="14" t="s">
        <v>37512</v>
      </c>
      <c r="C688" s="14">
        <v>1</v>
      </c>
    </row>
    <row r="689" spans="1:3" x14ac:dyDescent="0.25">
      <c r="A689" s="14" t="s">
        <v>37670</v>
      </c>
      <c r="B689" s="14" t="s">
        <v>37645</v>
      </c>
      <c r="C689" s="14">
        <v>1</v>
      </c>
    </row>
    <row r="690" spans="1:3" x14ac:dyDescent="0.25">
      <c r="A690" s="14" t="s">
        <v>215</v>
      </c>
      <c r="B690" s="14" t="s">
        <v>37587</v>
      </c>
      <c r="C690" s="14">
        <v>1</v>
      </c>
    </row>
    <row r="691" spans="1:3" x14ac:dyDescent="0.25">
      <c r="A691" s="14" t="s">
        <v>25503</v>
      </c>
      <c r="B691" s="14" t="s">
        <v>37671</v>
      </c>
      <c r="C691" s="14">
        <v>1</v>
      </c>
    </row>
    <row r="692" spans="1:3" x14ac:dyDescent="0.25">
      <c r="A692" s="14" t="s">
        <v>25538</v>
      </c>
      <c r="B692" s="14" t="s">
        <v>37511</v>
      </c>
      <c r="C692" s="14">
        <v>1</v>
      </c>
    </row>
    <row r="693" spans="1:3" x14ac:dyDescent="0.25">
      <c r="A693" s="14" t="s">
        <v>25539</v>
      </c>
      <c r="B693" s="14" t="s">
        <v>25342</v>
      </c>
      <c r="C693" s="14">
        <v>1</v>
      </c>
    </row>
    <row r="694" spans="1:3" x14ac:dyDescent="0.25">
      <c r="A694" s="14" t="s">
        <v>25554</v>
      </c>
      <c r="B694" s="14" t="s">
        <v>37521</v>
      </c>
      <c r="C694" s="14">
        <v>1</v>
      </c>
    </row>
    <row r="695" spans="1:3" x14ac:dyDescent="0.25">
      <c r="A695" s="14" t="s">
        <v>37672</v>
      </c>
      <c r="B695" s="14" t="s">
        <v>37585</v>
      </c>
      <c r="C695" s="14">
        <v>1</v>
      </c>
    </row>
    <row r="696" spans="1:3" x14ac:dyDescent="0.25">
      <c r="A696" s="14" t="s">
        <v>25443</v>
      </c>
      <c r="B696" s="14" t="s">
        <v>37508</v>
      </c>
      <c r="C696" s="14">
        <v>1</v>
      </c>
    </row>
    <row r="697" spans="1:3" x14ac:dyDescent="0.25">
      <c r="A697" s="14" t="s">
        <v>25444</v>
      </c>
      <c r="B697" s="14" t="s">
        <v>37590</v>
      </c>
      <c r="C697" s="14">
        <v>1</v>
      </c>
    </row>
    <row r="698" spans="1:3" x14ac:dyDescent="0.25">
      <c r="A698" s="14" t="s">
        <v>43</v>
      </c>
      <c r="B698" s="14" t="s">
        <v>37561</v>
      </c>
      <c r="C698" s="14">
        <v>1</v>
      </c>
    </row>
    <row r="699" spans="1:3" x14ac:dyDescent="0.25">
      <c r="A699" s="14" t="s">
        <v>215</v>
      </c>
      <c r="B699" s="14" t="s">
        <v>37530</v>
      </c>
      <c r="C699" s="14">
        <v>1</v>
      </c>
    </row>
    <row r="700" spans="1:3" x14ac:dyDescent="0.25">
      <c r="A700" s="14" t="s">
        <v>1</v>
      </c>
      <c r="B700" s="14" t="s">
        <v>37520</v>
      </c>
      <c r="C700" s="14">
        <v>1</v>
      </c>
    </row>
    <row r="701" spans="1:3" x14ac:dyDescent="0.25">
      <c r="A701" s="14" t="s">
        <v>25503</v>
      </c>
      <c r="B701" s="14" t="s">
        <v>25366</v>
      </c>
      <c r="C701" s="14">
        <v>1</v>
      </c>
    </row>
    <row r="702" spans="1:3" x14ac:dyDescent="0.25">
      <c r="A702" s="14" t="s">
        <v>37673</v>
      </c>
      <c r="B702" s="14" t="s">
        <v>37523</v>
      </c>
      <c r="C702" s="14">
        <v>1</v>
      </c>
    </row>
    <row r="703" spans="1:3" x14ac:dyDescent="0.25">
      <c r="A703" s="14" t="s">
        <v>25445</v>
      </c>
      <c r="B703" s="14" t="s">
        <v>37573</v>
      </c>
      <c r="C703" s="14">
        <v>1</v>
      </c>
    </row>
    <row r="704" spans="1:3" x14ac:dyDescent="0.25">
      <c r="A704" s="14" t="s">
        <v>43</v>
      </c>
      <c r="B704" s="14" t="s">
        <v>37538</v>
      </c>
      <c r="C704" s="14">
        <v>1</v>
      </c>
    </row>
    <row r="705" spans="1:3" x14ac:dyDescent="0.25">
      <c r="A705" s="14" t="s">
        <v>37667</v>
      </c>
      <c r="B705" s="14" t="s">
        <v>37530</v>
      </c>
      <c r="C705" s="14">
        <v>1</v>
      </c>
    </row>
    <row r="706" spans="1:3" x14ac:dyDescent="0.25">
      <c r="A706" s="14" t="s">
        <v>35</v>
      </c>
      <c r="B706" s="14" t="s">
        <v>37519</v>
      </c>
      <c r="C706" s="14">
        <v>1</v>
      </c>
    </row>
    <row r="707" spans="1:3" x14ac:dyDescent="0.25">
      <c r="A707" s="14" t="s">
        <v>25387</v>
      </c>
      <c r="B707" s="14" t="s">
        <v>37557</v>
      </c>
      <c r="C707" s="14">
        <v>1</v>
      </c>
    </row>
    <row r="708" spans="1:3" x14ac:dyDescent="0.25">
      <c r="A708" s="14" t="s">
        <v>215</v>
      </c>
      <c r="B708" s="14" t="s">
        <v>37557</v>
      </c>
      <c r="C708" s="14">
        <v>1</v>
      </c>
    </row>
    <row r="709" spans="1:3" x14ac:dyDescent="0.25">
      <c r="A709" s="14" t="s">
        <v>25519</v>
      </c>
      <c r="B709" s="14" t="s">
        <v>37510</v>
      </c>
      <c r="C709" s="14">
        <v>1</v>
      </c>
    </row>
    <row r="710" spans="1:3" x14ac:dyDescent="0.25">
      <c r="A710" s="14" t="s">
        <v>96</v>
      </c>
      <c r="B710" s="14" t="s">
        <v>37619</v>
      </c>
      <c r="C710" s="14">
        <v>1</v>
      </c>
    </row>
    <row r="711" spans="1:3" x14ac:dyDescent="0.25">
      <c r="A711" s="14" t="s">
        <v>37631</v>
      </c>
      <c r="B711" s="14" t="s">
        <v>37613</v>
      </c>
      <c r="C711" s="14">
        <v>1</v>
      </c>
    </row>
    <row r="712" spans="1:3" x14ac:dyDescent="0.25">
      <c r="A712" s="14" t="s">
        <v>28</v>
      </c>
      <c r="B712" s="14" t="s">
        <v>37557</v>
      </c>
      <c r="C712" s="14">
        <v>1</v>
      </c>
    </row>
    <row r="713" spans="1:3" x14ac:dyDescent="0.25">
      <c r="A713" s="14" t="s">
        <v>25537</v>
      </c>
      <c r="B713" s="14" t="s">
        <v>37573</v>
      </c>
      <c r="C713" s="14">
        <v>1</v>
      </c>
    </row>
    <row r="714" spans="1:3" x14ac:dyDescent="0.25">
      <c r="A714" s="14" t="s">
        <v>37674</v>
      </c>
      <c r="B714" s="14" t="s">
        <v>25342</v>
      </c>
      <c r="C714" s="14">
        <v>1</v>
      </c>
    </row>
    <row r="715" spans="1:3" x14ac:dyDescent="0.25">
      <c r="A715" s="14" t="s">
        <v>25461</v>
      </c>
      <c r="B715" s="14" t="s">
        <v>37619</v>
      </c>
      <c r="C715" s="14">
        <v>1</v>
      </c>
    </row>
    <row r="716" spans="1:3" x14ac:dyDescent="0.25">
      <c r="A716" s="14" t="s">
        <v>150</v>
      </c>
      <c r="B716" s="14" t="s">
        <v>37548</v>
      </c>
      <c r="C716" s="14">
        <v>1</v>
      </c>
    </row>
    <row r="717" spans="1:3" x14ac:dyDescent="0.25">
      <c r="A717" s="14" t="s">
        <v>25467</v>
      </c>
      <c r="B717" s="14" t="s">
        <v>37591</v>
      </c>
      <c r="C717" s="14">
        <v>1</v>
      </c>
    </row>
    <row r="718" spans="1:3" x14ac:dyDescent="0.25">
      <c r="A718" s="14" t="s">
        <v>25521</v>
      </c>
      <c r="B718" s="14" t="s">
        <v>37561</v>
      </c>
      <c r="C718" s="14">
        <v>1</v>
      </c>
    </row>
    <row r="719" spans="1:3" x14ac:dyDescent="0.25">
      <c r="A719" s="14" t="s">
        <v>25528</v>
      </c>
      <c r="B719" s="14" t="s">
        <v>37553</v>
      </c>
      <c r="C719" s="14">
        <v>1</v>
      </c>
    </row>
    <row r="720" spans="1:3" x14ac:dyDescent="0.25">
      <c r="A720" s="14" t="s">
        <v>25558</v>
      </c>
      <c r="B720" s="14" t="s">
        <v>37614</v>
      </c>
      <c r="C720" s="14">
        <v>1</v>
      </c>
    </row>
    <row r="721" spans="1:3" x14ac:dyDescent="0.25">
      <c r="A721" s="14" t="s">
        <v>25468</v>
      </c>
      <c r="B721" s="14" t="s">
        <v>37497</v>
      </c>
      <c r="C721" s="14">
        <v>1</v>
      </c>
    </row>
    <row r="722" spans="1:3" x14ac:dyDescent="0.25">
      <c r="A722" s="14" t="s">
        <v>25520</v>
      </c>
      <c r="B722" s="14" t="s">
        <v>37622</v>
      </c>
      <c r="C722" s="14">
        <v>1</v>
      </c>
    </row>
    <row r="723" spans="1:3" x14ac:dyDescent="0.25">
      <c r="A723" s="14" t="s">
        <v>25497</v>
      </c>
      <c r="B723" s="14" t="s">
        <v>37556</v>
      </c>
      <c r="C723" s="14">
        <v>1</v>
      </c>
    </row>
    <row r="724" spans="1:3" x14ac:dyDescent="0.25">
      <c r="A724" s="14" t="s">
        <v>25506</v>
      </c>
      <c r="B724" s="14" t="s">
        <v>37500</v>
      </c>
      <c r="C724" s="14">
        <v>1</v>
      </c>
    </row>
    <row r="725" spans="1:3" x14ac:dyDescent="0.25">
      <c r="A725" s="14" t="s">
        <v>25445</v>
      </c>
      <c r="B725" s="14" t="s">
        <v>25342</v>
      </c>
      <c r="C725" s="14">
        <v>1</v>
      </c>
    </row>
    <row r="726" spans="1:3" x14ac:dyDescent="0.25">
      <c r="A726" s="14" t="s">
        <v>37649</v>
      </c>
      <c r="B726" s="14" t="s">
        <v>37496</v>
      </c>
      <c r="C726" s="14">
        <v>1</v>
      </c>
    </row>
    <row r="727" spans="1:3" x14ac:dyDescent="0.25">
      <c r="A727" s="14" t="s">
        <v>25374</v>
      </c>
      <c r="B727" s="14" t="s">
        <v>37497</v>
      </c>
      <c r="C727" s="14">
        <v>1</v>
      </c>
    </row>
    <row r="728" spans="1:3" x14ac:dyDescent="0.25">
      <c r="A728" s="14" t="s">
        <v>25561</v>
      </c>
      <c r="B728" s="14" t="s">
        <v>37515</v>
      </c>
      <c r="C728" s="14">
        <v>1</v>
      </c>
    </row>
    <row r="729" spans="1:3" x14ac:dyDescent="0.25">
      <c r="A729" s="14" t="s">
        <v>25497</v>
      </c>
      <c r="B729" s="14" t="s">
        <v>37646</v>
      </c>
      <c r="C729" s="14">
        <v>1</v>
      </c>
    </row>
    <row r="730" spans="1:3" x14ac:dyDescent="0.25">
      <c r="A730" s="14" t="s">
        <v>25561</v>
      </c>
      <c r="B730" s="14" t="s">
        <v>37509</v>
      </c>
      <c r="C730" s="14">
        <v>1</v>
      </c>
    </row>
    <row r="731" spans="1:3" x14ac:dyDescent="0.25">
      <c r="A731" s="14" t="s">
        <v>25381</v>
      </c>
      <c r="B731" s="14" t="s">
        <v>37549</v>
      </c>
      <c r="C731" s="14">
        <v>1</v>
      </c>
    </row>
    <row r="732" spans="1:3" x14ac:dyDescent="0.25">
      <c r="A732" s="14" t="s">
        <v>25394</v>
      </c>
      <c r="B732" s="14" t="s">
        <v>37628</v>
      </c>
      <c r="C732" s="14">
        <v>1</v>
      </c>
    </row>
    <row r="733" spans="1:3" x14ac:dyDescent="0.25">
      <c r="A733" s="14" t="s">
        <v>25398</v>
      </c>
      <c r="B733" s="14" t="s">
        <v>37530</v>
      </c>
      <c r="C733" s="14">
        <v>1</v>
      </c>
    </row>
    <row r="734" spans="1:3" x14ac:dyDescent="0.25">
      <c r="A734" s="14" t="s">
        <v>25520</v>
      </c>
      <c r="B734" s="14" t="s">
        <v>25367</v>
      </c>
      <c r="C734" s="14">
        <v>1</v>
      </c>
    </row>
    <row r="735" spans="1:3" x14ac:dyDescent="0.25">
      <c r="A735" s="14" t="s">
        <v>25397</v>
      </c>
      <c r="B735" s="14" t="s">
        <v>37610</v>
      </c>
      <c r="C735" s="14">
        <v>1</v>
      </c>
    </row>
    <row r="736" spans="1:3" x14ac:dyDescent="0.25">
      <c r="A736" s="14" t="s">
        <v>25521</v>
      </c>
      <c r="B736" s="14" t="s">
        <v>37537</v>
      </c>
      <c r="C736" s="14">
        <v>1</v>
      </c>
    </row>
    <row r="737" spans="1:3" x14ac:dyDescent="0.25">
      <c r="A737" s="14" t="s">
        <v>25567</v>
      </c>
      <c r="B737" s="14" t="s">
        <v>37543</v>
      </c>
      <c r="C737" s="14">
        <v>1</v>
      </c>
    </row>
    <row r="738" spans="1:3" x14ac:dyDescent="0.25">
      <c r="A738" s="14" t="s">
        <v>25394</v>
      </c>
      <c r="B738" s="14" t="s">
        <v>37500</v>
      </c>
      <c r="C738" s="14">
        <v>1</v>
      </c>
    </row>
    <row r="739" spans="1:3" x14ac:dyDescent="0.25">
      <c r="A739" s="14" t="s">
        <v>25444</v>
      </c>
      <c r="B739" s="14" t="s">
        <v>37527</v>
      </c>
      <c r="C739" s="14">
        <v>1</v>
      </c>
    </row>
    <row r="740" spans="1:3" x14ac:dyDescent="0.25">
      <c r="A740" s="14" t="s">
        <v>25533</v>
      </c>
      <c r="B740" s="14" t="s">
        <v>37511</v>
      </c>
      <c r="C740" s="14">
        <v>1</v>
      </c>
    </row>
    <row r="741" spans="1:3" x14ac:dyDescent="0.25">
      <c r="A741" s="14" t="s">
        <v>25377</v>
      </c>
      <c r="B741" s="14" t="s">
        <v>37501</v>
      </c>
      <c r="C741" s="14">
        <v>1</v>
      </c>
    </row>
    <row r="742" spans="1:3" x14ac:dyDescent="0.25">
      <c r="A742" s="14" t="s">
        <v>25394</v>
      </c>
      <c r="B742" s="14" t="s">
        <v>37625</v>
      </c>
      <c r="C742" s="14">
        <v>1</v>
      </c>
    </row>
    <row r="743" spans="1:3" x14ac:dyDescent="0.25">
      <c r="A743" s="14" t="s">
        <v>25404</v>
      </c>
      <c r="B743" s="14" t="s">
        <v>37500</v>
      </c>
      <c r="C743" s="14">
        <v>1</v>
      </c>
    </row>
    <row r="744" spans="1:3" x14ac:dyDescent="0.25">
      <c r="A744" s="14" t="s">
        <v>25403</v>
      </c>
      <c r="B744" s="14" t="s">
        <v>37625</v>
      </c>
      <c r="C744" s="14">
        <v>1</v>
      </c>
    </row>
    <row r="745" spans="1:3" x14ac:dyDescent="0.25">
      <c r="A745" s="14" t="s">
        <v>25404</v>
      </c>
      <c r="B745" s="14" t="s">
        <v>37499</v>
      </c>
      <c r="C745" s="14">
        <v>1</v>
      </c>
    </row>
    <row r="746" spans="1:3" x14ac:dyDescent="0.25">
      <c r="A746" s="14" t="s">
        <v>25412</v>
      </c>
      <c r="B746" s="14" t="s">
        <v>37511</v>
      </c>
      <c r="C746" s="14">
        <v>1</v>
      </c>
    </row>
    <row r="747" spans="1:3" x14ac:dyDescent="0.25">
      <c r="A747" s="14" t="s">
        <v>25428</v>
      </c>
      <c r="B747" s="14" t="s">
        <v>37521</v>
      </c>
      <c r="C747" s="14">
        <v>1</v>
      </c>
    </row>
    <row r="748" spans="1:3" x14ac:dyDescent="0.25">
      <c r="A748" s="14" t="s">
        <v>25497</v>
      </c>
      <c r="B748" s="14" t="s">
        <v>37528</v>
      </c>
      <c r="C748" s="14">
        <v>1</v>
      </c>
    </row>
    <row r="749" spans="1:3" x14ac:dyDescent="0.25">
      <c r="A749" s="14" t="s">
        <v>25505</v>
      </c>
      <c r="B749" s="14" t="s">
        <v>37537</v>
      </c>
      <c r="C749" s="14">
        <v>1</v>
      </c>
    </row>
    <row r="750" spans="1:3" x14ac:dyDescent="0.25">
      <c r="A750" s="14" t="s">
        <v>34</v>
      </c>
      <c r="B750" s="14" t="s">
        <v>37618</v>
      </c>
      <c r="C750" s="14">
        <v>1</v>
      </c>
    </row>
    <row r="751" spans="1:3" x14ac:dyDescent="0.25">
      <c r="A751" s="14" t="s">
        <v>37605</v>
      </c>
      <c r="B751" s="14" t="s">
        <v>37559</v>
      </c>
      <c r="C751" s="14">
        <v>1</v>
      </c>
    </row>
    <row r="752" spans="1:3" x14ac:dyDescent="0.25">
      <c r="A752" s="14" t="s">
        <v>25522</v>
      </c>
      <c r="B752" s="14" t="s">
        <v>37503</v>
      </c>
      <c r="C752" s="14">
        <v>1</v>
      </c>
    </row>
    <row r="753" spans="1:3" x14ac:dyDescent="0.25">
      <c r="A753" s="14" t="s">
        <v>25386</v>
      </c>
      <c r="B753" s="14" t="s">
        <v>25342</v>
      </c>
      <c r="C753" s="14">
        <v>1</v>
      </c>
    </row>
    <row r="754" spans="1:3" x14ac:dyDescent="0.25">
      <c r="A754" s="14" t="s">
        <v>37642</v>
      </c>
      <c r="B754" s="14" t="s">
        <v>37635</v>
      </c>
      <c r="C754" s="14">
        <v>1</v>
      </c>
    </row>
    <row r="755" spans="1:3" x14ac:dyDescent="0.25">
      <c r="A755" s="14" t="s">
        <v>37605</v>
      </c>
      <c r="B755" s="14" t="s">
        <v>37630</v>
      </c>
      <c r="C755" s="14">
        <v>1</v>
      </c>
    </row>
    <row r="756" spans="1:3" x14ac:dyDescent="0.25">
      <c r="A756" s="14" t="s">
        <v>25537</v>
      </c>
      <c r="B756" s="14" t="s">
        <v>37625</v>
      </c>
      <c r="C756" s="14">
        <v>1</v>
      </c>
    </row>
    <row r="757" spans="1:3" x14ac:dyDescent="0.25">
      <c r="A757" s="14" t="s">
        <v>25539</v>
      </c>
      <c r="B757" s="14" t="s">
        <v>37675</v>
      </c>
      <c r="C757" s="14">
        <v>1</v>
      </c>
    </row>
    <row r="758" spans="1:3" x14ac:dyDescent="0.25">
      <c r="A758" s="14" t="s">
        <v>1</v>
      </c>
      <c r="B758" s="14" t="s">
        <v>37509</v>
      </c>
      <c r="C758" s="14">
        <v>1</v>
      </c>
    </row>
    <row r="759" spans="1:3" x14ac:dyDescent="0.25">
      <c r="A759" s="14" t="s">
        <v>25538</v>
      </c>
      <c r="B759" s="14" t="s">
        <v>37561</v>
      </c>
      <c r="C759" s="14">
        <v>1</v>
      </c>
    </row>
    <row r="760" spans="1:3" x14ac:dyDescent="0.25">
      <c r="A760" s="14" t="s">
        <v>25476</v>
      </c>
      <c r="B760" s="14" t="s">
        <v>37496</v>
      </c>
      <c r="C760" s="14">
        <v>1</v>
      </c>
    </row>
    <row r="761" spans="1:3" x14ac:dyDescent="0.25">
      <c r="A761" s="14" t="s">
        <v>25477</v>
      </c>
      <c r="B761" s="14" t="s">
        <v>37521</v>
      </c>
      <c r="C761" s="14">
        <v>1</v>
      </c>
    </row>
    <row r="762" spans="1:3" x14ac:dyDescent="0.25">
      <c r="A762" s="14" t="s">
        <v>25375</v>
      </c>
      <c r="B762" s="14" t="s">
        <v>37557</v>
      </c>
      <c r="C762" s="14">
        <v>1</v>
      </c>
    </row>
    <row r="763" spans="1:3" x14ac:dyDescent="0.25">
      <c r="A763" s="14" t="s">
        <v>25487</v>
      </c>
      <c r="B763" s="14" t="s">
        <v>25342</v>
      </c>
      <c r="C763" s="14">
        <v>1</v>
      </c>
    </row>
    <row r="764" spans="1:3" x14ac:dyDescent="0.25">
      <c r="A764" s="14" t="s">
        <v>37676</v>
      </c>
      <c r="B764" s="14" t="s">
        <v>37503</v>
      </c>
      <c r="C764" s="14">
        <v>1</v>
      </c>
    </row>
    <row r="765" spans="1:3" x14ac:dyDescent="0.25">
      <c r="A765" s="14" t="s">
        <v>37605</v>
      </c>
      <c r="B765" s="14" t="s">
        <v>37572</v>
      </c>
      <c r="C765" s="14">
        <v>1</v>
      </c>
    </row>
    <row r="766" spans="1:3" x14ac:dyDescent="0.25">
      <c r="A766" s="14" t="s">
        <v>25408</v>
      </c>
      <c r="B766" s="14" t="s">
        <v>37495</v>
      </c>
      <c r="C766" s="14">
        <v>1</v>
      </c>
    </row>
    <row r="767" spans="1:3" x14ac:dyDescent="0.25">
      <c r="A767" s="14" t="s">
        <v>25546</v>
      </c>
      <c r="B767" s="14" t="s">
        <v>37632</v>
      </c>
      <c r="C767" s="14">
        <v>1</v>
      </c>
    </row>
    <row r="768" spans="1:3" x14ac:dyDescent="0.25">
      <c r="A768" s="14" t="s">
        <v>37677</v>
      </c>
      <c r="B768" s="14" t="s">
        <v>37505</v>
      </c>
      <c r="C768" s="14">
        <v>1</v>
      </c>
    </row>
    <row r="769" spans="1:3" x14ac:dyDescent="0.25">
      <c r="A769" s="14" t="s">
        <v>25427</v>
      </c>
      <c r="B769" s="14" t="s">
        <v>37521</v>
      </c>
      <c r="C769" s="14">
        <v>1</v>
      </c>
    </row>
    <row r="770" spans="1:3" x14ac:dyDescent="0.25">
      <c r="A770" s="14" t="s">
        <v>215</v>
      </c>
      <c r="B770" s="14" t="s">
        <v>37553</v>
      </c>
      <c r="C770" s="14">
        <v>1</v>
      </c>
    </row>
    <row r="771" spans="1:3" x14ac:dyDescent="0.25">
      <c r="A771" s="14" t="s">
        <v>25394</v>
      </c>
      <c r="B771" s="14" t="s">
        <v>37648</v>
      </c>
      <c r="C771" s="14">
        <v>1</v>
      </c>
    </row>
    <row r="772" spans="1:3" x14ac:dyDescent="0.25">
      <c r="A772" s="14" t="s">
        <v>25394</v>
      </c>
      <c r="B772" s="14" t="s">
        <v>37606</v>
      </c>
      <c r="C772" s="14">
        <v>1</v>
      </c>
    </row>
    <row r="773" spans="1:3" x14ac:dyDescent="0.25">
      <c r="A773" s="14" t="s">
        <v>25561</v>
      </c>
      <c r="B773" s="14" t="s">
        <v>25368</v>
      </c>
      <c r="C773" s="14">
        <v>1</v>
      </c>
    </row>
    <row r="774" spans="1:3" x14ac:dyDescent="0.25">
      <c r="A774" s="14" t="s">
        <v>25497</v>
      </c>
      <c r="B774" s="14" t="s">
        <v>37557</v>
      </c>
      <c r="C774" s="14">
        <v>1</v>
      </c>
    </row>
    <row r="775" spans="1:3" x14ac:dyDescent="0.25">
      <c r="A775" s="14" t="s">
        <v>25561</v>
      </c>
      <c r="B775" s="14" t="s">
        <v>37516</v>
      </c>
      <c r="C775" s="14">
        <v>1</v>
      </c>
    </row>
    <row r="776" spans="1:3" x14ac:dyDescent="0.25">
      <c r="A776" s="14" t="s">
        <v>25375</v>
      </c>
      <c r="B776" s="14" t="s">
        <v>37587</v>
      </c>
      <c r="C776" s="14">
        <v>1</v>
      </c>
    </row>
    <row r="777" spans="1:3" x14ac:dyDescent="0.25">
      <c r="A777" s="14" t="s">
        <v>109</v>
      </c>
      <c r="B777" s="14" t="s">
        <v>37500</v>
      </c>
      <c r="C777" s="14">
        <v>1</v>
      </c>
    </row>
    <row r="778" spans="1:3" x14ac:dyDescent="0.25">
      <c r="A778" s="14" t="s">
        <v>25390</v>
      </c>
      <c r="B778" s="14" t="s">
        <v>25342</v>
      </c>
      <c r="C778" s="14">
        <v>1</v>
      </c>
    </row>
    <row r="779" spans="1:3" x14ac:dyDescent="0.25">
      <c r="A779" s="14" t="s">
        <v>25512</v>
      </c>
      <c r="B779" s="14" t="s">
        <v>37648</v>
      </c>
      <c r="C779" s="14">
        <v>1</v>
      </c>
    </row>
    <row r="780" spans="1:3" x14ac:dyDescent="0.25">
      <c r="A780" s="14" t="s">
        <v>58</v>
      </c>
      <c r="B780" s="14" t="s">
        <v>37557</v>
      </c>
      <c r="C780" s="14">
        <v>1</v>
      </c>
    </row>
    <row r="781" spans="1:3" x14ac:dyDescent="0.25">
      <c r="A781" s="14" t="s">
        <v>109</v>
      </c>
      <c r="B781" s="14" t="s">
        <v>37516</v>
      </c>
      <c r="C781" s="14">
        <v>1</v>
      </c>
    </row>
    <row r="782" spans="1:3" x14ac:dyDescent="0.25">
      <c r="A782" s="14" t="s">
        <v>233</v>
      </c>
      <c r="B782" s="14" t="s">
        <v>25368</v>
      </c>
      <c r="C782" s="14">
        <v>1</v>
      </c>
    </row>
    <row r="783" spans="1:3" x14ac:dyDescent="0.25">
      <c r="A783" s="14" t="s">
        <v>25461</v>
      </c>
      <c r="B783" s="14" t="s">
        <v>37645</v>
      </c>
      <c r="C783" s="14">
        <v>1</v>
      </c>
    </row>
    <row r="784" spans="1:3" x14ac:dyDescent="0.25">
      <c r="A784" s="14" t="s">
        <v>25500</v>
      </c>
      <c r="B784" s="14" t="s">
        <v>37502</v>
      </c>
      <c r="C784" s="14">
        <v>1</v>
      </c>
    </row>
    <row r="785" spans="1:3" x14ac:dyDescent="0.25">
      <c r="A785" s="14" t="s">
        <v>25509</v>
      </c>
      <c r="B785" s="14" t="s">
        <v>37501</v>
      </c>
      <c r="C785" s="14">
        <v>1</v>
      </c>
    </row>
    <row r="786" spans="1:3" x14ac:dyDescent="0.25">
      <c r="A786" s="14" t="s">
        <v>25388</v>
      </c>
      <c r="B786" s="14" t="s">
        <v>37495</v>
      </c>
      <c r="C786" s="14">
        <v>1</v>
      </c>
    </row>
    <row r="787" spans="1:3" x14ac:dyDescent="0.25">
      <c r="A787" s="14" t="s">
        <v>212</v>
      </c>
      <c r="B787" s="14" t="s">
        <v>37560</v>
      </c>
      <c r="C787" s="14">
        <v>1</v>
      </c>
    </row>
    <row r="788" spans="1:3" x14ac:dyDescent="0.25">
      <c r="A788" s="14" t="s">
        <v>25393</v>
      </c>
      <c r="B788" s="14" t="s">
        <v>37557</v>
      </c>
      <c r="C788" s="14">
        <v>1</v>
      </c>
    </row>
    <row r="789" spans="1:3" x14ac:dyDescent="0.25">
      <c r="A789" s="14" t="s">
        <v>52</v>
      </c>
      <c r="B789" s="14" t="s">
        <v>37521</v>
      </c>
      <c r="C789" s="14">
        <v>1</v>
      </c>
    </row>
    <row r="790" spans="1:3" x14ac:dyDescent="0.25">
      <c r="A790" s="14" t="s">
        <v>96</v>
      </c>
      <c r="B790" s="14" t="s">
        <v>37572</v>
      </c>
      <c r="C790" s="14">
        <v>1</v>
      </c>
    </row>
    <row r="791" spans="1:3" x14ac:dyDescent="0.25">
      <c r="A791" s="14" t="s">
        <v>25424</v>
      </c>
      <c r="B791" s="14" t="s">
        <v>37600</v>
      </c>
      <c r="C791" s="14">
        <v>1</v>
      </c>
    </row>
    <row r="792" spans="1:3" x14ac:dyDescent="0.25">
      <c r="A792" s="14" t="s">
        <v>25388</v>
      </c>
      <c r="B792" s="14" t="s">
        <v>37497</v>
      </c>
      <c r="C792" s="14">
        <v>1</v>
      </c>
    </row>
    <row r="793" spans="1:3" x14ac:dyDescent="0.25">
      <c r="A793" s="14" t="s">
        <v>25381</v>
      </c>
      <c r="B793" s="14" t="s">
        <v>37645</v>
      </c>
      <c r="C793" s="14">
        <v>1</v>
      </c>
    </row>
    <row r="794" spans="1:3" x14ac:dyDescent="0.25">
      <c r="A794" s="14" t="s">
        <v>25467</v>
      </c>
      <c r="B794" s="14" t="s">
        <v>37495</v>
      </c>
      <c r="C794" s="14">
        <v>1</v>
      </c>
    </row>
    <row r="795" spans="1:3" x14ac:dyDescent="0.25">
      <c r="A795" s="14" t="s">
        <v>25479</v>
      </c>
      <c r="B795" s="14" t="s">
        <v>37521</v>
      </c>
      <c r="C795" s="14">
        <v>1</v>
      </c>
    </row>
    <row r="796" spans="1:3" x14ac:dyDescent="0.25">
      <c r="A796" s="14" t="s">
        <v>25381</v>
      </c>
      <c r="B796" s="14" t="s">
        <v>37494</v>
      </c>
      <c r="C796" s="14">
        <v>1</v>
      </c>
    </row>
    <row r="797" spans="1:3" x14ac:dyDescent="0.25">
      <c r="A797" s="14" t="s">
        <v>25375</v>
      </c>
      <c r="B797" s="14" t="s">
        <v>37494</v>
      </c>
      <c r="C797" s="14">
        <v>1</v>
      </c>
    </row>
    <row r="798" spans="1:3" x14ac:dyDescent="0.25">
      <c r="A798" s="14" t="s">
        <v>25384</v>
      </c>
      <c r="B798" s="14" t="s">
        <v>25342</v>
      </c>
      <c r="C798" s="14">
        <v>1</v>
      </c>
    </row>
    <row r="799" spans="1:3" x14ac:dyDescent="0.25">
      <c r="A799" s="14" t="s">
        <v>25380</v>
      </c>
      <c r="B799" s="14" t="s">
        <v>37497</v>
      </c>
      <c r="C799" s="14">
        <v>1</v>
      </c>
    </row>
    <row r="800" spans="1:3" x14ac:dyDescent="0.25">
      <c r="A800" s="14" t="s">
        <v>25461</v>
      </c>
      <c r="B800" s="14" t="s">
        <v>37573</v>
      </c>
      <c r="C800" s="14">
        <v>1</v>
      </c>
    </row>
    <row r="801" spans="1:3" x14ac:dyDescent="0.25">
      <c r="A801" s="14" t="s">
        <v>25379</v>
      </c>
      <c r="B801" s="14" t="s">
        <v>37519</v>
      </c>
      <c r="C801" s="14">
        <v>1</v>
      </c>
    </row>
    <row r="802" spans="1:3" x14ac:dyDescent="0.25">
      <c r="A802" s="14" t="s">
        <v>25375</v>
      </c>
      <c r="B802" s="14" t="s">
        <v>37511</v>
      </c>
      <c r="C802" s="14">
        <v>1</v>
      </c>
    </row>
    <row r="803" spans="1:3" x14ac:dyDescent="0.25">
      <c r="A803" s="14" t="s">
        <v>25403</v>
      </c>
      <c r="B803" s="14" t="s">
        <v>25342</v>
      </c>
      <c r="C803" s="14">
        <v>1</v>
      </c>
    </row>
    <row r="804" spans="1:3" x14ac:dyDescent="0.25">
      <c r="A804" s="14" t="s">
        <v>25421</v>
      </c>
      <c r="B804" s="14" t="s">
        <v>37600</v>
      </c>
      <c r="C804" s="14">
        <v>1</v>
      </c>
    </row>
    <row r="805" spans="1:3" x14ac:dyDescent="0.25">
      <c r="A805" s="14" t="s">
        <v>52</v>
      </c>
      <c r="B805" s="14" t="s">
        <v>37500</v>
      </c>
      <c r="C805" s="14">
        <v>1</v>
      </c>
    </row>
    <row r="806" spans="1:3" x14ac:dyDescent="0.25">
      <c r="A806" s="14" t="s">
        <v>42</v>
      </c>
      <c r="B806" s="14" t="s">
        <v>37516</v>
      </c>
      <c r="C806" s="14">
        <v>1</v>
      </c>
    </row>
    <row r="807" spans="1:3" x14ac:dyDescent="0.25">
      <c r="A807" s="14" t="s">
        <v>25395</v>
      </c>
      <c r="B807" s="14" t="s">
        <v>37500</v>
      </c>
      <c r="C807" s="14">
        <v>1</v>
      </c>
    </row>
    <row r="808" spans="1:3" x14ac:dyDescent="0.25">
      <c r="A808" s="14" t="s">
        <v>37678</v>
      </c>
      <c r="B808" s="14" t="s">
        <v>37515</v>
      </c>
      <c r="C808" s="14">
        <v>1</v>
      </c>
    </row>
    <row r="809" spans="1:3" x14ac:dyDescent="0.25">
      <c r="A809" s="14" t="s">
        <v>25385</v>
      </c>
      <c r="B809" s="14" t="s">
        <v>37560</v>
      </c>
      <c r="C809" s="14">
        <v>1</v>
      </c>
    </row>
    <row r="810" spans="1:3" x14ac:dyDescent="0.25">
      <c r="A810" s="14" t="s">
        <v>25384</v>
      </c>
      <c r="B810" s="14" t="s">
        <v>37584</v>
      </c>
      <c r="C810" s="14">
        <v>1</v>
      </c>
    </row>
    <row r="811" spans="1:3" x14ac:dyDescent="0.25">
      <c r="A811" s="14" t="s">
        <v>25386</v>
      </c>
      <c r="B811" s="14" t="s">
        <v>37587</v>
      </c>
      <c r="C811" s="14">
        <v>1</v>
      </c>
    </row>
    <row r="812" spans="1:3" x14ac:dyDescent="0.25">
      <c r="A812" s="14" t="s">
        <v>25374</v>
      </c>
      <c r="B812" s="14" t="s">
        <v>37557</v>
      </c>
      <c r="C812" s="14">
        <v>1</v>
      </c>
    </row>
    <row r="813" spans="1:3" x14ac:dyDescent="0.25">
      <c r="A813" s="14" t="s">
        <v>25463</v>
      </c>
      <c r="B813" s="14" t="s">
        <v>37587</v>
      </c>
      <c r="C813" s="14">
        <v>1</v>
      </c>
    </row>
    <row r="814" spans="1:3" x14ac:dyDescent="0.25">
      <c r="A814" s="14" t="s">
        <v>25403</v>
      </c>
      <c r="B814" s="14" t="s">
        <v>37500</v>
      </c>
      <c r="C814" s="14">
        <v>1</v>
      </c>
    </row>
    <row r="815" spans="1:3" x14ac:dyDescent="0.25">
      <c r="A815" s="14" t="s">
        <v>25514</v>
      </c>
      <c r="B815" s="14" t="s">
        <v>37552</v>
      </c>
      <c r="C815" s="14">
        <v>1</v>
      </c>
    </row>
    <row r="816" spans="1:3" x14ac:dyDescent="0.25">
      <c r="A816" s="14" t="s">
        <v>25390</v>
      </c>
      <c r="B816" s="14" t="s">
        <v>37557</v>
      </c>
      <c r="C816" s="14">
        <v>1</v>
      </c>
    </row>
    <row r="817" spans="1:3" x14ac:dyDescent="0.25">
      <c r="A817" s="14" t="s">
        <v>212</v>
      </c>
      <c r="B817" s="14" t="s">
        <v>37529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sheetPr codeName="Лист2"/>
  <dimension ref="A1:B94"/>
  <sheetViews>
    <sheetView topLeftCell="A4" workbookViewId="0">
      <selection activeCell="D34" sqref="D34"/>
    </sheetView>
  </sheetViews>
  <sheetFormatPr defaultRowHeight="15" x14ac:dyDescent="0.25"/>
  <cols>
    <col min="1" max="1" width="20" style="134" bestFit="1" customWidth="1"/>
    <col min="2" max="2" width="22.85546875" style="134" bestFit="1" customWidth="1"/>
    <col min="3" max="16384" width="9.140625" style="134"/>
  </cols>
  <sheetData>
    <row r="1" spans="1:2" x14ac:dyDescent="0.25">
      <c r="A1" s="134" t="s">
        <v>37682</v>
      </c>
      <c r="B1" s="134" t="s">
        <v>2</v>
      </c>
    </row>
    <row r="2" spans="1:2" x14ac:dyDescent="0.25">
      <c r="A2" s="134" t="s">
        <v>7880</v>
      </c>
      <c r="B2" s="134" t="s">
        <v>1</v>
      </c>
    </row>
    <row r="3" spans="1:2" x14ac:dyDescent="0.25">
      <c r="A3" s="134" t="s">
        <v>7878</v>
      </c>
      <c r="B3" s="136" t="s">
        <v>28</v>
      </c>
    </row>
    <row r="4" spans="1:2" x14ac:dyDescent="0.25">
      <c r="A4" s="134" t="s">
        <v>7882</v>
      </c>
      <c r="B4" s="136" t="s">
        <v>27</v>
      </c>
    </row>
    <row r="5" spans="1:2" x14ac:dyDescent="0.25">
      <c r="A5" s="134" t="s">
        <v>7874</v>
      </c>
      <c r="B5" s="134" t="s">
        <v>52</v>
      </c>
    </row>
    <row r="6" spans="1:2" x14ac:dyDescent="0.25">
      <c r="A6" s="134" t="s">
        <v>6895</v>
      </c>
      <c r="B6" s="134" t="s">
        <v>1</v>
      </c>
    </row>
    <row r="7" spans="1:2" x14ac:dyDescent="0.25">
      <c r="A7" s="134" t="s">
        <v>6897</v>
      </c>
      <c r="B7" s="134" t="s">
        <v>212</v>
      </c>
    </row>
    <row r="8" spans="1:2" x14ac:dyDescent="0.25">
      <c r="A8" s="134" t="s">
        <v>6889</v>
      </c>
      <c r="B8" s="134" t="s">
        <v>52</v>
      </c>
    </row>
    <row r="9" spans="1:2" x14ac:dyDescent="0.25">
      <c r="A9" s="134" t="s">
        <v>7470</v>
      </c>
      <c r="B9" s="134" t="s">
        <v>58</v>
      </c>
    </row>
    <row r="10" spans="1:2" x14ac:dyDescent="0.25">
      <c r="A10" s="134" t="s">
        <v>7676</v>
      </c>
      <c r="B10" s="134" t="s">
        <v>27</v>
      </c>
    </row>
    <row r="11" spans="1:2" x14ac:dyDescent="0.25">
      <c r="A11" s="134" t="s">
        <v>7678</v>
      </c>
      <c r="B11" s="134" t="s">
        <v>54</v>
      </c>
    </row>
    <row r="12" spans="1:2" x14ac:dyDescent="0.25">
      <c r="A12" s="134" t="s">
        <v>7684</v>
      </c>
      <c r="B12" s="134" t="s">
        <v>100</v>
      </c>
    </row>
    <row r="13" spans="1:2" x14ac:dyDescent="0.25">
      <c r="A13" s="134" t="s">
        <v>7672</v>
      </c>
      <c r="B13" s="134" t="s">
        <v>52</v>
      </c>
    </row>
    <row r="14" spans="1:2" x14ac:dyDescent="0.25">
      <c r="A14" s="134" t="s">
        <v>7802</v>
      </c>
      <c r="B14" s="134" t="s">
        <v>100</v>
      </c>
    </row>
    <row r="15" spans="1:2" x14ac:dyDescent="0.25">
      <c r="A15" s="134" t="s">
        <v>36331</v>
      </c>
      <c r="B15" s="134" t="s">
        <v>150</v>
      </c>
    </row>
    <row r="16" spans="1:2" x14ac:dyDescent="0.25">
      <c r="A16" s="134" t="s">
        <v>7256</v>
      </c>
      <c r="B16" s="136" t="s">
        <v>52</v>
      </c>
    </row>
    <row r="17" spans="1:2" x14ac:dyDescent="0.25">
      <c r="A17" s="134" t="s">
        <v>7260</v>
      </c>
      <c r="B17" s="134" t="s">
        <v>212</v>
      </c>
    </row>
    <row r="18" spans="1:2" x14ac:dyDescent="0.25">
      <c r="A18" s="134" t="s">
        <v>7252</v>
      </c>
      <c r="B18" s="134" t="s">
        <v>215</v>
      </c>
    </row>
    <row r="19" spans="1:2" x14ac:dyDescent="0.25">
      <c r="A19" s="134" t="s">
        <v>7258</v>
      </c>
      <c r="B19" s="135" t="s">
        <v>100</v>
      </c>
    </row>
    <row r="20" spans="1:2" x14ac:dyDescent="0.25">
      <c r="A20" s="134" t="s">
        <v>7510</v>
      </c>
      <c r="B20" s="134" t="s">
        <v>52</v>
      </c>
    </row>
    <row r="21" spans="1:2" x14ac:dyDescent="0.25">
      <c r="A21" s="134" t="s">
        <v>7276</v>
      </c>
      <c r="B21" s="134" t="s">
        <v>1</v>
      </c>
    </row>
    <row r="22" spans="1:2" x14ac:dyDescent="0.25">
      <c r="A22" s="134" t="s">
        <v>7300</v>
      </c>
      <c r="B22" s="136" t="s">
        <v>22</v>
      </c>
    </row>
    <row r="23" spans="1:2" x14ac:dyDescent="0.25">
      <c r="A23" s="134" t="s">
        <v>7298</v>
      </c>
      <c r="B23" s="136" t="s">
        <v>52</v>
      </c>
    </row>
    <row r="24" spans="1:2" x14ac:dyDescent="0.25">
      <c r="A24" s="134" t="s">
        <v>7288</v>
      </c>
      <c r="B24" s="134" t="s">
        <v>100</v>
      </c>
    </row>
    <row r="25" spans="1:2" x14ac:dyDescent="0.25">
      <c r="A25" s="134" t="s">
        <v>7330</v>
      </c>
      <c r="B25" s="134" t="s">
        <v>150</v>
      </c>
    </row>
    <row r="26" spans="1:2" x14ac:dyDescent="0.25">
      <c r="A26" s="134" t="s">
        <v>36323</v>
      </c>
      <c r="B26" s="136" t="s">
        <v>54</v>
      </c>
    </row>
    <row r="27" spans="1:2" x14ac:dyDescent="0.25">
      <c r="A27" s="134" t="s">
        <v>7304</v>
      </c>
      <c r="B27" s="136" t="s">
        <v>28</v>
      </c>
    </row>
    <row r="28" spans="1:2" x14ac:dyDescent="0.25">
      <c r="A28" s="134" t="s">
        <v>7332</v>
      </c>
      <c r="B28" s="136" t="s">
        <v>52</v>
      </c>
    </row>
    <row r="29" spans="1:2" x14ac:dyDescent="0.25">
      <c r="A29" s="134" t="s">
        <v>7544</v>
      </c>
      <c r="B29" s="134" t="s">
        <v>1</v>
      </c>
    </row>
    <row r="30" spans="1:2" x14ac:dyDescent="0.25">
      <c r="A30" s="134" t="s">
        <v>7548</v>
      </c>
      <c r="B30" s="134" t="s">
        <v>144</v>
      </c>
    </row>
    <row r="31" spans="1:2" x14ac:dyDescent="0.25">
      <c r="A31" s="134" t="s">
        <v>7546</v>
      </c>
      <c r="B31" s="134" t="s">
        <v>22</v>
      </c>
    </row>
    <row r="32" spans="1:2" x14ac:dyDescent="0.25">
      <c r="A32" s="134" t="s">
        <v>7538</v>
      </c>
      <c r="B32" s="135" t="s">
        <v>52</v>
      </c>
    </row>
    <row r="33" spans="1:2" x14ac:dyDescent="0.25">
      <c r="A33" s="134" t="s">
        <v>7550</v>
      </c>
      <c r="B33" s="136" t="s">
        <v>28</v>
      </c>
    </row>
    <row r="34" spans="1:2" x14ac:dyDescent="0.25">
      <c r="A34" s="134" t="s">
        <v>36325</v>
      </c>
      <c r="B34" s="136" t="s">
        <v>238</v>
      </c>
    </row>
    <row r="35" spans="1:2" x14ac:dyDescent="0.25">
      <c r="A35" s="134" t="s">
        <v>7952</v>
      </c>
      <c r="B35" s="134" t="s">
        <v>52</v>
      </c>
    </row>
    <row r="36" spans="1:2" x14ac:dyDescent="0.25">
      <c r="A36" s="134" t="s">
        <v>7978</v>
      </c>
      <c r="B36" s="134" t="s">
        <v>52</v>
      </c>
    </row>
    <row r="37" spans="1:2" x14ac:dyDescent="0.25">
      <c r="A37" s="134" t="s">
        <v>8634</v>
      </c>
      <c r="B37" s="134" t="s">
        <v>52</v>
      </c>
    </row>
    <row r="38" spans="1:2" x14ac:dyDescent="0.25">
      <c r="A38" s="134" t="s">
        <v>8998</v>
      </c>
      <c r="B38" s="134" t="s">
        <v>212</v>
      </c>
    </row>
    <row r="39" spans="1:2" x14ac:dyDescent="0.25">
      <c r="A39" s="134" t="s">
        <v>9143</v>
      </c>
      <c r="B39" s="134" t="s">
        <v>212</v>
      </c>
    </row>
    <row r="40" spans="1:2" x14ac:dyDescent="0.25">
      <c r="A40" s="134" t="s">
        <v>8716</v>
      </c>
      <c r="B40" s="134" t="s">
        <v>54</v>
      </c>
    </row>
    <row r="41" spans="1:2" x14ac:dyDescent="0.25">
      <c r="A41" s="134" t="s">
        <v>9020</v>
      </c>
      <c r="B41" s="134" t="s">
        <v>52</v>
      </c>
    </row>
    <row r="42" spans="1:2" x14ac:dyDescent="0.25">
      <c r="A42" s="134" t="s">
        <v>9022</v>
      </c>
      <c r="B42" s="136" t="s">
        <v>22</v>
      </c>
    </row>
    <row r="43" spans="1:2" x14ac:dyDescent="0.25">
      <c r="A43" s="134" t="s">
        <v>8744</v>
      </c>
      <c r="B43" s="134" t="s">
        <v>52</v>
      </c>
    </row>
    <row r="44" spans="1:2" x14ac:dyDescent="0.25">
      <c r="A44" s="134" t="s">
        <v>8746</v>
      </c>
      <c r="B44" s="134" t="s">
        <v>22</v>
      </c>
    </row>
    <row r="45" spans="1:2" x14ac:dyDescent="0.25">
      <c r="A45" s="134" t="s">
        <v>8750</v>
      </c>
      <c r="B45" s="134" t="s">
        <v>100</v>
      </c>
    </row>
    <row r="46" spans="1:2" x14ac:dyDescent="0.25">
      <c r="A46" s="134" t="s">
        <v>8760</v>
      </c>
      <c r="B46" s="134" t="s">
        <v>22</v>
      </c>
    </row>
    <row r="47" spans="1:2" x14ac:dyDescent="0.25">
      <c r="A47" s="134" t="s">
        <v>8764</v>
      </c>
      <c r="B47" s="136" t="s">
        <v>52</v>
      </c>
    </row>
    <row r="48" spans="1:2" x14ac:dyDescent="0.25">
      <c r="A48" s="134" t="s">
        <v>8770</v>
      </c>
      <c r="B48" s="136" t="s">
        <v>28</v>
      </c>
    </row>
    <row r="49" spans="1:2" x14ac:dyDescent="0.25">
      <c r="A49" s="134" t="s">
        <v>9030</v>
      </c>
      <c r="B49" s="136" t="s">
        <v>52</v>
      </c>
    </row>
    <row r="50" spans="1:2" x14ac:dyDescent="0.25">
      <c r="A50" s="134" t="s">
        <v>9032</v>
      </c>
      <c r="B50" s="134" t="s">
        <v>27</v>
      </c>
    </row>
    <row r="51" spans="1:2" x14ac:dyDescent="0.25">
      <c r="A51" s="134" t="s">
        <v>36353</v>
      </c>
      <c r="B51" s="136" t="s">
        <v>150</v>
      </c>
    </row>
    <row r="52" spans="1:2" x14ac:dyDescent="0.25">
      <c r="A52" s="134" t="s">
        <v>9036</v>
      </c>
      <c r="B52" s="136" t="s">
        <v>52</v>
      </c>
    </row>
    <row r="53" spans="1:2" x14ac:dyDescent="0.25">
      <c r="A53" s="134" t="s">
        <v>9040</v>
      </c>
      <c r="B53" s="134" t="s">
        <v>1</v>
      </c>
    </row>
    <row r="54" spans="1:2" x14ac:dyDescent="0.25">
      <c r="A54" s="134" t="s">
        <v>9038</v>
      </c>
      <c r="B54" s="134" t="s">
        <v>52</v>
      </c>
    </row>
    <row r="55" spans="1:2" x14ac:dyDescent="0.25">
      <c r="A55" s="134" t="s">
        <v>9321</v>
      </c>
      <c r="B55" s="134" t="s">
        <v>212</v>
      </c>
    </row>
    <row r="56" spans="1:2" x14ac:dyDescent="0.25">
      <c r="A56" s="134" t="s">
        <v>8604</v>
      </c>
      <c r="B56" s="134" t="s">
        <v>52</v>
      </c>
    </row>
    <row r="57" spans="1:2" x14ac:dyDescent="0.25">
      <c r="A57" s="134" t="s">
        <v>9044</v>
      </c>
      <c r="B57" s="136" t="s">
        <v>28</v>
      </c>
    </row>
    <row r="58" spans="1:2" x14ac:dyDescent="0.25">
      <c r="A58" s="134" t="s">
        <v>9046</v>
      </c>
      <c r="B58" s="134" t="s">
        <v>52</v>
      </c>
    </row>
    <row r="59" spans="1:2" x14ac:dyDescent="0.25">
      <c r="A59" s="134" t="s">
        <v>9048</v>
      </c>
      <c r="B59" s="134" t="s">
        <v>150</v>
      </c>
    </row>
    <row r="60" spans="1:2" x14ac:dyDescent="0.25">
      <c r="A60" s="134" t="s">
        <v>36418</v>
      </c>
      <c r="B60" s="136" t="s">
        <v>100</v>
      </c>
    </row>
    <row r="61" spans="1:2" x14ac:dyDescent="0.25">
      <c r="A61" s="134" t="s">
        <v>36422</v>
      </c>
      <c r="B61" s="134" t="s">
        <v>22</v>
      </c>
    </row>
    <row r="62" spans="1:2" x14ac:dyDescent="0.25">
      <c r="A62" s="134" t="s">
        <v>10168</v>
      </c>
      <c r="B62" s="134" t="s">
        <v>28</v>
      </c>
    </row>
    <row r="63" spans="1:2" x14ac:dyDescent="0.25">
      <c r="A63" s="134" t="s">
        <v>10186</v>
      </c>
      <c r="B63" s="134" t="s">
        <v>52</v>
      </c>
    </row>
    <row r="64" spans="1:2" x14ac:dyDescent="0.25">
      <c r="A64" s="134" t="s">
        <v>10174</v>
      </c>
      <c r="B64" s="134" t="s">
        <v>27</v>
      </c>
    </row>
    <row r="65" spans="1:2" x14ac:dyDescent="0.25">
      <c r="A65" s="134" t="s">
        <v>10176</v>
      </c>
      <c r="B65" s="134" t="s">
        <v>126</v>
      </c>
    </row>
    <row r="66" spans="1:2" x14ac:dyDescent="0.25">
      <c r="A66" s="134" t="s">
        <v>10138</v>
      </c>
      <c r="B66" s="134" t="s">
        <v>52</v>
      </c>
    </row>
    <row r="67" spans="1:2" x14ac:dyDescent="0.25">
      <c r="A67" s="134" t="s">
        <v>10226</v>
      </c>
      <c r="B67" s="134" t="s">
        <v>100</v>
      </c>
    </row>
    <row r="68" spans="1:2" x14ac:dyDescent="0.25">
      <c r="A68" s="134" t="s">
        <v>10236</v>
      </c>
      <c r="B68" s="134" t="s">
        <v>100</v>
      </c>
    </row>
    <row r="69" spans="1:2" x14ac:dyDescent="0.25">
      <c r="A69" s="134" t="s">
        <v>10228</v>
      </c>
      <c r="B69" s="134" t="s">
        <v>100</v>
      </c>
    </row>
    <row r="70" spans="1:2" x14ac:dyDescent="0.25">
      <c r="A70" s="134" t="s">
        <v>10550</v>
      </c>
      <c r="B70" s="134" t="s">
        <v>27</v>
      </c>
    </row>
    <row r="71" spans="1:2" x14ac:dyDescent="0.25">
      <c r="A71" s="134" t="s">
        <v>10290</v>
      </c>
      <c r="B71" s="134" t="s">
        <v>52</v>
      </c>
    </row>
    <row r="72" spans="1:2" x14ac:dyDescent="0.25">
      <c r="A72" s="134" t="s">
        <v>10276</v>
      </c>
      <c r="B72" s="134" t="s">
        <v>100</v>
      </c>
    </row>
    <row r="73" spans="1:2" x14ac:dyDescent="0.25">
      <c r="A73" s="134" t="s">
        <v>10636</v>
      </c>
      <c r="B73" s="134" t="s">
        <v>1</v>
      </c>
    </row>
    <row r="74" spans="1:2" x14ac:dyDescent="0.25">
      <c r="A74" s="134" t="s">
        <v>10648</v>
      </c>
      <c r="B74" s="134" t="s">
        <v>52</v>
      </c>
    </row>
    <row r="75" spans="1:2" x14ac:dyDescent="0.25">
      <c r="A75" s="134" t="s">
        <v>10650</v>
      </c>
      <c r="B75" s="134" t="s">
        <v>100</v>
      </c>
    </row>
    <row r="76" spans="1:2" x14ac:dyDescent="0.25">
      <c r="A76" s="134" t="s">
        <v>10706</v>
      </c>
      <c r="B76" s="134" t="s">
        <v>52</v>
      </c>
    </row>
    <row r="77" spans="1:2" x14ac:dyDescent="0.25">
      <c r="A77" s="134" t="s">
        <v>10704</v>
      </c>
      <c r="B77" s="134" t="s">
        <v>52</v>
      </c>
    </row>
    <row r="78" spans="1:2" x14ac:dyDescent="0.25">
      <c r="A78" s="134" t="s">
        <v>10328</v>
      </c>
      <c r="B78" s="134" t="s">
        <v>52</v>
      </c>
    </row>
    <row r="79" spans="1:2" x14ac:dyDescent="0.25">
      <c r="A79" s="134" t="s">
        <v>10320</v>
      </c>
      <c r="B79" s="134" t="s">
        <v>25555</v>
      </c>
    </row>
    <row r="80" spans="1:2" x14ac:dyDescent="0.25">
      <c r="A80" s="134" t="s">
        <v>10308</v>
      </c>
      <c r="B80" s="134" t="s">
        <v>22</v>
      </c>
    </row>
    <row r="81" spans="1:2" x14ac:dyDescent="0.25">
      <c r="A81" s="134" t="s">
        <v>10338</v>
      </c>
      <c r="B81" s="134" t="s">
        <v>22</v>
      </c>
    </row>
    <row r="82" spans="1:2" x14ac:dyDescent="0.25">
      <c r="A82" s="134" t="s">
        <v>10312</v>
      </c>
      <c r="B82" s="134" t="s">
        <v>100</v>
      </c>
    </row>
    <row r="83" spans="1:2" x14ac:dyDescent="0.25">
      <c r="A83" s="134" t="s">
        <v>10867</v>
      </c>
      <c r="B83" s="134" t="s">
        <v>1</v>
      </c>
    </row>
    <row r="84" spans="1:2" x14ac:dyDescent="0.25">
      <c r="A84" s="134" t="s">
        <v>10869</v>
      </c>
      <c r="B84" s="134" t="s">
        <v>22</v>
      </c>
    </row>
    <row r="85" spans="1:2" x14ac:dyDescent="0.25">
      <c r="A85" s="134" t="s">
        <v>10865</v>
      </c>
      <c r="B85" s="134" t="s">
        <v>52</v>
      </c>
    </row>
    <row r="86" spans="1:2" x14ac:dyDescent="0.25">
      <c r="A86" s="134" t="s">
        <v>10987</v>
      </c>
      <c r="B86" s="134" t="s">
        <v>25428</v>
      </c>
    </row>
    <row r="87" spans="1:2" x14ac:dyDescent="0.25">
      <c r="A87" s="134" t="s">
        <v>10983</v>
      </c>
      <c r="B87" s="134" t="s">
        <v>100</v>
      </c>
    </row>
    <row r="88" spans="1:2" x14ac:dyDescent="0.25">
      <c r="A88" s="134" t="s">
        <v>11001</v>
      </c>
      <c r="B88" s="134" t="s">
        <v>22</v>
      </c>
    </row>
    <row r="89" spans="1:2" x14ac:dyDescent="0.25">
      <c r="A89" s="134" t="s">
        <v>10995</v>
      </c>
      <c r="B89" s="134" t="s">
        <v>52</v>
      </c>
    </row>
    <row r="90" spans="1:2" x14ac:dyDescent="0.25">
      <c r="A90" s="134" t="s">
        <v>11013</v>
      </c>
      <c r="B90" s="134" t="s">
        <v>1</v>
      </c>
    </row>
    <row r="91" spans="1:2" x14ac:dyDescent="0.25">
      <c r="A91" s="134" t="s">
        <v>11099</v>
      </c>
      <c r="B91" s="134" t="s">
        <v>22</v>
      </c>
    </row>
    <row r="92" spans="1:2" x14ac:dyDescent="0.25">
      <c r="A92" s="134" t="s">
        <v>11139</v>
      </c>
      <c r="B92" s="134" t="s">
        <v>1</v>
      </c>
    </row>
    <row r="93" spans="1:2" x14ac:dyDescent="0.25">
      <c r="A93" s="134" t="s">
        <v>10106</v>
      </c>
      <c r="B93" s="134" t="s">
        <v>1</v>
      </c>
    </row>
    <row r="94" spans="1:2" x14ac:dyDescent="0.25">
      <c r="A94" s="134" t="s">
        <v>10118</v>
      </c>
      <c r="B94" s="134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7"/>
  <sheetViews>
    <sheetView workbookViewId="0">
      <selection activeCell="D16" sqref="D16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37679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4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4"/>
  <sheetViews>
    <sheetView workbookViewId="0">
      <selection activeCell="C23" sqref="C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  <row r="24" spans="1:2" x14ac:dyDescent="0.25">
      <c r="A24" s="49" t="s">
        <v>37686</v>
      </c>
      <c r="B24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  <row r="22" spans="1:2" x14ac:dyDescent="0.25">
      <c r="A22" s="49" t="s">
        <v>37686</v>
      </c>
      <c r="B22" s="49" t="s">
        <v>37694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workbookViewId="0">
      <pane ySplit="1" topLeftCell="A2" activePane="bottomLeft" state="frozen"/>
      <selection pane="bottomLeft" activeCell="H26" sqref="H26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2" width="12.5703125" style="101" customWidth="1"/>
    <col min="13" max="13" width="18.85546875" style="101" bestFit="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7880</v>
      </c>
      <c r="B2" s="100" t="s">
        <v>26105</v>
      </c>
      <c r="C2" s="100" t="s">
        <v>8</v>
      </c>
      <c r="D2" s="100" t="s">
        <v>21</v>
      </c>
      <c r="E2" s="100" t="s">
        <v>30098</v>
      </c>
      <c r="F2" s="100" t="s">
        <v>91</v>
      </c>
      <c r="G2" s="100" t="s">
        <v>37828</v>
      </c>
      <c r="H2" s="100" t="s">
        <v>37681</v>
      </c>
      <c r="I2" s="100" t="s">
        <v>1</v>
      </c>
      <c r="J2" s="103" t="s">
        <v>37829</v>
      </c>
      <c r="K2" s="100" t="s">
        <v>30109</v>
      </c>
      <c r="L2" s="100" t="s">
        <v>30025</v>
      </c>
      <c r="M2" s="100" t="s">
        <v>12</v>
      </c>
      <c r="N2" s="100">
        <v>2053.35</v>
      </c>
      <c r="O2" s="100"/>
      <c r="W2" s="101">
        <v>7</v>
      </c>
      <c r="Y2" s="101">
        <v>9</v>
      </c>
      <c r="AA2" s="101">
        <v>8</v>
      </c>
      <c r="AC2" s="101">
        <v>2</v>
      </c>
    </row>
    <row r="3" spans="1:41" ht="15" customHeight="1" x14ac:dyDescent="0.2">
      <c r="A3" s="101" t="s">
        <v>7878</v>
      </c>
      <c r="B3" s="101" t="s">
        <v>26105</v>
      </c>
      <c r="C3" s="101" t="s">
        <v>8</v>
      </c>
      <c r="D3" s="101" t="s">
        <v>21</v>
      </c>
      <c r="E3" s="101" t="s">
        <v>30098</v>
      </c>
      <c r="F3" s="101" t="s">
        <v>91</v>
      </c>
      <c r="G3" s="101" t="s">
        <v>37828</v>
      </c>
      <c r="H3" s="101" t="s">
        <v>37830</v>
      </c>
      <c r="I3" s="101" t="s">
        <v>25506</v>
      </c>
      <c r="J3" s="104" t="s">
        <v>37829</v>
      </c>
      <c r="K3" s="101" t="s">
        <v>30109</v>
      </c>
      <c r="L3" s="101" t="s">
        <v>30025</v>
      </c>
      <c r="M3" s="101" t="s">
        <v>12</v>
      </c>
      <c r="N3" s="101">
        <v>2053.35</v>
      </c>
      <c r="O3" s="100"/>
      <c r="W3" s="101">
        <v>7</v>
      </c>
      <c r="Y3" s="101">
        <v>10</v>
      </c>
      <c r="AA3" s="101">
        <v>5</v>
      </c>
      <c r="AC3" s="101">
        <v>2</v>
      </c>
    </row>
    <row r="4" spans="1:41" ht="15" customHeight="1" x14ac:dyDescent="0.2">
      <c r="A4" s="101" t="s">
        <v>7882</v>
      </c>
      <c r="B4" s="101" t="s">
        <v>26105</v>
      </c>
      <c r="C4" s="101" t="s">
        <v>8</v>
      </c>
      <c r="D4" s="101" t="s">
        <v>21</v>
      </c>
      <c r="E4" s="101" t="s">
        <v>30098</v>
      </c>
      <c r="F4" s="101" t="s">
        <v>91</v>
      </c>
      <c r="G4" s="101" t="s">
        <v>37828</v>
      </c>
      <c r="H4" s="101" t="s">
        <v>37680</v>
      </c>
      <c r="I4" s="101" t="s">
        <v>23</v>
      </c>
      <c r="J4" s="104" t="s">
        <v>37829</v>
      </c>
      <c r="K4" s="101" t="s">
        <v>30109</v>
      </c>
      <c r="L4" s="101" t="s">
        <v>30025</v>
      </c>
      <c r="M4" s="101" t="s">
        <v>12</v>
      </c>
      <c r="N4" s="101">
        <v>2053.35</v>
      </c>
      <c r="O4" s="100"/>
      <c r="W4" s="101">
        <v>1</v>
      </c>
      <c r="Y4" s="101">
        <v>2</v>
      </c>
      <c r="AA4" s="101">
        <v>3</v>
      </c>
      <c r="AC4" s="101">
        <v>1</v>
      </c>
    </row>
    <row r="5" spans="1:41" ht="15" customHeight="1" x14ac:dyDescent="0.2">
      <c r="A5" s="101" t="s">
        <v>7874</v>
      </c>
      <c r="B5" s="101" t="s">
        <v>26105</v>
      </c>
      <c r="C5" s="101" t="s">
        <v>8</v>
      </c>
      <c r="D5" s="101" t="s">
        <v>21</v>
      </c>
      <c r="E5" s="101" t="s">
        <v>30098</v>
      </c>
      <c r="F5" s="101" t="s">
        <v>91</v>
      </c>
      <c r="G5" s="101" t="s">
        <v>37828</v>
      </c>
      <c r="H5" s="101" t="s">
        <v>37831</v>
      </c>
      <c r="I5" s="101" t="s">
        <v>52</v>
      </c>
      <c r="J5" s="104" t="s">
        <v>37829</v>
      </c>
      <c r="K5" s="101" t="s">
        <v>30109</v>
      </c>
      <c r="L5" s="101" t="s">
        <v>30025</v>
      </c>
      <c r="M5" s="101" t="s">
        <v>12</v>
      </c>
      <c r="N5" s="101">
        <v>2053.35</v>
      </c>
      <c r="O5" s="100"/>
      <c r="W5" s="101">
        <v>4</v>
      </c>
    </row>
    <row r="6" spans="1:41" ht="15" customHeight="1" x14ac:dyDescent="0.2">
      <c r="A6" s="101" t="s">
        <v>6895</v>
      </c>
      <c r="B6" s="101" t="s">
        <v>25894</v>
      </c>
      <c r="C6" s="101" t="s">
        <v>31</v>
      </c>
      <c r="D6" s="101" t="s">
        <v>32</v>
      </c>
      <c r="E6" s="101" t="s">
        <v>30098</v>
      </c>
      <c r="F6" s="101" t="s">
        <v>31074</v>
      </c>
      <c r="G6" s="101" t="s">
        <v>37828</v>
      </c>
      <c r="H6" s="101" t="s">
        <v>37681</v>
      </c>
      <c r="I6" s="101" t="s">
        <v>1</v>
      </c>
      <c r="J6" s="104" t="s">
        <v>37829</v>
      </c>
      <c r="K6" s="101" t="s">
        <v>30109</v>
      </c>
      <c r="L6" s="101" t="s">
        <v>30025</v>
      </c>
      <c r="M6" s="101" t="s">
        <v>12</v>
      </c>
      <c r="N6" s="101">
        <v>1649.7000000000003</v>
      </c>
      <c r="O6" s="100"/>
      <c r="U6" s="101">
        <v>2</v>
      </c>
      <c r="W6" s="101">
        <v>4</v>
      </c>
      <c r="Y6" s="101">
        <v>7</v>
      </c>
      <c r="AC6" s="101">
        <v>1</v>
      </c>
    </row>
    <row r="7" spans="1:41" ht="15" customHeight="1" x14ac:dyDescent="0.2">
      <c r="A7" s="101" t="s">
        <v>6897</v>
      </c>
      <c r="B7" s="101" t="s">
        <v>25894</v>
      </c>
      <c r="C7" s="101" t="s">
        <v>31</v>
      </c>
      <c r="D7" s="101" t="s">
        <v>32</v>
      </c>
      <c r="E7" s="101" t="s">
        <v>30098</v>
      </c>
      <c r="F7" s="101" t="s">
        <v>31074</v>
      </c>
      <c r="G7" s="101" t="s">
        <v>37828</v>
      </c>
      <c r="H7" s="101" t="s">
        <v>37830</v>
      </c>
      <c r="I7" s="101" t="s">
        <v>212</v>
      </c>
      <c r="J7" s="104" t="s">
        <v>37829</v>
      </c>
      <c r="K7" s="101" t="s">
        <v>30109</v>
      </c>
      <c r="L7" s="101" t="s">
        <v>30025</v>
      </c>
      <c r="M7" s="101" t="s">
        <v>12</v>
      </c>
      <c r="N7" s="101">
        <v>1649.7000000000003</v>
      </c>
      <c r="O7" s="100"/>
      <c r="U7" s="101">
        <v>1</v>
      </c>
      <c r="W7" s="101">
        <v>4</v>
      </c>
      <c r="Y7" s="101">
        <v>6</v>
      </c>
      <c r="AA7" s="101">
        <v>3</v>
      </c>
      <c r="AC7" s="101">
        <v>2</v>
      </c>
    </row>
    <row r="8" spans="1:41" ht="15" customHeight="1" x14ac:dyDescent="0.2">
      <c r="A8" s="101" t="s">
        <v>6889</v>
      </c>
      <c r="B8" s="101" t="s">
        <v>25894</v>
      </c>
      <c r="C8" s="101" t="s">
        <v>31</v>
      </c>
      <c r="D8" s="101" t="s">
        <v>32</v>
      </c>
      <c r="E8" s="101" t="s">
        <v>30098</v>
      </c>
      <c r="F8" s="101" t="s">
        <v>31074</v>
      </c>
      <c r="G8" s="101" t="s">
        <v>37828</v>
      </c>
      <c r="H8" s="101" t="s">
        <v>37831</v>
      </c>
      <c r="I8" s="101" t="s">
        <v>52</v>
      </c>
      <c r="J8" s="104" t="s">
        <v>37829</v>
      </c>
      <c r="K8" s="101" t="s">
        <v>30109</v>
      </c>
      <c r="L8" s="101" t="s">
        <v>30025</v>
      </c>
      <c r="M8" s="101" t="s">
        <v>12</v>
      </c>
      <c r="N8" s="101">
        <v>1649.7000000000003</v>
      </c>
      <c r="O8" s="100"/>
      <c r="Y8" s="101">
        <v>3</v>
      </c>
      <c r="AA8" s="101">
        <v>3</v>
      </c>
      <c r="AC8" s="101">
        <v>2</v>
      </c>
    </row>
    <row r="9" spans="1:41" ht="15" customHeight="1" x14ac:dyDescent="0.2">
      <c r="A9" s="101" t="s">
        <v>7470</v>
      </c>
      <c r="B9" s="101" t="s">
        <v>26214</v>
      </c>
      <c r="C9" s="101" t="s">
        <v>8</v>
      </c>
      <c r="D9" s="101" t="s">
        <v>21</v>
      </c>
      <c r="E9" s="101" t="s">
        <v>30098</v>
      </c>
      <c r="F9" s="101" t="s">
        <v>31074</v>
      </c>
      <c r="G9" s="101" t="s">
        <v>37828</v>
      </c>
      <c r="H9" s="101" t="s">
        <v>37832</v>
      </c>
      <c r="I9" s="101" t="s">
        <v>58</v>
      </c>
      <c r="J9" s="104" t="s">
        <v>30176</v>
      </c>
      <c r="K9" s="101" t="s">
        <v>30107</v>
      </c>
      <c r="L9" s="101" t="s">
        <v>30025</v>
      </c>
      <c r="M9" s="101" t="s">
        <v>31087</v>
      </c>
      <c r="N9" s="101">
        <v>6066.45</v>
      </c>
      <c r="O9" s="100"/>
      <c r="W9" s="101">
        <v>1</v>
      </c>
      <c r="Y9" s="101">
        <v>2</v>
      </c>
      <c r="AA9" s="101">
        <v>1</v>
      </c>
    </row>
    <row r="10" spans="1:41" ht="15" customHeight="1" x14ac:dyDescent="0.2">
      <c r="A10" s="101" t="s">
        <v>7676</v>
      </c>
      <c r="B10" s="101" t="s">
        <v>25629</v>
      </c>
      <c r="C10" s="101" t="s">
        <v>8</v>
      </c>
      <c r="D10" s="101" t="s">
        <v>21</v>
      </c>
      <c r="E10" s="101" t="s">
        <v>30098</v>
      </c>
      <c r="F10" s="101" t="s">
        <v>31074</v>
      </c>
      <c r="G10" s="101" t="s">
        <v>37828</v>
      </c>
      <c r="H10" s="101" t="s">
        <v>37833</v>
      </c>
      <c r="I10" s="101" t="s">
        <v>27</v>
      </c>
      <c r="J10" s="104" t="s">
        <v>30176</v>
      </c>
      <c r="K10" s="101" t="s">
        <v>30107</v>
      </c>
      <c r="L10" s="101" t="s">
        <v>30025</v>
      </c>
      <c r="M10" s="101" t="s">
        <v>31087</v>
      </c>
      <c r="N10" s="101">
        <v>6002.0999999999995</v>
      </c>
      <c r="O10" s="100"/>
      <c r="U10" s="101">
        <v>1</v>
      </c>
      <c r="W10" s="101">
        <v>3</v>
      </c>
      <c r="Y10" s="101">
        <v>4</v>
      </c>
      <c r="AA10" s="101">
        <v>3</v>
      </c>
      <c r="AC10" s="101">
        <v>1</v>
      </c>
    </row>
    <row r="11" spans="1:41" ht="15" customHeight="1" x14ac:dyDescent="0.2">
      <c r="A11" s="101" t="s">
        <v>7678</v>
      </c>
      <c r="B11" s="101" t="s">
        <v>25629</v>
      </c>
      <c r="C11" s="101" t="s">
        <v>8</v>
      </c>
      <c r="D11" s="101" t="s">
        <v>21</v>
      </c>
      <c r="E11" s="101" t="s">
        <v>30098</v>
      </c>
      <c r="F11" s="101" t="s">
        <v>31074</v>
      </c>
      <c r="G11" s="101" t="s">
        <v>37828</v>
      </c>
      <c r="H11" s="101" t="s">
        <v>37834</v>
      </c>
      <c r="I11" s="101" t="s">
        <v>54</v>
      </c>
      <c r="J11" s="104" t="s">
        <v>30162</v>
      </c>
      <c r="K11" s="101" t="s">
        <v>30107</v>
      </c>
      <c r="L11" s="101" t="s">
        <v>30025</v>
      </c>
      <c r="M11" s="101" t="s">
        <v>31087</v>
      </c>
      <c r="N11" s="101">
        <v>6002.0999999999995</v>
      </c>
      <c r="O11" s="100"/>
      <c r="W11" s="101">
        <v>2</v>
      </c>
      <c r="Y11" s="101">
        <v>4</v>
      </c>
      <c r="AA11" s="101">
        <v>2</v>
      </c>
    </row>
    <row r="12" spans="1:41" ht="15" customHeight="1" x14ac:dyDescent="0.2">
      <c r="A12" s="101" t="s">
        <v>7684</v>
      </c>
      <c r="B12" s="101" t="s">
        <v>25629</v>
      </c>
      <c r="C12" s="101" t="s">
        <v>8</v>
      </c>
      <c r="D12" s="101" t="s">
        <v>21</v>
      </c>
      <c r="E12" s="101" t="s">
        <v>30098</v>
      </c>
      <c r="F12" s="101" t="s">
        <v>31074</v>
      </c>
      <c r="G12" s="101" t="s">
        <v>37828</v>
      </c>
      <c r="H12" s="101" t="s">
        <v>37835</v>
      </c>
      <c r="I12" s="101" t="s">
        <v>100</v>
      </c>
      <c r="J12" s="104" t="s">
        <v>30162</v>
      </c>
      <c r="K12" s="101" t="s">
        <v>30107</v>
      </c>
      <c r="L12" s="101" t="s">
        <v>30025</v>
      </c>
      <c r="M12" s="101" t="s">
        <v>31087</v>
      </c>
      <c r="N12" s="101">
        <v>6002.0999999999995</v>
      </c>
      <c r="O12" s="100"/>
      <c r="U12" s="101">
        <v>2</v>
      </c>
      <c r="W12" s="101">
        <v>5</v>
      </c>
      <c r="Y12" s="101">
        <v>7</v>
      </c>
      <c r="AA12" s="101">
        <v>5</v>
      </c>
      <c r="AC12" s="101">
        <v>2</v>
      </c>
    </row>
    <row r="13" spans="1:41" ht="15" customHeight="1" x14ac:dyDescent="0.2">
      <c r="A13" s="100" t="s">
        <v>7694</v>
      </c>
      <c r="B13" s="101" t="s">
        <v>25629</v>
      </c>
      <c r="C13" s="101" t="s">
        <v>8</v>
      </c>
      <c r="D13" s="101" t="s">
        <v>21</v>
      </c>
      <c r="E13" s="101" t="s">
        <v>30098</v>
      </c>
      <c r="F13" s="101" t="s">
        <v>31074</v>
      </c>
      <c r="G13" s="101" t="s">
        <v>37828</v>
      </c>
      <c r="H13" s="101" t="s">
        <v>37836</v>
      </c>
      <c r="I13" s="100" t="s">
        <v>25445</v>
      </c>
      <c r="J13" s="104" t="s">
        <v>30176</v>
      </c>
      <c r="K13" s="101" t="s">
        <v>30107</v>
      </c>
      <c r="L13" s="101" t="s">
        <v>30025</v>
      </c>
      <c r="M13" s="101" t="s">
        <v>31087</v>
      </c>
      <c r="N13" s="101">
        <v>6002.0999999999995</v>
      </c>
      <c r="O13" s="100"/>
      <c r="W13" s="101">
        <v>2</v>
      </c>
      <c r="Y13" s="101">
        <v>4</v>
      </c>
      <c r="AA13" s="101">
        <v>2</v>
      </c>
    </row>
    <row r="14" spans="1:41" ht="15" customHeight="1" x14ac:dyDescent="0.2">
      <c r="A14" s="101" t="s">
        <v>7672</v>
      </c>
      <c r="B14" s="101" t="s">
        <v>25629</v>
      </c>
      <c r="C14" s="101" t="s">
        <v>8</v>
      </c>
      <c r="D14" s="101" t="s">
        <v>21</v>
      </c>
      <c r="E14" s="101" t="s">
        <v>30098</v>
      </c>
      <c r="F14" s="101" t="s">
        <v>31074</v>
      </c>
      <c r="G14" s="101" t="s">
        <v>37828</v>
      </c>
      <c r="H14" s="101" t="s">
        <v>37837</v>
      </c>
      <c r="I14" s="101" t="s">
        <v>52</v>
      </c>
      <c r="J14" s="104" t="s">
        <v>30176</v>
      </c>
      <c r="K14" s="101" t="s">
        <v>30107</v>
      </c>
      <c r="L14" s="101" t="s">
        <v>30025</v>
      </c>
      <c r="M14" s="101" t="s">
        <v>31087</v>
      </c>
      <c r="N14" s="101">
        <v>6002.0999999999995</v>
      </c>
      <c r="O14" s="100"/>
      <c r="U14" s="101">
        <v>2</v>
      </c>
      <c r="W14" s="101">
        <v>2</v>
      </c>
      <c r="Y14" s="101">
        <v>3</v>
      </c>
      <c r="AA14" s="101">
        <v>3</v>
      </c>
      <c r="AC14" s="101">
        <v>2</v>
      </c>
    </row>
    <row r="15" spans="1:41" ht="15" customHeight="1" x14ac:dyDescent="0.2">
      <c r="A15" s="101" t="s">
        <v>7802</v>
      </c>
      <c r="B15" s="101" t="s">
        <v>25633</v>
      </c>
      <c r="C15" s="101" t="s">
        <v>8</v>
      </c>
      <c r="D15" s="101" t="s">
        <v>21</v>
      </c>
      <c r="E15" s="101" t="s">
        <v>30098</v>
      </c>
      <c r="F15" s="101" t="s">
        <v>31074</v>
      </c>
      <c r="G15" s="101" t="s">
        <v>37828</v>
      </c>
      <c r="H15" s="101" t="s">
        <v>37837</v>
      </c>
      <c r="I15" s="101" t="s">
        <v>100</v>
      </c>
      <c r="J15" s="104" t="s">
        <v>30131</v>
      </c>
      <c r="K15" s="101" t="s">
        <v>30102</v>
      </c>
      <c r="L15" s="101" t="s">
        <v>30025</v>
      </c>
      <c r="M15" s="101" t="s">
        <v>31087</v>
      </c>
      <c r="N15" s="101">
        <v>5733</v>
      </c>
      <c r="O15" s="100"/>
      <c r="U15" s="101">
        <v>2</v>
      </c>
      <c r="W15" s="101">
        <v>3</v>
      </c>
      <c r="Y15" s="101">
        <v>4</v>
      </c>
      <c r="AA15" s="101">
        <v>2</v>
      </c>
    </row>
    <row r="16" spans="1:41" ht="15" customHeight="1" x14ac:dyDescent="0.2">
      <c r="A16" s="101" t="s">
        <v>36331</v>
      </c>
      <c r="B16" s="101" t="s">
        <v>25633</v>
      </c>
      <c r="C16" s="101" t="s">
        <v>8</v>
      </c>
      <c r="D16" s="101" t="s">
        <v>21</v>
      </c>
      <c r="E16" s="101" t="s">
        <v>30098</v>
      </c>
      <c r="F16" s="101" t="s">
        <v>31074</v>
      </c>
      <c r="G16" s="101" t="s">
        <v>37828</v>
      </c>
      <c r="H16" s="101" t="s">
        <v>37838</v>
      </c>
      <c r="I16" s="101" t="s">
        <v>150</v>
      </c>
      <c r="J16" s="104" t="s">
        <v>30131</v>
      </c>
      <c r="K16" s="101" t="s">
        <v>30102</v>
      </c>
      <c r="L16" s="101" t="s">
        <v>30025</v>
      </c>
      <c r="M16" s="101" t="s">
        <v>31087</v>
      </c>
      <c r="N16" s="101">
        <v>5733</v>
      </c>
      <c r="O16" s="100"/>
      <c r="W16" s="101">
        <v>1</v>
      </c>
      <c r="Y16" s="101">
        <v>2</v>
      </c>
      <c r="AA16" s="101">
        <v>1</v>
      </c>
    </row>
    <row r="17" spans="1:29" ht="15" customHeight="1" x14ac:dyDescent="0.2">
      <c r="A17" s="101" t="s">
        <v>7248</v>
      </c>
      <c r="B17" s="101" t="s">
        <v>25907</v>
      </c>
      <c r="C17" s="101" t="s">
        <v>8</v>
      </c>
      <c r="D17" s="101" t="s">
        <v>14</v>
      </c>
      <c r="E17" s="101" t="s">
        <v>30098</v>
      </c>
      <c r="F17" s="101" t="s">
        <v>31074</v>
      </c>
      <c r="G17" s="101" t="s">
        <v>37828</v>
      </c>
      <c r="H17" s="101" t="s">
        <v>37681</v>
      </c>
      <c r="I17" s="101" t="s">
        <v>1</v>
      </c>
      <c r="J17" s="104" t="s">
        <v>30495</v>
      </c>
      <c r="K17" s="101" t="s">
        <v>30102</v>
      </c>
      <c r="L17" s="101" t="s">
        <v>30025</v>
      </c>
      <c r="M17" s="101" t="s">
        <v>12</v>
      </c>
      <c r="N17" s="101">
        <v>2094.3000000000002</v>
      </c>
      <c r="O17" s="100"/>
      <c r="W17" s="101">
        <v>4</v>
      </c>
      <c r="Y17" s="101">
        <v>6</v>
      </c>
      <c r="AA17" s="101">
        <v>4</v>
      </c>
      <c r="AC17" s="101">
        <v>1</v>
      </c>
    </row>
    <row r="18" spans="1:29" ht="15" customHeight="1" x14ac:dyDescent="0.2">
      <c r="A18" s="101" t="s">
        <v>7256</v>
      </c>
      <c r="B18" s="101" t="s">
        <v>25907</v>
      </c>
      <c r="C18" s="101" t="s">
        <v>8</v>
      </c>
      <c r="D18" s="101" t="s">
        <v>14</v>
      </c>
      <c r="E18" s="101" t="s">
        <v>30098</v>
      </c>
      <c r="F18" s="101" t="s">
        <v>31074</v>
      </c>
      <c r="G18" s="101" t="s">
        <v>37828</v>
      </c>
      <c r="H18" s="101" t="s">
        <v>37839</v>
      </c>
      <c r="I18" s="101" t="s">
        <v>25537</v>
      </c>
      <c r="J18" s="104" t="s">
        <v>30479</v>
      </c>
      <c r="K18" s="101" t="s">
        <v>30102</v>
      </c>
      <c r="L18" s="101" t="s">
        <v>30025</v>
      </c>
      <c r="M18" s="101" t="s">
        <v>12</v>
      </c>
      <c r="N18" s="101">
        <v>2094.3000000000002</v>
      </c>
      <c r="O18" s="100"/>
      <c r="W18" s="101">
        <v>4</v>
      </c>
      <c r="Y18" s="101">
        <v>6</v>
      </c>
      <c r="AA18" s="101">
        <v>4</v>
      </c>
    </row>
    <row r="19" spans="1:29" ht="15" customHeight="1" x14ac:dyDescent="0.2">
      <c r="A19" s="101" t="s">
        <v>7260</v>
      </c>
      <c r="B19" s="101" t="s">
        <v>25907</v>
      </c>
      <c r="C19" s="101" t="s">
        <v>8</v>
      </c>
      <c r="D19" s="101" t="s">
        <v>14</v>
      </c>
      <c r="E19" s="101" t="s">
        <v>30098</v>
      </c>
      <c r="F19" s="101" t="s">
        <v>31074</v>
      </c>
      <c r="G19" s="101" t="s">
        <v>37828</v>
      </c>
      <c r="H19" s="101" t="s">
        <v>37837</v>
      </c>
      <c r="I19" s="101" t="s">
        <v>212</v>
      </c>
      <c r="J19" s="104" t="s">
        <v>30479</v>
      </c>
      <c r="K19" s="101" t="s">
        <v>30102</v>
      </c>
      <c r="L19" s="101" t="s">
        <v>30025</v>
      </c>
      <c r="M19" s="101" t="s">
        <v>12</v>
      </c>
      <c r="N19" s="101">
        <v>2094.3000000000002</v>
      </c>
      <c r="O19" s="100"/>
      <c r="U19" s="101">
        <v>2</v>
      </c>
      <c r="W19" s="101">
        <v>7</v>
      </c>
      <c r="Y19" s="101">
        <v>8</v>
      </c>
      <c r="AA19" s="101">
        <v>5</v>
      </c>
      <c r="AC19" s="101">
        <v>2</v>
      </c>
    </row>
    <row r="20" spans="1:29" ht="15" customHeight="1" x14ac:dyDescent="0.2">
      <c r="A20" s="101" t="s">
        <v>7252</v>
      </c>
      <c r="B20" s="101" t="s">
        <v>25907</v>
      </c>
      <c r="C20" s="101" t="s">
        <v>8</v>
      </c>
      <c r="D20" s="101" t="s">
        <v>14</v>
      </c>
      <c r="E20" s="101" t="s">
        <v>30098</v>
      </c>
      <c r="F20" s="101" t="s">
        <v>31074</v>
      </c>
      <c r="G20" s="101" t="s">
        <v>37828</v>
      </c>
      <c r="H20" s="101" t="s">
        <v>37840</v>
      </c>
      <c r="I20" s="101" t="s">
        <v>215</v>
      </c>
      <c r="J20" s="104" t="s">
        <v>30479</v>
      </c>
      <c r="K20" s="101" t="s">
        <v>30102</v>
      </c>
      <c r="L20" s="101" t="s">
        <v>30025</v>
      </c>
      <c r="M20" s="101" t="s">
        <v>12</v>
      </c>
      <c r="N20" s="101">
        <v>2094.3000000000002</v>
      </c>
      <c r="O20" s="100"/>
      <c r="W20" s="101">
        <v>4</v>
      </c>
      <c r="Y20" s="101">
        <v>6</v>
      </c>
      <c r="AA20" s="101">
        <v>4</v>
      </c>
      <c r="AC20" s="101">
        <v>1</v>
      </c>
    </row>
    <row r="21" spans="1:29" ht="15" customHeight="1" x14ac:dyDescent="0.2">
      <c r="A21" s="101" t="s">
        <v>37761</v>
      </c>
      <c r="B21" s="101" t="s">
        <v>25907</v>
      </c>
      <c r="C21" s="101" t="s">
        <v>8</v>
      </c>
      <c r="D21" s="101" t="s">
        <v>14</v>
      </c>
      <c r="E21" s="101" t="s">
        <v>30098</v>
      </c>
      <c r="F21" s="101" t="s">
        <v>31074</v>
      </c>
      <c r="G21" s="101" t="s">
        <v>37828</v>
      </c>
      <c r="H21" s="101" t="s">
        <v>37841</v>
      </c>
      <c r="I21" s="101" t="s">
        <v>26</v>
      </c>
      <c r="J21" s="104" t="s">
        <v>30495</v>
      </c>
      <c r="K21" s="101" t="s">
        <v>30102</v>
      </c>
      <c r="L21" s="101" t="s">
        <v>30025</v>
      </c>
      <c r="M21" s="101" t="s">
        <v>12</v>
      </c>
      <c r="N21" s="101">
        <v>2094.3000000000002</v>
      </c>
      <c r="O21" s="100"/>
      <c r="W21" s="101">
        <v>4</v>
      </c>
      <c r="Y21" s="101">
        <v>6</v>
      </c>
      <c r="AA21" s="101">
        <v>4</v>
      </c>
      <c r="AC21" s="101">
        <v>1</v>
      </c>
    </row>
    <row r="22" spans="1:29" ht="15" customHeight="1" x14ac:dyDescent="0.2">
      <c r="A22" s="101" t="s">
        <v>7258</v>
      </c>
      <c r="B22" s="101" t="s">
        <v>25907</v>
      </c>
      <c r="C22" s="101" t="s">
        <v>8</v>
      </c>
      <c r="D22" s="101" t="s">
        <v>14</v>
      </c>
      <c r="E22" s="101" t="s">
        <v>30098</v>
      </c>
      <c r="F22" s="101" t="s">
        <v>31074</v>
      </c>
      <c r="G22" s="101" t="s">
        <v>37828</v>
      </c>
      <c r="H22" s="101" t="s">
        <v>37842</v>
      </c>
      <c r="I22" s="101" t="s">
        <v>100</v>
      </c>
      <c r="J22" s="104" t="s">
        <v>30479</v>
      </c>
      <c r="K22" s="101" t="s">
        <v>30102</v>
      </c>
      <c r="L22" s="101" t="s">
        <v>30025</v>
      </c>
      <c r="M22" s="101" t="s">
        <v>12</v>
      </c>
      <c r="N22" s="101">
        <v>2094.3000000000002</v>
      </c>
      <c r="O22" s="100"/>
      <c r="U22" s="101">
        <v>2</v>
      </c>
      <c r="W22" s="101">
        <v>6</v>
      </c>
      <c r="Y22" s="101">
        <v>9</v>
      </c>
      <c r="AA22" s="101">
        <v>7</v>
      </c>
      <c r="AC22" s="101">
        <v>2</v>
      </c>
    </row>
    <row r="23" spans="1:29" ht="15" customHeight="1" x14ac:dyDescent="0.2">
      <c r="A23" s="101" t="s">
        <v>7510</v>
      </c>
      <c r="B23" s="101" t="s">
        <v>29400</v>
      </c>
      <c r="C23" s="101" t="s">
        <v>8</v>
      </c>
      <c r="D23" s="101" t="s">
        <v>21</v>
      </c>
      <c r="E23" s="101" t="s">
        <v>30098</v>
      </c>
      <c r="F23" s="101" t="s">
        <v>31074</v>
      </c>
      <c r="G23" s="101" t="s">
        <v>37828</v>
      </c>
      <c r="H23" s="101" t="s">
        <v>37837</v>
      </c>
      <c r="I23" s="101" t="s">
        <v>52</v>
      </c>
      <c r="J23" s="104" t="s">
        <v>30366</v>
      </c>
      <c r="K23" s="101" t="s">
        <v>30102</v>
      </c>
      <c r="L23" s="101" t="s">
        <v>30025</v>
      </c>
      <c r="M23" s="101" t="s">
        <v>12</v>
      </c>
      <c r="N23" s="101">
        <v>2018.25</v>
      </c>
      <c r="O23" s="100"/>
      <c r="U23" s="101">
        <v>1</v>
      </c>
      <c r="W23" s="101">
        <v>3</v>
      </c>
      <c r="Y23" s="101">
        <v>2</v>
      </c>
      <c r="AA23" s="101">
        <v>4</v>
      </c>
    </row>
    <row r="24" spans="1:29" ht="15" customHeight="1" x14ac:dyDescent="0.2">
      <c r="A24" s="101" t="s">
        <v>7276</v>
      </c>
      <c r="B24" s="101" t="s">
        <v>25639</v>
      </c>
      <c r="C24" s="101" t="s">
        <v>8</v>
      </c>
      <c r="D24" s="101" t="s">
        <v>14</v>
      </c>
      <c r="E24" s="101" t="s">
        <v>30098</v>
      </c>
      <c r="F24" s="101" t="s">
        <v>31074</v>
      </c>
      <c r="G24" s="101" t="s">
        <v>37828</v>
      </c>
      <c r="H24" s="101" t="s">
        <v>37681</v>
      </c>
      <c r="I24" s="101" t="s">
        <v>1</v>
      </c>
      <c r="J24" s="104" t="s">
        <v>30479</v>
      </c>
      <c r="K24" s="101" t="s">
        <v>30102</v>
      </c>
      <c r="L24" s="101" t="s">
        <v>30025</v>
      </c>
      <c r="M24" s="101" t="s">
        <v>12</v>
      </c>
      <c r="N24" s="101">
        <v>2094.3000000000002</v>
      </c>
      <c r="O24" s="100"/>
      <c r="U24" s="101">
        <v>2</v>
      </c>
      <c r="W24" s="101">
        <v>7</v>
      </c>
      <c r="Y24" s="101">
        <v>10</v>
      </c>
      <c r="AA24" s="101">
        <v>6</v>
      </c>
      <c r="AC24" s="101">
        <v>3</v>
      </c>
    </row>
    <row r="25" spans="1:29" ht="15" customHeight="1" x14ac:dyDescent="0.2">
      <c r="A25" s="101" t="s">
        <v>7300</v>
      </c>
      <c r="B25" s="101" t="s">
        <v>25639</v>
      </c>
      <c r="C25" s="101" t="s">
        <v>8</v>
      </c>
      <c r="D25" s="101" t="s">
        <v>14</v>
      </c>
      <c r="E25" s="101" t="s">
        <v>30098</v>
      </c>
      <c r="F25" s="101" t="s">
        <v>31074</v>
      </c>
      <c r="G25" s="101" t="s">
        <v>37828</v>
      </c>
      <c r="H25" s="101" t="s">
        <v>37843</v>
      </c>
      <c r="I25" s="101" t="s">
        <v>25461</v>
      </c>
      <c r="J25" s="104" t="s">
        <v>30479</v>
      </c>
      <c r="K25" s="101" t="s">
        <v>30102</v>
      </c>
      <c r="L25" s="101" t="s">
        <v>30025</v>
      </c>
      <c r="M25" s="101" t="s">
        <v>12</v>
      </c>
      <c r="N25" s="101">
        <v>2094.3000000000002</v>
      </c>
      <c r="O25" s="100"/>
      <c r="U25" s="101">
        <v>1</v>
      </c>
      <c r="W25" s="101">
        <v>3</v>
      </c>
      <c r="Y25" s="101">
        <v>5</v>
      </c>
      <c r="AA25" s="101">
        <v>5</v>
      </c>
      <c r="AC25" s="101">
        <v>2</v>
      </c>
    </row>
    <row r="26" spans="1:29" ht="15" customHeight="1" x14ac:dyDescent="0.2">
      <c r="A26" s="101" t="s">
        <v>7298</v>
      </c>
      <c r="B26" s="101" t="s">
        <v>25639</v>
      </c>
      <c r="C26" s="101" t="s">
        <v>8</v>
      </c>
      <c r="D26" s="101" t="s">
        <v>14</v>
      </c>
      <c r="E26" s="101" t="s">
        <v>30098</v>
      </c>
      <c r="F26" s="101" t="s">
        <v>31074</v>
      </c>
      <c r="G26" s="101" t="s">
        <v>37828</v>
      </c>
      <c r="H26" s="101" t="s">
        <v>37844</v>
      </c>
      <c r="I26" s="101" t="s">
        <v>42</v>
      </c>
      <c r="J26" s="104" t="s">
        <v>30479</v>
      </c>
      <c r="K26" s="101" t="s">
        <v>30102</v>
      </c>
      <c r="L26" s="101" t="s">
        <v>30025</v>
      </c>
      <c r="M26" s="101" t="s">
        <v>12</v>
      </c>
      <c r="N26" s="101">
        <v>2094.3000000000002</v>
      </c>
      <c r="O26" s="100"/>
      <c r="W26" s="101">
        <v>4</v>
      </c>
      <c r="Y26" s="101">
        <v>7</v>
      </c>
      <c r="AA26" s="101">
        <v>6</v>
      </c>
      <c r="AC26" s="101">
        <v>2</v>
      </c>
    </row>
    <row r="27" spans="1:29" ht="15" customHeight="1" x14ac:dyDescent="0.2">
      <c r="A27" s="101" t="s">
        <v>7266</v>
      </c>
      <c r="B27" s="101" t="s">
        <v>25639</v>
      </c>
      <c r="C27" s="101" t="s">
        <v>8</v>
      </c>
      <c r="D27" s="101" t="s">
        <v>14</v>
      </c>
      <c r="E27" s="101" t="s">
        <v>30098</v>
      </c>
      <c r="F27" s="101" t="s">
        <v>31074</v>
      </c>
      <c r="G27" s="101" t="s">
        <v>37828</v>
      </c>
      <c r="H27" s="101" t="s">
        <v>37831</v>
      </c>
      <c r="I27" s="101" t="s">
        <v>29</v>
      </c>
      <c r="J27" s="104" t="s">
        <v>30479</v>
      </c>
      <c r="K27" s="101" t="s">
        <v>30102</v>
      </c>
      <c r="L27" s="101" t="s">
        <v>30025</v>
      </c>
      <c r="M27" s="101" t="s">
        <v>12</v>
      </c>
      <c r="N27" s="101">
        <v>2094.3000000000002</v>
      </c>
      <c r="O27" s="100"/>
      <c r="U27" s="101">
        <v>1</v>
      </c>
      <c r="W27" s="101">
        <v>6</v>
      </c>
      <c r="Y27" s="101">
        <v>8</v>
      </c>
      <c r="AA27" s="101">
        <v>5</v>
      </c>
      <c r="AC27" s="101">
        <v>3</v>
      </c>
    </row>
    <row r="28" spans="1:29" ht="15" customHeight="1" x14ac:dyDescent="0.2">
      <c r="A28" s="101" t="s">
        <v>7288</v>
      </c>
      <c r="B28" s="101" t="s">
        <v>25639</v>
      </c>
      <c r="C28" s="101" t="s">
        <v>8</v>
      </c>
      <c r="D28" s="101" t="s">
        <v>14</v>
      </c>
      <c r="E28" s="101" t="s">
        <v>30098</v>
      </c>
      <c r="F28" s="101" t="s">
        <v>31074</v>
      </c>
      <c r="G28" s="101" t="s">
        <v>37828</v>
      </c>
      <c r="H28" s="101" t="s">
        <v>37842</v>
      </c>
      <c r="I28" s="101" t="s">
        <v>100</v>
      </c>
      <c r="J28" s="104" t="s">
        <v>30479</v>
      </c>
      <c r="K28" s="101" t="s">
        <v>30102</v>
      </c>
      <c r="L28" s="101" t="s">
        <v>30025</v>
      </c>
      <c r="M28" s="101" t="s">
        <v>12</v>
      </c>
      <c r="N28" s="101">
        <v>2094.3000000000002</v>
      </c>
      <c r="O28" s="100"/>
      <c r="U28" s="101">
        <v>3</v>
      </c>
      <c r="W28" s="101">
        <v>11</v>
      </c>
      <c r="Y28" s="101">
        <v>14</v>
      </c>
      <c r="AA28" s="101">
        <v>10</v>
      </c>
      <c r="AC28" s="101">
        <v>3</v>
      </c>
    </row>
    <row r="29" spans="1:29" ht="15" customHeight="1" x14ac:dyDescent="0.2">
      <c r="A29" s="101" t="s">
        <v>7330</v>
      </c>
      <c r="B29" s="101" t="s">
        <v>25640</v>
      </c>
      <c r="C29" s="101" t="s">
        <v>8</v>
      </c>
      <c r="D29" s="101" t="s">
        <v>14</v>
      </c>
      <c r="E29" s="101" t="s">
        <v>30098</v>
      </c>
      <c r="F29" s="101" t="s">
        <v>91</v>
      </c>
      <c r="G29" s="101" t="s">
        <v>37828</v>
      </c>
      <c r="H29" s="101" t="s">
        <v>37845</v>
      </c>
      <c r="I29" s="101" t="s">
        <v>150</v>
      </c>
      <c r="J29" s="104" t="s">
        <v>30157</v>
      </c>
      <c r="L29" s="101" t="s">
        <v>30025</v>
      </c>
      <c r="M29" s="101" t="s">
        <v>12</v>
      </c>
      <c r="N29" s="101">
        <v>2094.3000000000002</v>
      </c>
      <c r="O29" s="100"/>
      <c r="U29" s="101">
        <v>2</v>
      </c>
      <c r="W29" s="101">
        <v>7</v>
      </c>
      <c r="Y29" s="101">
        <v>9</v>
      </c>
      <c r="AA29" s="101">
        <v>5</v>
      </c>
      <c r="AC29" s="101">
        <v>1</v>
      </c>
    </row>
    <row r="30" spans="1:29" ht="15" customHeight="1" x14ac:dyDescent="0.2">
      <c r="A30" s="101" t="s">
        <v>36323</v>
      </c>
      <c r="B30" s="101" t="s">
        <v>25640</v>
      </c>
      <c r="C30" s="101" t="s">
        <v>8</v>
      </c>
      <c r="D30" s="101" t="s">
        <v>14</v>
      </c>
      <c r="E30" s="101" t="s">
        <v>30098</v>
      </c>
      <c r="F30" s="101" t="s">
        <v>31074</v>
      </c>
      <c r="G30" s="101" t="s">
        <v>37828</v>
      </c>
      <c r="H30" s="101" t="s">
        <v>37846</v>
      </c>
      <c r="I30" s="101" t="s">
        <v>25440</v>
      </c>
      <c r="J30" s="104" t="s">
        <v>30157</v>
      </c>
      <c r="L30" s="101" t="s">
        <v>30025</v>
      </c>
      <c r="M30" s="101" t="s">
        <v>12</v>
      </c>
      <c r="N30" s="101">
        <v>2094.3000000000002</v>
      </c>
      <c r="O30" s="100"/>
      <c r="U30" s="101">
        <v>3</v>
      </c>
      <c r="W30" s="101">
        <v>9</v>
      </c>
      <c r="Y30" s="101">
        <v>11</v>
      </c>
      <c r="AA30" s="101">
        <v>8</v>
      </c>
      <c r="AC30" s="101">
        <v>3</v>
      </c>
    </row>
    <row r="31" spans="1:29" ht="15" customHeight="1" x14ac:dyDescent="0.2">
      <c r="A31" s="101" t="s">
        <v>37762</v>
      </c>
      <c r="B31" s="101" t="s">
        <v>25640</v>
      </c>
      <c r="C31" s="101" t="s">
        <v>8</v>
      </c>
      <c r="D31" s="101" t="s">
        <v>14</v>
      </c>
      <c r="E31" s="101" t="s">
        <v>30098</v>
      </c>
      <c r="F31" s="101" t="s">
        <v>31074</v>
      </c>
      <c r="G31" s="101" t="s">
        <v>37828</v>
      </c>
      <c r="H31" s="101" t="s">
        <v>37847</v>
      </c>
      <c r="I31" s="101" t="s">
        <v>28</v>
      </c>
      <c r="J31" s="104" t="s">
        <v>30157</v>
      </c>
      <c r="L31" s="101" t="s">
        <v>30025</v>
      </c>
      <c r="M31" s="101" t="s">
        <v>12</v>
      </c>
      <c r="N31" s="101">
        <v>2094.3000000000002</v>
      </c>
      <c r="O31" s="100"/>
      <c r="U31" s="101">
        <v>3</v>
      </c>
      <c r="W31" s="101">
        <v>9</v>
      </c>
      <c r="Y31" s="101">
        <v>11</v>
      </c>
      <c r="AA31" s="101">
        <v>8</v>
      </c>
      <c r="AC31" s="101">
        <v>3</v>
      </c>
    </row>
    <row r="32" spans="1:29" ht="15" customHeight="1" x14ac:dyDescent="0.2">
      <c r="A32" s="101" t="s">
        <v>7316</v>
      </c>
      <c r="B32" s="101" t="s">
        <v>25640</v>
      </c>
      <c r="C32" s="101" t="s">
        <v>8</v>
      </c>
      <c r="D32" s="101" t="s">
        <v>14</v>
      </c>
      <c r="E32" s="101" t="s">
        <v>30098</v>
      </c>
      <c r="F32" s="101" t="s">
        <v>31074</v>
      </c>
      <c r="G32" s="101" t="s">
        <v>37828</v>
      </c>
      <c r="H32" s="101" t="s">
        <v>37848</v>
      </c>
      <c r="I32" s="101" t="s">
        <v>22</v>
      </c>
      <c r="J32" s="104" t="s">
        <v>30157</v>
      </c>
      <c r="L32" s="101" t="s">
        <v>30025</v>
      </c>
      <c r="M32" s="101" t="s">
        <v>12</v>
      </c>
      <c r="N32" s="101">
        <v>2094.3000000000002</v>
      </c>
      <c r="O32" s="100"/>
      <c r="U32" s="101">
        <v>3</v>
      </c>
      <c r="W32" s="101">
        <v>9</v>
      </c>
      <c r="Y32" s="101">
        <v>11</v>
      </c>
      <c r="AA32" s="101">
        <v>8</v>
      </c>
      <c r="AC32" s="101">
        <v>3</v>
      </c>
    </row>
    <row r="33" spans="1:29" ht="15" customHeight="1" x14ac:dyDescent="0.2">
      <c r="A33" s="101" t="s">
        <v>7304</v>
      </c>
      <c r="B33" s="101" t="s">
        <v>25640</v>
      </c>
      <c r="C33" s="101" t="s">
        <v>8</v>
      </c>
      <c r="D33" s="101" t="s">
        <v>14</v>
      </c>
      <c r="E33" s="101" t="s">
        <v>30098</v>
      </c>
      <c r="F33" s="101" t="s">
        <v>31074</v>
      </c>
      <c r="G33" s="101" t="s">
        <v>37828</v>
      </c>
      <c r="H33" s="101" t="s">
        <v>37849</v>
      </c>
      <c r="I33" s="101" t="s">
        <v>25506</v>
      </c>
      <c r="J33" s="104" t="s">
        <v>30157</v>
      </c>
      <c r="L33" s="101" t="s">
        <v>30025</v>
      </c>
      <c r="M33" s="101" t="s">
        <v>12</v>
      </c>
      <c r="N33" s="101">
        <v>2094.3000000000002</v>
      </c>
      <c r="O33" s="100"/>
      <c r="U33" s="101">
        <v>3</v>
      </c>
      <c r="W33" s="101">
        <v>9</v>
      </c>
      <c r="Y33" s="101">
        <v>10</v>
      </c>
      <c r="AA33" s="101">
        <v>8</v>
      </c>
      <c r="AC33" s="101">
        <v>3</v>
      </c>
    </row>
    <row r="34" spans="1:29" ht="15" customHeight="1" x14ac:dyDescent="0.2">
      <c r="A34" s="101" t="s">
        <v>37763</v>
      </c>
      <c r="B34" s="101" t="s">
        <v>25640</v>
      </c>
      <c r="C34" s="101" t="s">
        <v>8</v>
      </c>
      <c r="D34" s="101" t="s">
        <v>14</v>
      </c>
      <c r="E34" s="101" t="s">
        <v>30098</v>
      </c>
      <c r="F34" s="101" t="s">
        <v>31074</v>
      </c>
      <c r="G34" s="101" t="s">
        <v>37828</v>
      </c>
      <c r="H34" s="101" t="s">
        <v>37850</v>
      </c>
      <c r="I34" s="101" t="s">
        <v>29</v>
      </c>
      <c r="J34" s="104" t="s">
        <v>30157</v>
      </c>
      <c r="L34" s="101" t="s">
        <v>30025</v>
      </c>
      <c r="M34" s="101" t="s">
        <v>12</v>
      </c>
      <c r="N34" s="101">
        <v>2094.3000000000002</v>
      </c>
      <c r="O34" s="100"/>
      <c r="U34" s="101">
        <v>3</v>
      </c>
      <c r="W34" s="101">
        <v>10</v>
      </c>
      <c r="Y34" s="101">
        <v>13</v>
      </c>
      <c r="AA34" s="101">
        <v>9</v>
      </c>
      <c r="AC34" s="101">
        <v>3</v>
      </c>
    </row>
    <row r="35" spans="1:29" ht="15" customHeight="1" x14ac:dyDescent="0.2">
      <c r="A35" s="101" t="s">
        <v>7332</v>
      </c>
      <c r="B35" s="101" t="s">
        <v>25640</v>
      </c>
      <c r="C35" s="101" t="s">
        <v>8</v>
      </c>
      <c r="D35" s="101" t="s">
        <v>14</v>
      </c>
      <c r="E35" s="101" t="s">
        <v>30098</v>
      </c>
      <c r="F35" s="101" t="s">
        <v>31074</v>
      </c>
      <c r="G35" s="101" t="s">
        <v>37828</v>
      </c>
      <c r="H35" s="101" t="s">
        <v>37851</v>
      </c>
      <c r="I35" s="101" t="s">
        <v>25380</v>
      </c>
      <c r="J35" s="104" t="s">
        <v>30157</v>
      </c>
      <c r="L35" s="101" t="s">
        <v>30025</v>
      </c>
      <c r="M35" s="101" t="s">
        <v>12</v>
      </c>
      <c r="N35" s="101">
        <v>2094.3000000000002</v>
      </c>
      <c r="O35" s="100"/>
      <c r="U35" s="101">
        <v>3</v>
      </c>
      <c r="W35" s="101">
        <v>10</v>
      </c>
      <c r="Y35" s="101">
        <v>11</v>
      </c>
      <c r="AA35" s="101">
        <v>9</v>
      </c>
      <c r="AC35" s="101">
        <v>4</v>
      </c>
    </row>
    <row r="36" spans="1:29" ht="15" customHeight="1" x14ac:dyDescent="0.2">
      <c r="A36" s="101" t="s">
        <v>37764</v>
      </c>
      <c r="B36" s="101" t="s">
        <v>26131</v>
      </c>
      <c r="C36" s="101" t="s">
        <v>8</v>
      </c>
      <c r="D36" s="101" t="s">
        <v>21</v>
      </c>
      <c r="E36" s="101" t="s">
        <v>30098</v>
      </c>
      <c r="F36" s="101" t="s">
        <v>91</v>
      </c>
      <c r="G36" s="101" t="s">
        <v>37828</v>
      </c>
      <c r="H36" s="101" t="s">
        <v>37852</v>
      </c>
      <c r="I36" s="101" t="s">
        <v>100</v>
      </c>
      <c r="J36" s="104" t="s">
        <v>30157</v>
      </c>
      <c r="L36" s="101" t="s">
        <v>30025</v>
      </c>
      <c r="M36" s="101" t="s">
        <v>12</v>
      </c>
      <c r="N36" s="101">
        <v>2094.3000000000002</v>
      </c>
      <c r="O36" s="100"/>
      <c r="U36" s="101">
        <v>2</v>
      </c>
      <c r="W36" s="101">
        <v>5</v>
      </c>
      <c r="Y36" s="101">
        <v>8</v>
      </c>
      <c r="AA36" s="101">
        <v>7</v>
      </c>
      <c r="AC36" s="101">
        <v>2</v>
      </c>
    </row>
    <row r="37" spans="1:29" ht="15" customHeight="1" x14ac:dyDescent="0.2">
      <c r="A37" s="101" t="s">
        <v>7544</v>
      </c>
      <c r="B37" s="101" t="s">
        <v>26140</v>
      </c>
      <c r="C37" s="101" t="s">
        <v>8</v>
      </c>
      <c r="D37" s="101" t="s">
        <v>17</v>
      </c>
      <c r="E37" s="101" t="s">
        <v>30098</v>
      </c>
      <c r="F37" s="101" t="s">
        <v>31074</v>
      </c>
      <c r="G37" s="101" t="s">
        <v>37828</v>
      </c>
      <c r="H37" s="101" t="s">
        <v>37681</v>
      </c>
      <c r="I37" s="101" t="s">
        <v>1</v>
      </c>
      <c r="J37" s="104" t="s">
        <v>30366</v>
      </c>
      <c r="K37" s="101" t="s">
        <v>30102</v>
      </c>
      <c r="L37" s="101" t="s">
        <v>30025</v>
      </c>
      <c r="M37" s="101" t="s">
        <v>12</v>
      </c>
      <c r="N37" s="101">
        <v>2380.9500000000003</v>
      </c>
      <c r="O37" s="100"/>
      <c r="U37" s="101">
        <v>3</v>
      </c>
      <c r="W37" s="101">
        <v>9</v>
      </c>
      <c r="Y37" s="101">
        <v>12</v>
      </c>
      <c r="AA37" s="101">
        <v>7</v>
      </c>
      <c r="AC37" s="101">
        <v>3</v>
      </c>
    </row>
    <row r="38" spans="1:29" ht="15" customHeight="1" x14ac:dyDescent="0.2">
      <c r="A38" s="101" t="s">
        <v>7548</v>
      </c>
      <c r="B38" s="101" t="s">
        <v>26140</v>
      </c>
      <c r="C38" s="101" t="s">
        <v>8</v>
      </c>
      <c r="D38" s="101" t="s">
        <v>17</v>
      </c>
      <c r="E38" s="101" t="s">
        <v>30098</v>
      </c>
      <c r="F38" s="101" t="s">
        <v>31074</v>
      </c>
      <c r="G38" s="101" t="s">
        <v>37828</v>
      </c>
      <c r="H38" s="101" t="s">
        <v>37853</v>
      </c>
      <c r="I38" s="101" t="s">
        <v>144</v>
      </c>
      <c r="J38" s="104" t="s">
        <v>30366</v>
      </c>
      <c r="K38" s="101" t="s">
        <v>30102</v>
      </c>
      <c r="L38" s="101" t="s">
        <v>30025</v>
      </c>
      <c r="M38" s="101" t="s">
        <v>12</v>
      </c>
      <c r="N38" s="101">
        <v>2380.9500000000003</v>
      </c>
      <c r="O38" s="100"/>
      <c r="W38" s="101">
        <v>2</v>
      </c>
      <c r="Y38" s="101">
        <v>7</v>
      </c>
      <c r="AA38" s="101">
        <v>3</v>
      </c>
      <c r="AC38" s="101">
        <v>1</v>
      </c>
    </row>
    <row r="39" spans="1:29" ht="15" customHeight="1" x14ac:dyDescent="0.2">
      <c r="A39" s="101" t="s">
        <v>7546</v>
      </c>
      <c r="B39" s="101" t="s">
        <v>26140</v>
      </c>
      <c r="C39" s="101" t="s">
        <v>8</v>
      </c>
      <c r="D39" s="101" t="s">
        <v>17</v>
      </c>
      <c r="E39" s="101" t="s">
        <v>30098</v>
      </c>
      <c r="F39" s="101" t="s">
        <v>31074</v>
      </c>
      <c r="G39" s="101" t="s">
        <v>37828</v>
      </c>
      <c r="H39" s="101" t="s">
        <v>37854</v>
      </c>
      <c r="I39" s="101" t="s">
        <v>25445</v>
      </c>
      <c r="J39" s="104" t="s">
        <v>30366</v>
      </c>
      <c r="K39" s="101" t="s">
        <v>30102</v>
      </c>
      <c r="L39" s="101" t="s">
        <v>30025</v>
      </c>
      <c r="M39" s="101" t="s">
        <v>12</v>
      </c>
      <c r="N39" s="101">
        <v>2380.9500000000003</v>
      </c>
      <c r="O39" s="100"/>
      <c r="U39" s="101">
        <v>2</v>
      </c>
      <c r="W39" s="101">
        <v>9</v>
      </c>
      <c r="Y39" s="101">
        <v>10</v>
      </c>
      <c r="AA39" s="101">
        <v>6</v>
      </c>
      <c r="AC39" s="101">
        <v>2</v>
      </c>
    </row>
    <row r="40" spans="1:29" ht="15" customHeight="1" x14ac:dyDescent="0.2">
      <c r="A40" s="101" t="s">
        <v>7538</v>
      </c>
      <c r="B40" s="101" t="s">
        <v>26140</v>
      </c>
      <c r="C40" s="101" t="s">
        <v>8</v>
      </c>
      <c r="D40" s="101" t="s">
        <v>17</v>
      </c>
      <c r="E40" s="101" t="s">
        <v>30098</v>
      </c>
      <c r="F40" s="101" t="s">
        <v>31074</v>
      </c>
      <c r="G40" s="101" t="s">
        <v>37828</v>
      </c>
      <c r="H40" s="101" t="s">
        <v>37855</v>
      </c>
      <c r="I40" s="101" t="s">
        <v>52</v>
      </c>
      <c r="J40" s="104" t="s">
        <v>30366</v>
      </c>
      <c r="K40" s="101" t="s">
        <v>30102</v>
      </c>
      <c r="L40" s="101" t="s">
        <v>30025</v>
      </c>
      <c r="M40" s="101" t="s">
        <v>12</v>
      </c>
      <c r="N40" s="101">
        <v>2380.9500000000003</v>
      </c>
      <c r="O40" s="100"/>
      <c r="U40" s="101">
        <v>4</v>
      </c>
      <c r="W40" s="101">
        <v>9</v>
      </c>
      <c r="Y40" s="101">
        <v>16</v>
      </c>
      <c r="AA40" s="101">
        <v>10</v>
      </c>
      <c r="AC40" s="101">
        <v>4</v>
      </c>
    </row>
    <row r="41" spans="1:29" ht="15" customHeight="1" x14ac:dyDescent="0.2">
      <c r="A41" s="101" t="s">
        <v>7550</v>
      </c>
      <c r="B41" s="101" t="s">
        <v>26140</v>
      </c>
      <c r="C41" s="101" t="s">
        <v>8</v>
      </c>
      <c r="D41" s="101" t="s">
        <v>17</v>
      </c>
      <c r="E41" s="101" t="s">
        <v>30098</v>
      </c>
      <c r="F41" s="101" t="s">
        <v>31074</v>
      </c>
      <c r="G41" s="101" t="s">
        <v>37828</v>
      </c>
      <c r="H41" s="101" t="s">
        <v>37856</v>
      </c>
      <c r="I41" s="101" t="s">
        <v>25506</v>
      </c>
      <c r="J41" s="104" t="s">
        <v>30366</v>
      </c>
      <c r="K41" s="101" t="s">
        <v>30102</v>
      </c>
      <c r="L41" s="101" t="s">
        <v>30025</v>
      </c>
      <c r="M41" s="101" t="s">
        <v>12</v>
      </c>
      <c r="N41" s="101">
        <v>2380.9500000000003</v>
      </c>
      <c r="O41" s="100"/>
      <c r="U41" s="101">
        <v>2</v>
      </c>
      <c r="W41" s="101">
        <v>8</v>
      </c>
      <c r="Y41" s="101">
        <v>9</v>
      </c>
      <c r="AA41" s="101">
        <v>5</v>
      </c>
      <c r="AC41" s="101">
        <v>2</v>
      </c>
    </row>
    <row r="42" spans="1:29" ht="15" customHeight="1" x14ac:dyDescent="0.2">
      <c r="A42" s="101" t="s">
        <v>36325</v>
      </c>
      <c r="B42" s="101" t="s">
        <v>26140</v>
      </c>
      <c r="C42" s="101" t="s">
        <v>8</v>
      </c>
      <c r="D42" s="101" t="s">
        <v>17</v>
      </c>
      <c r="E42" s="101" t="s">
        <v>30098</v>
      </c>
      <c r="F42" s="101" t="s">
        <v>31074</v>
      </c>
      <c r="G42" s="101" t="s">
        <v>37828</v>
      </c>
      <c r="H42" s="101" t="s">
        <v>37857</v>
      </c>
      <c r="I42" s="101" t="s">
        <v>25505</v>
      </c>
      <c r="J42" s="104" t="s">
        <v>30366</v>
      </c>
      <c r="K42" s="101" t="s">
        <v>30102</v>
      </c>
      <c r="L42" s="101" t="s">
        <v>30025</v>
      </c>
      <c r="M42" s="101" t="s">
        <v>12</v>
      </c>
      <c r="N42" s="101">
        <v>2380.9500000000003</v>
      </c>
      <c r="O42" s="100"/>
      <c r="U42" s="101">
        <v>3</v>
      </c>
      <c r="W42" s="101">
        <v>7</v>
      </c>
      <c r="Y42" s="101">
        <v>11</v>
      </c>
      <c r="AA42" s="101">
        <v>6</v>
      </c>
      <c r="AC42" s="101">
        <v>3</v>
      </c>
    </row>
    <row r="43" spans="1:29" ht="15" customHeight="1" x14ac:dyDescent="0.2">
      <c r="A43" s="101" t="s">
        <v>7952</v>
      </c>
      <c r="B43" s="101" t="s">
        <v>29088</v>
      </c>
      <c r="C43" s="101" t="s">
        <v>8</v>
      </c>
      <c r="D43" s="101" t="s">
        <v>21</v>
      </c>
      <c r="E43" s="101" t="s">
        <v>30098</v>
      </c>
      <c r="F43" s="101" t="s">
        <v>31074</v>
      </c>
      <c r="G43" s="101" t="s">
        <v>37828</v>
      </c>
      <c r="H43" s="101" t="s">
        <v>37837</v>
      </c>
      <c r="I43" s="101" t="s">
        <v>52</v>
      </c>
      <c r="J43" s="104" t="s">
        <v>30176</v>
      </c>
      <c r="K43" s="101" t="s">
        <v>30107</v>
      </c>
      <c r="L43" s="101" t="s">
        <v>30025</v>
      </c>
      <c r="M43" s="101" t="s">
        <v>31087</v>
      </c>
      <c r="N43" s="101">
        <v>10945.35</v>
      </c>
      <c r="O43" s="100"/>
      <c r="Y43" s="101">
        <v>1</v>
      </c>
      <c r="AA43" s="101">
        <v>2</v>
      </c>
      <c r="AC43" s="101">
        <v>1</v>
      </c>
    </row>
    <row r="44" spans="1:29" ht="15" customHeight="1" x14ac:dyDescent="0.2">
      <c r="A44" s="101" t="s">
        <v>7978</v>
      </c>
      <c r="B44" s="101" t="s">
        <v>29096</v>
      </c>
      <c r="C44" s="101" t="s">
        <v>8</v>
      </c>
      <c r="D44" s="101" t="s">
        <v>21</v>
      </c>
      <c r="E44" s="101" t="s">
        <v>30098</v>
      </c>
      <c r="F44" s="101" t="s">
        <v>31074</v>
      </c>
      <c r="G44" s="101" t="s">
        <v>37828</v>
      </c>
      <c r="H44" s="101" t="s">
        <v>37837</v>
      </c>
      <c r="I44" s="101" t="s">
        <v>52</v>
      </c>
      <c r="J44" s="104" t="s">
        <v>30162</v>
      </c>
      <c r="K44" s="101" t="s">
        <v>30107</v>
      </c>
      <c r="L44" s="101" t="s">
        <v>30025</v>
      </c>
      <c r="M44" s="101" t="s">
        <v>31087</v>
      </c>
      <c r="N44" s="101">
        <v>10711.35</v>
      </c>
      <c r="O44" s="100"/>
      <c r="W44" s="101">
        <v>1</v>
      </c>
      <c r="Y44" s="101">
        <v>2</v>
      </c>
    </row>
    <row r="45" spans="1:29" ht="15" customHeight="1" x14ac:dyDescent="0.2">
      <c r="A45" s="101" t="s">
        <v>8634</v>
      </c>
      <c r="B45" s="101" t="s">
        <v>25904</v>
      </c>
      <c r="C45" s="101" t="s">
        <v>8</v>
      </c>
      <c r="D45" s="101" t="s">
        <v>21</v>
      </c>
      <c r="E45" s="101" t="s">
        <v>30098</v>
      </c>
      <c r="F45" s="101" t="s">
        <v>31074</v>
      </c>
      <c r="G45" s="101" t="s">
        <v>37828</v>
      </c>
      <c r="H45" s="101" t="s">
        <v>37837</v>
      </c>
      <c r="I45" s="101" t="s">
        <v>52</v>
      </c>
      <c r="J45" s="104" t="s">
        <v>30177</v>
      </c>
      <c r="K45" s="101" t="s">
        <v>30107</v>
      </c>
      <c r="L45" s="101" t="s">
        <v>30025</v>
      </c>
      <c r="M45" s="101" t="s">
        <v>31087</v>
      </c>
      <c r="N45" s="101">
        <v>6171.75</v>
      </c>
      <c r="O45" s="100"/>
      <c r="W45" s="101">
        <v>1</v>
      </c>
      <c r="Y45" s="101">
        <v>1</v>
      </c>
    </row>
    <row r="46" spans="1:29" ht="15" customHeight="1" x14ac:dyDescent="0.2">
      <c r="A46" s="101" t="s">
        <v>37765</v>
      </c>
      <c r="B46" s="101" t="s">
        <v>37695</v>
      </c>
      <c r="C46" s="101" t="s">
        <v>8</v>
      </c>
      <c r="D46" s="101" t="s">
        <v>21</v>
      </c>
      <c r="E46" s="101" t="s">
        <v>30098</v>
      </c>
      <c r="F46" s="101" t="s">
        <v>31074</v>
      </c>
      <c r="G46" s="101" t="s">
        <v>37828</v>
      </c>
      <c r="H46" s="101" t="s">
        <v>37858</v>
      </c>
      <c r="I46" s="101" t="s">
        <v>25445</v>
      </c>
      <c r="J46" s="104" t="s">
        <v>30162</v>
      </c>
      <c r="K46" s="101" t="s">
        <v>30107</v>
      </c>
      <c r="L46" s="101" t="s">
        <v>30025</v>
      </c>
      <c r="M46" s="101" t="s">
        <v>31087</v>
      </c>
      <c r="N46" s="101">
        <v>6095.7000000000007</v>
      </c>
      <c r="O46" s="100"/>
      <c r="W46" s="101">
        <v>1</v>
      </c>
      <c r="Y46" s="101">
        <v>2</v>
      </c>
      <c r="AA46" s="101">
        <v>1</v>
      </c>
    </row>
    <row r="47" spans="1:29" ht="15" customHeight="1" x14ac:dyDescent="0.2">
      <c r="A47" s="101" t="s">
        <v>8998</v>
      </c>
      <c r="B47" s="101" t="s">
        <v>37695</v>
      </c>
      <c r="C47" s="101" t="s">
        <v>8</v>
      </c>
      <c r="D47" s="101" t="s">
        <v>21</v>
      </c>
      <c r="E47" s="101" t="s">
        <v>30098</v>
      </c>
      <c r="F47" s="101" t="s">
        <v>31074</v>
      </c>
      <c r="G47" s="101" t="s">
        <v>37828</v>
      </c>
      <c r="H47" s="101" t="s">
        <v>37837</v>
      </c>
      <c r="I47" s="101" t="s">
        <v>212</v>
      </c>
      <c r="J47" s="104" t="s">
        <v>30162</v>
      </c>
      <c r="K47" s="101" t="s">
        <v>30107</v>
      </c>
      <c r="L47" s="101" t="s">
        <v>30025</v>
      </c>
      <c r="M47" s="101" t="s">
        <v>31087</v>
      </c>
      <c r="N47" s="101">
        <v>6095.7000000000007</v>
      </c>
      <c r="O47" s="100"/>
      <c r="W47" s="101">
        <v>1</v>
      </c>
      <c r="Y47" s="101">
        <v>1</v>
      </c>
    </row>
    <row r="48" spans="1:29" ht="15" customHeight="1" x14ac:dyDescent="0.2">
      <c r="A48" s="101" t="s">
        <v>9143</v>
      </c>
      <c r="B48" s="101" t="s">
        <v>37696</v>
      </c>
      <c r="C48" s="101" t="s">
        <v>8</v>
      </c>
      <c r="D48" s="101" t="s">
        <v>21</v>
      </c>
      <c r="E48" s="101" t="s">
        <v>30098</v>
      </c>
      <c r="F48" s="101" t="s">
        <v>31074</v>
      </c>
      <c r="G48" s="101" t="s">
        <v>37828</v>
      </c>
      <c r="H48" s="101" t="s">
        <v>37859</v>
      </c>
      <c r="I48" s="101" t="s">
        <v>212</v>
      </c>
      <c r="J48" s="104" t="s">
        <v>30162</v>
      </c>
      <c r="K48" s="101" t="s">
        <v>30107</v>
      </c>
      <c r="L48" s="101" t="s">
        <v>30025</v>
      </c>
      <c r="M48" s="101" t="s">
        <v>31087</v>
      </c>
      <c r="N48" s="101">
        <v>6259.5</v>
      </c>
      <c r="O48" s="100"/>
      <c r="Y48" s="101">
        <v>1</v>
      </c>
    </row>
    <row r="49" spans="1:29" ht="15" customHeight="1" x14ac:dyDescent="0.2">
      <c r="A49" s="101" t="s">
        <v>37766</v>
      </c>
      <c r="B49" s="101" t="s">
        <v>37697</v>
      </c>
      <c r="C49" s="101" t="s">
        <v>8</v>
      </c>
      <c r="D49" s="101" t="s">
        <v>21</v>
      </c>
      <c r="E49" s="101" t="s">
        <v>30098</v>
      </c>
      <c r="F49" s="101" t="s">
        <v>31074</v>
      </c>
      <c r="G49" s="101" t="s">
        <v>37828</v>
      </c>
      <c r="H49" s="101" t="s">
        <v>37857</v>
      </c>
      <c r="I49" s="101" t="s">
        <v>212</v>
      </c>
      <c r="J49" s="104" t="s">
        <v>30176</v>
      </c>
      <c r="K49" s="101" t="s">
        <v>30107</v>
      </c>
      <c r="L49" s="101" t="s">
        <v>30025</v>
      </c>
      <c r="M49" s="101" t="s">
        <v>31087</v>
      </c>
      <c r="N49" s="101">
        <v>7195.5</v>
      </c>
      <c r="O49" s="100"/>
      <c r="W49" s="101">
        <v>1</v>
      </c>
      <c r="Y49" s="101">
        <v>2</v>
      </c>
      <c r="AA49" s="101">
        <v>1</v>
      </c>
    </row>
    <row r="50" spans="1:29" ht="15" customHeight="1" x14ac:dyDescent="0.2">
      <c r="A50" s="101" t="s">
        <v>8716</v>
      </c>
      <c r="B50" s="101" t="s">
        <v>37698</v>
      </c>
      <c r="C50" s="101" t="s">
        <v>8</v>
      </c>
      <c r="D50" s="101" t="s">
        <v>14</v>
      </c>
      <c r="E50" s="101" t="s">
        <v>30098</v>
      </c>
      <c r="F50" s="101" t="s">
        <v>31074</v>
      </c>
      <c r="G50" s="101" t="s">
        <v>37828</v>
      </c>
      <c r="H50" s="101" t="s">
        <v>37834</v>
      </c>
      <c r="I50" s="101" t="s">
        <v>54</v>
      </c>
      <c r="J50" s="104" t="s">
        <v>30919</v>
      </c>
      <c r="K50" s="101" t="s">
        <v>30102</v>
      </c>
      <c r="L50" s="101" t="s">
        <v>30025</v>
      </c>
      <c r="M50" s="101" t="s">
        <v>12</v>
      </c>
      <c r="N50" s="101">
        <v>2568.15</v>
      </c>
      <c r="O50" s="100"/>
      <c r="U50" s="101">
        <v>2</v>
      </c>
      <c r="W50" s="101">
        <v>6</v>
      </c>
      <c r="Y50" s="101">
        <v>7</v>
      </c>
      <c r="AA50" s="101">
        <v>4</v>
      </c>
    </row>
    <row r="51" spans="1:29" ht="15" customHeight="1" x14ac:dyDescent="0.2">
      <c r="A51" s="101" t="s">
        <v>37767</v>
      </c>
      <c r="B51" s="101" t="s">
        <v>37698</v>
      </c>
      <c r="C51" s="101" t="s">
        <v>8</v>
      </c>
      <c r="D51" s="101" t="s">
        <v>14</v>
      </c>
      <c r="E51" s="101" t="s">
        <v>30098</v>
      </c>
      <c r="F51" s="101" t="s">
        <v>31074</v>
      </c>
      <c r="G51" s="101" t="s">
        <v>37828</v>
      </c>
      <c r="H51" s="101" t="s">
        <v>37837</v>
      </c>
      <c r="I51" s="101" t="s">
        <v>52</v>
      </c>
      <c r="J51" s="104" t="s">
        <v>30919</v>
      </c>
      <c r="K51" s="101" t="s">
        <v>30102</v>
      </c>
      <c r="L51" s="101" t="s">
        <v>30025</v>
      </c>
      <c r="M51" s="101" t="s">
        <v>12</v>
      </c>
      <c r="N51" s="101">
        <v>2568.15</v>
      </c>
      <c r="O51" s="100"/>
      <c r="U51" s="101">
        <v>2</v>
      </c>
      <c r="W51" s="101">
        <v>6</v>
      </c>
      <c r="Y51" s="101">
        <v>8</v>
      </c>
      <c r="AA51" s="101">
        <v>4</v>
      </c>
    </row>
    <row r="52" spans="1:29" ht="15" customHeight="1" x14ac:dyDescent="0.2">
      <c r="A52" s="101" t="s">
        <v>9020</v>
      </c>
      <c r="B52" s="101" t="s">
        <v>37699</v>
      </c>
      <c r="C52" s="101" t="s">
        <v>8</v>
      </c>
      <c r="D52" s="101" t="s">
        <v>21</v>
      </c>
      <c r="E52" s="101" t="s">
        <v>30098</v>
      </c>
      <c r="F52" s="101" t="s">
        <v>31074</v>
      </c>
      <c r="G52" s="101" t="s">
        <v>37828</v>
      </c>
      <c r="H52" s="101" t="s">
        <v>37837</v>
      </c>
      <c r="I52" s="101" t="s">
        <v>52</v>
      </c>
      <c r="J52" s="104" t="s">
        <v>30131</v>
      </c>
      <c r="K52" s="101" t="s">
        <v>30102</v>
      </c>
      <c r="L52" s="101" t="s">
        <v>30025</v>
      </c>
      <c r="M52" s="101" t="s">
        <v>12</v>
      </c>
      <c r="N52" s="101">
        <v>2152.7999999999997</v>
      </c>
      <c r="O52" s="100"/>
      <c r="U52" s="101">
        <v>3</v>
      </c>
      <c r="W52" s="101">
        <v>7</v>
      </c>
      <c r="Y52" s="101">
        <v>9</v>
      </c>
      <c r="AA52" s="101">
        <v>3</v>
      </c>
    </row>
    <row r="53" spans="1:29" ht="15" customHeight="1" x14ac:dyDescent="0.2">
      <c r="A53" s="101" t="s">
        <v>9022</v>
      </c>
      <c r="B53" s="101" t="s">
        <v>37699</v>
      </c>
      <c r="C53" s="101" t="s">
        <v>8</v>
      </c>
      <c r="D53" s="101" t="s">
        <v>21</v>
      </c>
      <c r="E53" s="101" t="s">
        <v>30098</v>
      </c>
      <c r="F53" s="101" t="s">
        <v>31074</v>
      </c>
      <c r="G53" s="101" t="s">
        <v>37828</v>
      </c>
      <c r="H53" s="101" t="s">
        <v>37860</v>
      </c>
      <c r="I53" s="101" t="s">
        <v>233</v>
      </c>
      <c r="J53" s="104" t="s">
        <v>30131</v>
      </c>
      <c r="K53" s="101" t="s">
        <v>30102</v>
      </c>
      <c r="L53" s="101" t="s">
        <v>30024</v>
      </c>
      <c r="M53" s="101" t="s">
        <v>12</v>
      </c>
      <c r="N53" s="101">
        <v>2152.7999999999997</v>
      </c>
      <c r="O53" s="100"/>
      <c r="U53" s="101">
        <v>2</v>
      </c>
      <c r="W53" s="101">
        <v>6</v>
      </c>
      <c r="Y53" s="101">
        <v>8</v>
      </c>
      <c r="AA53" s="101">
        <v>5</v>
      </c>
    </row>
    <row r="54" spans="1:29" ht="15" customHeight="1" x14ac:dyDescent="0.2">
      <c r="A54" s="101" t="s">
        <v>37768</v>
      </c>
      <c r="B54" s="101" t="s">
        <v>37700</v>
      </c>
      <c r="C54" s="101" t="s">
        <v>8</v>
      </c>
      <c r="D54" s="101" t="s">
        <v>14</v>
      </c>
      <c r="E54" s="101" t="s">
        <v>30098</v>
      </c>
      <c r="F54" s="101" t="s">
        <v>31074</v>
      </c>
      <c r="G54" s="101" t="s">
        <v>37828</v>
      </c>
      <c r="H54" s="101" t="s">
        <v>37861</v>
      </c>
      <c r="I54" s="101" t="s">
        <v>26</v>
      </c>
      <c r="J54" s="104" t="s">
        <v>30366</v>
      </c>
      <c r="K54" s="101" t="s">
        <v>30102</v>
      </c>
      <c r="L54" s="101" t="s">
        <v>30025</v>
      </c>
      <c r="M54" s="101" t="s">
        <v>12</v>
      </c>
      <c r="N54" s="101">
        <v>2094.3000000000002</v>
      </c>
      <c r="O54" s="100"/>
      <c r="U54" s="101">
        <v>1</v>
      </c>
      <c r="W54" s="101">
        <v>4</v>
      </c>
      <c r="Y54" s="101">
        <v>7</v>
      </c>
      <c r="AA54" s="101">
        <v>4</v>
      </c>
    </row>
    <row r="55" spans="1:29" ht="15" customHeight="1" x14ac:dyDescent="0.2">
      <c r="A55" s="101" t="s">
        <v>8744</v>
      </c>
      <c r="B55" s="101" t="s">
        <v>25910</v>
      </c>
      <c r="C55" s="101" t="s">
        <v>8</v>
      </c>
      <c r="D55" s="101" t="s">
        <v>9</v>
      </c>
      <c r="E55" s="101" t="s">
        <v>30098</v>
      </c>
      <c r="F55" s="101" t="s">
        <v>91</v>
      </c>
      <c r="G55" s="101" t="s">
        <v>37828</v>
      </c>
      <c r="H55" s="101" t="s">
        <v>37837</v>
      </c>
      <c r="I55" s="101" t="s">
        <v>52</v>
      </c>
      <c r="J55" s="104" t="s">
        <v>30157</v>
      </c>
      <c r="L55" s="101" t="s">
        <v>30025</v>
      </c>
      <c r="M55" s="101" t="s">
        <v>12</v>
      </c>
      <c r="N55" s="101">
        <v>2234.7000000000003</v>
      </c>
      <c r="O55" s="100"/>
      <c r="W55" s="101">
        <v>2</v>
      </c>
      <c r="Y55" s="101">
        <v>4</v>
      </c>
      <c r="AA55" s="101">
        <v>5</v>
      </c>
    </row>
    <row r="56" spans="1:29" ht="15" customHeight="1" x14ac:dyDescent="0.2">
      <c r="A56" s="101" t="s">
        <v>8746</v>
      </c>
      <c r="B56" s="101" t="s">
        <v>25910</v>
      </c>
      <c r="C56" s="101" t="s">
        <v>8</v>
      </c>
      <c r="D56" s="101" t="s">
        <v>9</v>
      </c>
      <c r="E56" s="101" t="s">
        <v>30098</v>
      </c>
      <c r="F56" s="101" t="s">
        <v>31074</v>
      </c>
      <c r="G56" s="101" t="s">
        <v>37828</v>
      </c>
      <c r="H56" s="101" t="s">
        <v>37831</v>
      </c>
      <c r="I56" s="101" t="s">
        <v>43</v>
      </c>
      <c r="J56" s="104" t="s">
        <v>30157</v>
      </c>
      <c r="L56" s="101" t="s">
        <v>30025</v>
      </c>
      <c r="M56" s="101" t="s">
        <v>12</v>
      </c>
      <c r="N56" s="101">
        <v>2234.7000000000003</v>
      </c>
      <c r="O56" s="100"/>
      <c r="W56" s="101">
        <v>2</v>
      </c>
      <c r="Y56" s="101">
        <v>3</v>
      </c>
      <c r="AA56" s="101">
        <v>2</v>
      </c>
    </row>
    <row r="57" spans="1:29" ht="15" customHeight="1" x14ac:dyDescent="0.2">
      <c r="A57" s="101" t="s">
        <v>8750</v>
      </c>
      <c r="B57" s="101" t="s">
        <v>25910</v>
      </c>
      <c r="C57" s="101" t="s">
        <v>8</v>
      </c>
      <c r="D57" s="101" t="s">
        <v>9</v>
      </c>
      <c r="E57" s="101" t="s">
        <v>30098</v>
      </c>
      <c r="F57" s="101" t="s">
        <v>31074</v>
      </c>
      <c r="G57" s="101" t="s">
        <v>37828</v>
      </c>
      <c r="H57" s="101" t="s">
        <v>37842</v>
      </c>
      <c r="I57" s="101" t="s">
        <v>100</v>
      </c>
      <c r="J57" s="104" t="s">
        <v>30157</v>
      </c>
      <c r="L57" s="101" t="s">
        <v>30025</v>
      </c>
      <c r="M57" s="101" t="s">
        <v>12</v>
      </c>
      <c r="N57" s="101">
        <v>2234.7000000000003</v>
      </c>
      <c r="O57" s="100"/>
      <c r="W57" s="101">
        <v>4</v>
      </c>
      <c r="Y57" s="101">
        <v>6</v>
      </c>
      <c r="AA57" s="101">
        <v>4</v>
      </c>
    </row>
    <row r="58" spans="1:29" ht="15" customHeight="1" x14ac:dyDescent="0.2">
      <c r="A58" s="101" t="s">
        <v>8760</v>
      </c>
      <c r="B58" s="101" t="s">
        <v>26138</v>
      </c>
      <c r="C58" s="101" t="s">
        <v>8</v>
      </c>
      <c r="D58" s="101" t="s">
        <v>21</v>
      </c>
      <c r="E58" s="101" t="s">
        <v>30098</v>
      </c>
      <c r="F58" s="101" t="s">
        <v>31074</v>
      </c>
      <c r="G58" s="101" t="s">
        <v>37828</v>
      </c>
      <c r="H58" s="101" t="s">
        <v>37854</v>
      </c>
      <c r="I58" s="101" t="s">
        <v>22</v>
      </c>
      <c r="J58" s="104" t="s">
        <v>30366</v>
      </c>
      <c r="K58" s="101" t="s">
        <v>30102</v>
      </c>
      <c r="L58" s="101" t="s">
        <v>30025</v>
      </c>
      <c r="M58" s="101" t="s">
        <v>12</v>
      </c>
      <c r="N58" s="101">
        <v>2310.75</v>
      </c>
      <c r="O58" s="100"/>
      <c r="U58" s="101">
        <v>5</v>
      </c>
      <c r="W58" s="101">
        <v>12</v>
      </c>
      <c r="Y58" s="101">
        <v>14</v>
      </c>
      <c r="AA58" s="101">
        <v>8</v>
      </c>
    </row>
    <row r="59" spans="1:29" ht="15" customHeight="1" x14ac:dyDescent="0.2">
      <c r="A59" s="101" t="s">
        <v>8764</v>
      </c>
      <c r="B59" s="101" t="s">
        <v>26138</v>
      </c>
      <c r="C59" s="101" t="s">
        <v>8</v>
      </c>
      <c r="D59" s="101" t="s">
        <v>21</v>
      </c>
      <c r="E59" s="101" t="s">
        <v>30098</v>
      </c>
      <c r="F59" s="101" t="s">
        <v>31074</v>
      </c>
      <c r="G59" s="101" t="s">
        <v>37828</v>
      </c>
      <c r="H59" s="101" t="s">
        <v>37855</v>
      </c>
      <c r="I59" s="101" t="s">
        <v>42</v>
      </c>
      <c r="J59" s="104" t="s">
        <v>30366</v>
      </c>
      <c r="K59" s="101" t="s">
        <v>30102</v>
      </c>
      <c r="L59" s="101" t="s">
        <v>30025</v>
      </c>
      <c r="M59" s="101" t="s">
        <v>12</v>
      </c>
      <c r="N59" s="101">
        <v>2310.75</v>
      </c>
      <c r="O59" s="100"/>
      <c r="U59" s="101">
        <v>4</v>
      </c>
      <c r="W59" s="101">
        <v>12</v>
      </c>
      <c r="Y59" s="101">
        <v>13</v>
      </c>
      <c r="AA59" s="101">
        <v>9</v>
      </c>
    </row>
    <row r="60" spans="1:29" ht="15" customHeight="1" x14ac:dyDescent="0.2">
      <c r="A60" s="101" t="s">
        <v>8770</v>
      </c>
      <c r="B60" s="101" t="s">
        <v>26139</v>
      </c>
      <c r="C60" s="101" t="s">
        <v>8</v>
      </c>
      <c r="D60" s="101" t="s">
        <v>14</v>
      </c>
      <c r="E60" s="101" t="s">
        <v>30098</v>
      </c>
      <c r="F60" s="101" t="s">
        <v>31074</v>
      </c>
      <c r="G60" s="101" t="s">
        <v>37828</v>
      </c>
      <c r="H60" s="101" t="s">
        <v>37862</v>
      </c>
      <c r="I60" s="101" t="s">
        <v>25520</v>
      </c>
      <c r="J60" s="104" t="s">
        <v>30479</v>
      </c>
      <c r="K60" s="101" t="s">
        <v>30102</v>
      </c>
      <c r="L60" s="101" t="s">
        <v>30025</v>
      </c>
      <c r="M60" s="101" t="s">
        <v>12</v>
      </c>
      <c r="N60" s="101">
        <v>2380.9500000000003</v>
      </c>
      <c r="O60" s="100"/>
      <c r="W60" s="101">
        <v>4</v>
      </c>
      <c r="Y60" s="101">
        <v>6</v>
      </c>
      <c r="AA60" s="101">
        <v>4</v>
      </c>
    </row>
    <row r="61" spans="1:29" ht="15" customHeight="1" x14ac:dyDescent="0.2">
      <c r="A61" s="101" t="s">
        <v>37769</v>
      </c>
      <c r="B61" s="101" t="s">
        <v>26139</v>
      </c>
      <c r="C61" s="101" t="s">
        <v>8</v>
      </c>
      <c r="D61" s="101" t="s">
        <v>14</v>
      </c>
      <c r="E61" s="101" t="s">
        <v>30098</v>
      </c>
      <c r="F61" s="101" t="s">
        <v>31074</v>
      </c>
      <c r="G61" s="101" t="s">
        <v>37828</v>
      </c>
      <c r="H61" s="101" t="s">
        <v>37863</v>
      </c>
      <c r="I61" s="101" t="s">
        <v>37054</v>
      </c>
      <c r="J61" s="104" t="s">
        <v>30479</v>
      </c>
      <c r="K61" s="101" t="s">
        <v>30102</v>
      </c>
      <c r="L61" s="101" t="s">
        <v>30025</v>
      </c>
      <c r="M61" s="101" t="s">
        <v>12</v>
      </c>
      <c r="N61" s="101">
        <v>2380.9500000000003</v>
      </c>
      <c r="O61" s="100"/>
      <c r="U61" s="101">
        <v>3</v>
      </c>
      <c r="W61" s="101">
        <v>9</v>
      </c>
      <c r="Y61" s="101">
        <v>12</v>
      </c>
      <c r="AA61" s="101">
        <v>4</v>
      </c>
    </row>
    <row r="62" spans="1:29" ht="15" customHeight="1" x14ac:dyDescent="0.2">
      <c r="A62" s="101" t="s">
        <v>9030</v>
      </c>
      <c r="B62" s="101" t="s">
        <v>37701</v>
      </c>
      <c r="C62" s="101" t="s">
        <v>8</v>
      </c>
      <c r="D62" s="101" t="s">
        <v>21</v>
      </c>
      <c r="E62" s="101" t="s">
        <v>30098</v>
      </c>
      <c r="F62" s="101" t="s">
        <v>31074</v>
      </c>
      <c r="G62" s="101" t="s">
        <v>37828</v>
      </c>
      <c r="H62" s="101" t="s">
        <v>37854</v>
      </c>
      <c r="I62" s="101" t="s">
        <v>25537</v>
      </c>
      <c r="J62" s="104" t="s">
        <v>30366</v>
      </c>
      <c r="K62" s="101" t="s">
        <v>30102</v>
      </c>
      <c r="L62" s="101" t="s">
        <v>30025</v>
      </c>
      <c r="M62" s="101" t="s">
        <v>12</v>
      </c>
      <c r="N62" s="101">
        <v>2263.9500000000003</v>
      </c>
      <c r="O62" s="100"/>
      <c r="U62" s="101">
        <v>4</v>
      </c>
      <c r="W62" s="101">
        <v>10</v>
      </c>
      <c r="Y62" s="101">
        <v>20</v>
      </c>
      <c r="AA62" s="101">
        <v>12</v>
      </c>
      <c r="AC62" s="101">
        <v>0</v>
      </c>
    </row>
    <row r="63" spans="1:29" ht="15" customHeight="1" x14ac:dyDescent="0.2">
      <c r="A63" s="101" t="s">
        <v>9032</v>
      </c>
      <c r="B63" s="101" t="s">
        <v>37701</v>
      </c>
      <c r="C63" s="101" t="s">
        <v>8</v>
      </c>
      <c r="D63" s="101" t="s">
        <v>21</v>
      </c>
      <c r="E63" s="101" t="s">
        <v>30098</v>
      </c>
      <c r="F63" s="101" t="s">
        <v>31074</v>
      </c>
      <c r="G63" s="101" t="s">
        <v>37828</v>
      </c>
      <c r="H63" s="101" t="s">
        <v>37864</v>
      </c>
      <c r="I63" s="101" t="s">
        <v>27</v>
      </c>
      <c r="J63" s="104" t="s">
        <v>30366</v>
      </c>
      <c r="K63" s="101" t="s">
        <v>30102</v>
      </c>
      <c r="L63" s="101" t="s">
        <v>30025</v>
      </c>
      <c r="M63" s="101" t="s">
        <v>12</v>
      </c>
      <c r="N63" s="101">
        <v>2263.9500000000003</v>
      </c>
      <c r="O63" s="100"/>
      <c r="W63" s="101">
        <v>3</v>
      </c>
      <c r="Y63" s="101">
        <v>8</v>
      </c>
      <c r="AA63" s="101">
        <v>4</v>
      </c>
    </row>
    <row r="64" spans="1:29" ht="15" customHeight="1" x14ac:dyDescent="0.2">
      <c r="A64" s="101" t="s">
        <v>36353</v>
      </c>
      <c r="B64" s="101" t="s">
        <v>37701</v>
      </c>
      <c r="C64" s="101" t="s">
        <v>8</v>
      </c>
      <c r="D64" s="101" t="s">
        <v>21</v>
      </c>
      <c r="E64" s="101" t="s">
        <v>30098</v>
      </c>
      <c r="F64" s="101" t="s">
        <v>31074</v>
      </c>
      <c r="G64" s="101" t="s">
        <v>37828</v>
      </c>
      <c r="H64" s="101" t="s">
        <v>37838</v>
      </c>
      <c r="I64" s="101" t="s">
        <v>25498</v>
      </c>
      <c r="J64" s="104" t="s">
        <v>30366</v>
      </c>
      <c r="K64" s="101" t="s">
        <v>30102</v>
      </c>
      <c r="L64" s="101" t="s">
        <v>30025</v>
      </c>
      <c r="M64" s="101" t="s">
        <v>12</v>
      </c>
      <c r="N64" s="101">
        <v>2263.9500000000003</v>
      </c>
      <c r="O64" s="100"/>
      <c r="U64" s="101">
        <v>2</v>
      </c>
      <c r="W64" s="101">
        <v>7</v>
      </c>
      <c r="Y64" s="101">
        <v>11</v>
      </c>
      <c r="AA64" s="101">
        <v>7</v>
      </c>
    </row>
    <row r="65" spans="1:27" ht="15" customHeight="1" x14ac:dyDescent="0.2">
      <c r="A65" s="101" t="s">
        <v>9036</v>
      </c>
      <c r="B65" s="101" t="s">
        <v>37701</v>
      </c>
      <c r="C65" s="101" t="s">
        <v>8</v>
      </c>
      <c r="D65" s="101" t="s">
        <v>21</v>
      </c>
      <c r="E65" s="101" t="s">
        <v>30098</v>
      </c>
      <c r="F65" s="101" t="s">
        <v>31074</v>
      </c>
      <c r="G65" s="101" t="s">
        <v>37828</v>
      </c>
      <c r="H65" s="101" t="s">
        <v>37855</v>
      </c>
      <c r="I65" s="101" t="s">
        <v>25497</v>
      </c>
      <c r="J65" s="104" t="s">
        <v>30366</v>
      </c>
      <c r="K65" s="101" t="s">
        <v>30102</v>
      </c>
      <c r="L65" s="101" t="s">
        <v>30025</v>
      </c>
      <c r="M65" s="101" t="s">
        <v>12</v>
      </c>
      <c r="N65" s="101">
        <v>2263.9500000000003</v>
      </c>
      <c r="O65" s="100"/>
      <c r="U65" s="101">
        <v>4</v>
      </c>
      <c r="W65" s="101">
        <v>12</v>
      </c>
      <c r="Y65" s="101">
        <v>20</v>
      </c>
      <c r="AA65" s="101">
        <v>12</v>
      </c>
    </row>
    <row r="66" spans="1:27" ht="15" customHeight="1" x14ac:dyDescent="0.2">
      <c r="A66" s="101" t="s">
        <v>9040</v>
      </c>
      <c r="B66" s="101" t="s">
        <v>37702</v>
      </c>
      <c r="C66" s="101" t="s">
        <v>8</v>
      </c>
      <c r="D66" s="101" t="s">
        <v>21</v>
      </c>
      <c r="E66" s="101" t="s">
        <v>30098</v>
      </c>
      <c r="F66" s="101" t="s">
        <v>31074</v>
      </c>
      <c r="G66" s="101" t="s">
        <v>37828</v>
      </c>
      <c r="H66" s="101" t="s">
        <v>37681</v>
      </c>
      <c r="I66" s="101" t="s">
        <v>1</v>
      </c>
      <c r="J66" s="104" t="s">
        <v>30479</v>
      </c>
      <c r="K66" s="101" t="s">
        <v>30102</v>
      </c>
      <c r="L66" s="101" t="s">
        <v>30025</v>
      </c>
      <c r="M66" s="101" t="s">
        <v>12</v>
      </c>
      <c r="N66" s="101">
        <v>2106</v>
      </c>
      <c r="O66" s="100"/>
      <c r="W66" s="101">
        <v>3</v>
      </c>
      <c r="Y66" s="101">
        <v>5</v>
      </c>
      <c r="AA66" s="101">
        <v>3</v>
      </c>
    </row>
    <row r="67" spans="1:27" ht="15" customHeight="1" x14ac:dyDescent="0.2">
      <c r="A67" s="101" t="s">
        <v>9038</v>
      </c>
      <c r="B67" s="101" t="s">
        <v>37702</v>
      </c>
      <c r="C67" s="101" t="s">
        <v>8</v>
      </c>
      <c r="D67" s="101" t="s">
        <v>21</v>
      </c>
      <c r="E67" s="101" t="s">
        <v>30098</v>
      </c>
      <c r="F67" s="101" t="s">
        <v>31074</v>
      </c>
      <c r="G67" s="101" t="s">
        <v>37828</v>
      </c>
      <c r="H67" s="101" t="s">
        <v>37843</v>
      </c>
      <c r="I67" s="101" t="s">
        <v>52</v>
      </c>
      <c r="J67" s="104" t="s">
        <v>30479</v>
      </c>
      <c r="K67" s="101" t="s">
        <v>30102</v>
      </c>
      <c r="L67" s="101" t="s">
        <v>30025</v>
      </c>
      <c r="M67" s="101" t="s">
        <v>12</v>
      </c>
      <c r="N67" s="101">
        <v>2106</v>
      </c>
      <c r="O67" s="100"/>
      <c r="W67" s="101">
        <v>1</v>
      </c>
      <c r="Y67" s="101">
        <v>4</v>
      </c>
      <c r="AA67" s="101">
        <v>3</v>
      </c>
    </row>
    <row r="68" spans="1:27" ht="15" customHeight="1" x14ac:dyDescent="0.2">
      <c r="A68" s="101" t="s">
        <v>37770</v>
      </c>
      <c r="B68" s="101" t="s">
        <v>37703</v>
      </c>
      <c r="C68" s="101" t="s">
        <v>8</v>
      </c>
      <c r="D68" s="101" t="s">
        <v>17</v>
      </c>
      <c r="E68" s="101" t="s">
        <v>30098</v>
      </c>
      <c r="F68" s="101" t="s">
        <v>31074</v>
      </c>
      <c r="G68" s="101" t="s">
        <v>37828</v>
      </c>
      <c r="H68" s="101" t="s">
        <v>37837</v>
      </c>
      <c r="I68" s="101" t="s">
        <v>52</v>
      </c>
      <c r="J68" s="104" t="s">
        <v>30366</v>
      </c>
      <c r="K68" s="101" t="s">
        <v>30102</v>
      </c>
      <c r="L68" s="101" t="s">
        <v>30025</v>
      </c>
      <c r="M68" s="101" t="s">
        <v>12</v>
      </c>
      <c r="N68" s="101">
        <v>2380.9500000000003</v>
      </c>
      <c r="O68" s="100"/>
      <c r="U68" s="101">
        <v>1</v>
      </c>
      <c r="W68" s="101">
        <v>4</v>
      </c>
      <c r="Y68" s="101">
        <v>6</v>
      </c>
      <c r="AA68" s="101">
        <v>3</v>
      </c>
    </row>
    <row r="69" spans="1:27" ht="15" customHeight="1" x14ac:dyDescent="0.2">
      <c r="A69" s="101" t="s">
        <v>37771</v>
      </c>
      <c r="B69" s="101" t="s">
        <v>37704</v>
      </c>
      <c r="C69" s="101" t="s">
        <v>8</v>
      </c>
      <c r="D69" s="101" t="s">
        <v>21</v>
      </c>
      <c r="E69" s="101" t="s">
        <v>30098</v>
      </c>
      <c r="F69" s="101" t="s">
        <v>31074</v>
      </c>
      <c r="G69" s="101" t="s">
        <v>37828</v>
      </c>
      <c r="H69" s="101" t="s">
        <v>37837</v>
      </c>
      <c r="I69" s="101" t="s">
        <v>52</v>
      </c>
      <c r="J69" s="104" t="s">
        <v>30366</v>
      </c>
      <c r="K69" s="101" t="s">
        <v>30102</v>
      </c>
      <c r="L69" s="101" t="s">
        <v>30025</v>
      </c>
      <c r="M69" s="101" t="s">
        <v>12</v>
      </c>
      <c r="N69" s="101">
        <v>2263.9500000000003</v>
      </c>
      <c r="O69" s="100"/>
      <c r="W69" s="101">
        <v>5</v>
      </c>
      <c r="Y69" s="101">
        <v>7</v>
      </c>
      <c r="AA69" s="101">
        <v>4</v>
      </c>
    </row>
    <row r="70" spans="1:27" ht="15" customHeight="1" x14ac:dyDescent="0.2">
      <c r="A70" s="101" t="s">
        <v>9321</v>
      </c>
      <c r="B70" s="101" t="s">
        <v>37705</v>
      </c>
      <c r="C70" s="101" t="s">
        <v>8</v>
      </c>
      <c r="D70" s="101" t="s">
        <v>21</v>
      </c>
      <c r="E70" s="101" t="s">
        <v>30098</v>
      </c>
      <c r="F70" s="101" t="s">
        <v>31074</v>
      </c>
      <c r="G70" s="101" t="s">
        <v>37828</v>
      </c>
      <c r="H70" s="101" t="s">
        <v>37865</v>
      </c>
      <c r="I70" s="101" t="s">
        <v>212</v>
      </c>
      <c r="J70" s="104" t="s">
        <v>30364</v>
      </c>
      <c r="K70" s="101" t="s">
        <v>30102</v>
      </c>
      <c r="L70" s="101" t="s">
        <v>30025</v>
      </c>
      <c r="M70" s="101" t="s">
        <v>12</v>
      </c>
      <c r="N70" s="101">
        <v>2380.9500000000003</v>
      </c>
      <c r="O70" s="100"/>
      <c r="W70" s="101">
        <v>3</v>
      </c>
      <c r="Y70" s="101">
        <v>4</v>
      </c>
      <c r="AA70" s="101">
        <v>3</v>
      </c>
    </row>
    <row r="71" spans="1:27" ht="15" customHeight="1" x14ac:dyDescent="0.2">
      <c r="A71" s="101" t="s">
        <v>37772</v>
      </c>
      <c r="B71" s="101" t="s">
        <v>37706</v>
      </c>
      <c r="C71" s="101" t="s">
        <v>8</v>
      </c>
      <c r="D71" s="101" t="s">
        <v>21</v>
      </c>
      <c r="E71" s="101" t="s">
        <v>30098</v>
      </c>
      <c r="F71" s="101" t="s">
        <v>31074</v>
      </c>
      <c r="G71" s="101" t="s">
        <v>37828</v>
      </c>
      <c r="H71" s="101" t="s">
        <v>37688</v>
      </c>
      <c r="I71" s="101" t="s">
        <v>28</v>
      </c>
      <c r="J71" s="104" t="s">
        <v>30157</v>
      </c>
      <c r="L71" s="101" t="s">
        <v>30025</v>
      </c>
      <c r="M71" s="101" t="s">
        <v>12</v>
      </c>
      <c r="N71" s="101">
        <v>2380.9500000000003</v>
      </c>
      <c r="O71" s="100"/>
      <c r="W71" s="101">
        <v>5</v>
      </c>
      <c r="Y71" s="101">
        <v>9</v>
      </c>
      <c r="AA71" s="101">
        <v>5</v>
      </c>
    </row>
    <row r="72" spans="1:27" ht="15" customHeight="1" x14ac:dyDescent="0.2">
      <c r="A72" s="101" t="s">
        <v>37773</v>
      </c>
      <c r="B72" s="101" t="s">
        <v>37706</v>
      </c>
      <c r="C72" s="101" t="s">
        <v>8</v>
      </c>
      <c r="D72" s="101" t="s">
        <v>21</v>
      </c>
      <c r="E72" s="101" t="s">
        <v>30098</v>
      </c>
      <c r="F72" s="101" t="s">
        <v>31074</v>
      </c>
      <c r="G72" s="101" t="s">
        <v>37828</v>
      </c>
      <c r="H72" s="101" t="s">
        <v>37866</v>
      </c>
      <c r="I72" s="101" t="s">
        <v>100</v>
      </c>
      <c r="J72" s="104" t="s">
        <v>30157</v>
      </c>
      <c r="L72" s="101" t="s">
        <v>30025</v>
      </c>
      <c r="M72" s="101" t="s">
        <v>12</v>
      </c>
      <c r="N72" s="101">
        <v>2380.9500000000003</v>
      </c>
      <c r="O72" s="100"/>
      <c r="W72" s="101">
        <v>5</v>
      </c>
      <c r="Y72" s="101">
        <v>9</v>
      </c>
      <c r="AA72" s="101">
        <v>5</v>
      </c>
    </row>
    <row r="73" spans="1:27" ht="15" customHeight="1" x14ac:dyDescent="0.2">
      <c r="A73" s="101" t="s">
        <v>8604</v>
      </c>
      <c r="B73" s="101" t="s">
        <v>25898</v>
      </c>
      <c r="C73" s="101" t="s">
        <v>31</v>
      </c>
      <c r="D73" s="101" t="s">
        <v>25593</v>
      </c>
      <c r="E73" s="101" t="s">
        <v>30098</v>
      </c>
      <c r="F73" s="101" t="s">
        <v>31074</v>
      </c>
      <c r="G73" s="101" t="s">
        <v>37828</v>
      </c>
      <c r="H73" s="101" t="s">
        <v>37867</v>
      </c>
      <c r="I73" s="101" t="s">
        <v>52</v>
      </c>
      <c r="J73" s="104" t="s">
        <v>37868</v>
      </c>
      <c r="K73" s="101" t="s">
        <v>30109</v>
      </c>
      <c r="L73" s="101" t="s">
        <v>30025</v>
      </c>
      <c r="M73" s="101" t="s">
        <v>12</v>
      </c>
      <c r="N73" s="101">
        <v>1737.45</v>
      </c>
      <c r="O73" s="100"/>
      <c r="U73" s="101">
        <v>1</v>
      </c>
      <c r="W73" s="101">
        <v>4</v>
      </c>
      <c r="Y73" s="101">
        <v>8</v>
      </c>
      <c r="AA73" s="101">
        <v>4</v>
      </c>
    </row>
    <row r="74" spans="1:27" ht="15" customHeight="1" x14ac:dyDescent="0.2">
      <c r="A74" s="101" t="s">
        <v>9044</v>
      </c>
      <c r="B74" s="101" t="s">
        <v>37707</v>
      </c>
      <c r="C74" s="101" t="s">
        <v>31</v>
      </c>
      <c r="D74" s="101" t="s">
        <v>25593</v>
      </c>
      <c r="E74" s="101" t="s">
        <v>30098</v>
      </c>
      <c r="F74" s="101" t="s">
        <v>31074</v>
      </c>
      <c r="G74" s="101" t="s">
        <v>37828</v>
      </c>
      <c r="H74" s="101" t="s">
        <v>37861</v>
      </c>
      <c r="I74" s="101" t="s">
        <v>25506</v>
      </c>
      <c r="J74" s="104" t="s">
        <v>37868</v>
      </c>
      <c r="K74" s="101" t="s">
        <v>30109</v>
      </c>
      <c r="L74" s="101" t="s">
        <v>30025</v>
      </c>
      <c r="M74" s="101" t="s">
        <v>12</v>
      </c>
      <c r="N74" s="101">
        <v>1749.1499999999999</v>
      </c>
      <c r="O74" s="100"/>
      <c r="U74" s="101">
        <v>1</v>
      </c>
      <c r="W74" s="101">
        <v>4</v>
      </c>
      <c r="Y74" s="101">
        <v>7</v>
      </c>
      <c r="AA74" s="101">
        <v>4</v>
      </c>
    </row>
    <row r="75" spans="1:27" ht="15" customHeight="1" x14ac:dyDescent="0.2">
      <c r="A75" s="101" t="s">
        <v>9046</v>
      </c>
      <c r="B75" s="101" t="s">
        <v>37707</v>
      </c>
      <c r="C75" s="101" t="s">
        <v>31</v>
      </c>
      <c r="D75" s="101" t="s">
        <v>25593</v>
      </c>
      <c r="E75" s="101" t="s">
        <v>30098</v>
      </c>
      <c r="F75" s="101" t="s">
        <v>31074</v>
      </c>
      <c r="G75" s="101" t="s">
        <v>37828</v>
      </c>
      <c r="H75" s="101" t="s">
        <v>37855</v>
      </c>
      <c r="I75" s="101" t="s">
        <v>52</v>
      </c>
      <c r="J75" s="104" t="s">
        <v>37868</v>
      </c>
      <c r="K75" s="101" t="s">
        <v>30109</v>
      </c>
      <c r="L75" s="101" t="s">
        <v>30025</v>
      </c>
      <c r="M75" s="101" t="s">
        <v>12</v>
      </c>
      <c r="N75" s="101">
        <v>1749.1499999999999</v>
      </c>
      <c r="O75" s="100"/>
      <c r="U75" s="101">
        <v>1</v>
      </c>
      <c r="W75" s="101">
        <v>3</v>
      </c>
      <c r="Y75" s="101">
        <v>5</v>
      </c>
      <c r="AA75" s="101">
        <v>3</v>
      </c>
    </row>
    <row r="76" spans="1:27" ht="15" customHeight="1" x14ac:dyDescent="0.2">
      <c r="A76" s="101" t="s">
        <v>9048</v>
      </c>
      <c r="B76" s="101" t="s">
        <v>37707</v>
      </c>
      <c r="C76" s="101" t="s">
        <v>31</v>
      </c>
      <c r="D76" s="101" t="s">
        <v>25593</v>
      </c>
      <c r="E76" s="101" t="s">
        <v>30098</v>
      </c>
      <c r="F76" s="101" t="s">
        <v>31074</v>
      </c>
      <c r="G76" s="101" t="s">
        <v>37828</v>
      </c>
      <c r="H76" s="101" t="s">
        <v>37869</v>
      </c>
      <c r="I76" s="101" t="s">
        <v>150</v>
      </c>
      <c r="J76" s="104" t="s">
        <v>37868</v>
      </c>
      <c r="K76" s="101" t="s">
        <v>30109</v>
      </c>
      <c r="L76" s="101" t="s">
        <v>30025</v>
      </c>
      <c r="M76" s="101" t="s">
        <v>12</v>
      </c>
      <c r="N76" s="101">
        <v>1749.1499999999999</v>
      </c>
      <c r="O76" s="100"/>
      <c r="U76" s="101">
        <v>1</v>
      </c>
      <c r="W76" s="101">
        <v>3</v>
      </c>
      <c r="Y76" s="101">
        <v>5</v>
      </c>
      <c r="AA76" s="101">
        <v>4</v>
      </c>
    </row>
    <row r="77" spans="1:27" ht="15" customHeight="1" x14ac:dyDescent="0.2">
      <c r="A77" s="101" t="s">
        <v>37774</v>
      </c>
      <c r="B77" s="101" t="s">
        <v>37708</v>
      </c>
      <c r="C77" s="101" t="s">
        <v>31</v>
      </c>
      <c r="D77" s="101" t="s">
        <v>25593</v>
      </c>
      <c r="E77" s="101" t="s">
        <v>30098</v>
      </c>
      <c r="F77" s="101" t="s">
        <v>31074</v>
      </c>
      <c r="G77" s="101" t="s">
        <v>37828</v>
      </c>
      <c r="H77" s="101" t="s">
        <v>37870</v>
      </c>
      <c r="I77" s="101" t="s">
        <v>27</v>
      </c>
      <c r="J77" s="104" t="s">
        <v>37871</v>
      </c>
      <c r="K77" s="101" t="s">
        <v>30106</v>
      </c>
      <c r="L77" s="101" t="s">
        <v>30025</v>
      </c>
      <c r="M77" s="101" t="s">
        <v>12</v>
      </c>
      <c r="N77" s="101">
        <v>1766.6999999999998</v>
      </c>
      <c r="O77" s="100"/>
      <c r="U77" s="101">
        <v>1</v>
      </c>
      <c r="W77" s="101">
        <v>4</v>
      </c>
      <c r="Y77" s="101">
        <v>7</v>
      </c>
      <c r="AA77" s="101">
        <v>4</v>
      </c>
    </row>
    <row r="78" spans="1:27" ht="15" customHeight="1" x14ac:dyDescent="0.2">
      <c r="A78" s="101" t="s">
        <v>37775</v>
      </c>
      <c r="B78" s="101" t="s">
        <v>37709</v>
      </c>
      <c r="C78" s="101" t="s">
        <v>31</v>
      </c>
      <c r="D78" s="101" t="s">
        <v>25593</v>
      </c>
      <c r="E78" s="101" t="s">
        <v>30098</v>
      </c>
      <c r="F78" s="101" t="s">
        <v>31074</v>
      </c>
      <c r="G78" s="101" t="s">
        <v>37828</v>
      </c>
      <c r="H78" s="101" t="s">
        <v>37680</v>
      </c>
      <c r="I78" s="101" t="s">
        <v>23</v>
      </c>
      <c r="J78" s="104" t="s">
        <v>37872</v>
      </c>
      <c r="K78" s="101" t="s">
        <v>30106</v>
      </c>
      <c r="L78" s="101" t="s">
        <v>30025</v>
      </c>
      <c r="M78" s="101" t="s">
        <v>12</v>
      </c>
      <c r="N78" s="101">
        <v>1755</v>
      </c>
      <c r="O78" s="100"/>
      <c r="U78" s="101">
        <v>1</v>
      </c>
      <c r="W78" s="101">
        <v>4</v>
      </c>
      <c r="Y78" s="101">
        <v>7</v>
      </c>
      <c r="AA78" s="101">
        <v>4</v>
      </c>
    </row>
    <row r="79" spans="1:27" ht="15" customHeight="1" x14ac:dyDescent="0.2">
      <c r="A79" s="101" t="s">
        <v>36418</v>
      </c>
      <c r="B79" s="101" t="s">
        <v>37710</v>
      </c>
      <c r="C79" s="101" t="s">
        <v>31</v>
      </c>
      <c r="D79" s="101" t="s">
        <v>39</v>
      </c>
      <c r="E79" s="101" t="s">
        <v>30098</v>
      </c>
      <c r="F79" s="101" t="s">
        <v>31074</v>
      </c>
      <c r="G79" s="101" t="s">
        <v>37828</v>
      </c>
      <c r="H79" s="101" t="s">
        <v>37681</v>
      </c>
      <c r="I79" s="101" t="s">
        <v>109</v>
      </c>
      <c r="J79" s="104" t="s">
        <v>37873</v>
      </c>
      <c r="L79" s="101" t="s">
        <v>30025</v>
      </c>
      <c r="M79" s="101" t="s">
        <v>12</v>
      </c>
      <c r="N79" s="101">
        <v>1702.3500000000001</v>
      </c>
      <c r="O79" s="100"/>
      <c r="U79" s="101">
        <v>1</v>
      </c>
      <c r="W79" s="101">
        <v>4</v>
      </c>
      <c r="Y79" s="101">
        <v>7</v>
      </c>
      <c r="AA79" s="101">
        <v>4</v>
      </c>
    </row>
    <row r="80" spans="1:27" ht="15" customHeight="1" x14ac:dyDescent="0.2">
      <c r="A80" s="101" t="s">
        <v>37776</v>
      </c>
      <c r="B80" s="101" t="s">
        <v>37710</v>
      </c>
      <c r="C80" s="101" t="s">
        <v>31</v>
      </c>
      <c r="D80" s="101" t="s">
        <v>39</v>
      </c>
      <c r="E80" s="101" t="s">
        <v>30098</v>
      </c>
      <c r="F80" s="101" t="s">
        <v>31074</v>
      </c>
      <c r="G80" s="101" t="s">
        <v>37828</v>
      </c>
      <c r="H80" s="101" t="s">
        <v>37874</v>
      </c>
      <c r="I80" s="101" t="s">
        <v>54</v>
      </c>
      <c r="J80" s="104" t="s">
        <v>37873</v>
      </c>
      <c r="L80" s="101" t="s">
        <v>30025</v>
      </c>
      <c r="M80" s="101" t="s">
        <v>12</v>
      </c>
      <c r="N80" s="101">
        <v>1702.3500000000001</v>
      </c>
      <c r="O80" s="100"/>
      <c r="U80" s="101">
        <v>1</v>
      </c>
      <c r="W80" s="101">
        <v>4</v>
      </c>
      <c r="Y80" s="101">
        <v>7</v>
      </c>
      <c r="AA80" s="101">
        <v>4</v>
      </c>
    </row>
    <row r="81" spans="1:27" ht="15" customHeight="1" x14ac:dyDescent="0.2">
      <c r="A81" s="101" t="s">
        <v>36422</v>
      </c>
      <c r="B81" s="101" t="s">
        <v>37711</v>
      </c>
      <c r="C81" s="101" t="s">
        <v>31</v>
      </c>
      <c r="D81" s="101" t="s">
        <v>25593</v>
      </c>
      <c r="E81" s="101" t="s">
        <v>30098</v>
      </c>
      <c r="F81" s="101" t="s">
        <v>31074</v>
      </c>
      <c r="G81" s="101" t="s">
        <v>37828</v>
      </c>
      <c r="H81" s="101" t="s">
        <v>37875</v>
      </c>
      <c r="I81" s="101" t="s">
        <v>43</v>
      </c>
      <c r="J81" s="104" t="s">
        <v>37871</v>
      </c>
      <c r="K81" s="101" t="s">
        <v>30106</v>
      </c>
      <c r="L81" s="101" t="s">
        <v>30025</v>
      </c>
      <c r="M81" s="101" t="s">
        <v>12</v>
      </c>
      <c r="N81" s="101">
        <v>1877.8500000000001</v>
      </c>
      <c r="O81" s="100"/>
      <c r="U81" s="101">
        <v>1</v>
      </c>
      <c r="W81" s="101">
        <v>4</v>
      </c>
      <c r="Y81" s="101">
        <v>7</v>
      </c>
      <c r="AA81" s="101">
        <v>4</v>
      </c>
    </row>
    <row r="82" spans="1:27" ht="15" customHeight="1" x14ac:dyDescent="0.2">
      <c r="A82" s="101" t="s">
        <v>37777</v>
      </c>
      <c r="B82" s="101" t="s">
        <v>37711</v>
      </c>
      <c r="C82" s="101" t="s">
        <v>31</v>
      </c>
      <c r="D82" s="101" t="s">
        <v>25593</v>
      </c>
      <c r="E82" s="101" t="s">
        <v>30098</v>
      </c>
      <c r="F82" s="101" t="s">
        <v>31074</v>
      </c>
      <c r="G82" s="101" t="s">
        <v>37828</v>
      </c>
      <c r="H82" s="101" t="s">
        <v>37688</v>
      </c>
      <c r="I82" s="101" t="s">
        <v>28</v>
      </c>
      <c r="J82" s="104" t="s">
        <v>37871</v>
      </c>
      <c r="K82" s="101" t="s">
        <v>30106</v>
      </c>
      <c r="L82" s="101" t="s">
        <v>30025</v>
      </c>
      <c r="M82" s="101" t="s">
        <v>12</v>
      </c>
      <c r="N82" s="101">
        <v>1877.8500000000001</v>
      </c>
      <c r="O82" s="100"/>
      <c r="U82" s="101">
        <v>1</v>
      </c>
      <c r="W82" s="101">
        <v>4</v>
      </c>
      <c r="Y82" s="101">
        <v>7</v>
      </c>
      <c r="AA82" s="101">
        <v>4</v>
      </c>
    </row>
    <row r="83" spans="1:27" ht="15" customHeight="1" x14ac:dyDescent="0.2">
      <c r="A83" s="101" t="s">
        <v>10168</v>
      </c>
      <c r="B83" s="101" t="s">
        <v>37712</v>
      </c>
      <c r="C83" s="101" t="s">
        <v>8</v>
      </c>
      <c r="D83" s="101" t="s">
        <v>25619</v>
      </c>
      <c r="E83" s="101" t="s">
        <v>30033</v>
      </c>
      <c r="F83" s="101" t="s">
        <v>31074</v>
      </c>
      <c r="G83" s="101" t="s">
        <v>30033</v>
      </c>
      <c r="H83" s="101" t="s">
        <v>37876</v>
      </c>
      <c r="I83" s="101" t="s">
        <v>25506</v>
      </c>
      <c r="J83" s="104" t="s">
        <v>30948</v>
      </c>
      <c r="K83" s="101" t="s">
        <v>30102</v>
      </c>
      <c r="L83" s="101" t="s">
        <v>30023</v>
      </c>
      <c r="M83" s="101" t="s">
        <v>12</v>
      </c>
      <c r="N83" s="101">
        <v>537.03</v>
      </c>
      <c r="O83" s="100"/>
      <c r="R83" s="101">
        <v>6</v>
      </c>
    </row>
    <row r="84" spans="1:27" ht="15" customHeight="1" x14ac:dyDescent="0.2">
      <c r="A84" s="101" t="s">
        <v>10186</v>
      </c>
      <c r="B84" s="101" t="s">
        <v>37712</v>
      </c>
      <c r="C84" s="101" t="s">
        <v>8</v>
      </c>
      <c r="D84" s="101" t="s">
        <v>25619</v>
      </c>
      <c r="E84" s="101" t="s">
        <v>30033</v>
      </c>
      <c r="F84" s="101" t="s">
        <v>31074</v>
      </c>
      <c r="G84" s="101" t="s">
        <v>30033</v>
      </c>
      <c r="H84" s="101" t="s">
        <v>37877</v>
      </c>
      <c r="I84" s="101" t="s">
        <v>25497</v>
      </c>
      <c r="J84" s="104" t="s">
        <v>30948</v>
      </c>
      <c r="K84" s="101" t="s">
        <v>30102</v>
      </c>
      <c r="L84" s="101" t="s">
        <v>30023</v>
      </c>
      <c r="M84" s="101" t="s">
        <v>12</v>
      </c>
      <c r="N84" s="101">
        <v>537.03</v>
      </c>
      <c r="O84" s="100"/>
      <c r="R84" s="101">
        <v>6</v>
      </c>
    </row>
    <row r="85" spans="1:27" ht="15" customHeight="1" x14ac:dyDescent="0.2">
      <c r="A85" s="101" t="s">
        <v>10174</v>
      </c>
      <c r="B85" s="101" t="s">
        <v>37712</v>
      </c>
      <c r="C85" s="101" t="s">
        <v>8</v>
      </c>
      <c r="D85" s="101" t="s">
        <v>25619</v>
      </c>
      <c r="E85" s="101" t="s">
        <v>30033</v>
      </c>
      <c r="F85" s="101" t="s">
        <v>31074</v>
      </c>
      <c r="G85" s="101" t="s">
        <v>30033</v>
      </c>
      <c r="H85" s="101" t="s">
        <v>37878</v>
      </c>
      <c r="I85" s="101" t="s">
        <v>27</v>
      </c>
      <c r="J85" s="104" t="s">
        <v>30948</v>
      </c>
      <c r="K85" s="101" t="s">
        <v>30102</v>
      </c>
      <c r="L85" s="101" t="s">
        <v>30023</v>
      </c>
      <c r="M85" s="101" t="s">
        <v>12</v>
      </c>
      <c r="N85" s="101">
        <v>537.03</v>
      </c>
      <c r="O85" s="100"/>
      <c r="R85" s="101">
        <v>6</v>
      </c>
    </row>
    <row r="86" spans="1:27" ht="15" customHeight="1" x14ac:dyDescent="0.2">
      <c r="A86" s="101" t="s">
        <v>10176</v>
      </c>
      <c r="B86" s="101" t="s">
        <v>37712</v>
      </c>
      <c r="C86" s="101" t="s">
        <v>8</v>
      </c>
      <c r="D86" s="101" t="s">
        <v>25619</v>
      </c>
      <c r="E86" s="101" t="s">
        <v>30033</v>
      </c>
      <c r="F86" s="101" t="s">
        <v>31074</v>
      </c>
      <c r="G86" s="101" t="s">
        <v>30033</v>
      </c>
      <c r="H86" s="101" t="s">
        <v>37879</v>
      </c>
      <c r="I86" s="101" t="s">
        <v>126</v>
      </c>
      <c r="J86" s="104" t="s">
        <v>30948</v>
      </c>
      <c r="K86" s="101" t="s">
        <v>30102</v>
      </c>
      <c r="L86" s="101" t="s">
        <v>30023</v>
      </c>
      <c r="M86" s="101" t="s">
        <v>12</v>
      </c>
      <c r="N86" s="101">
        <v>537.03</v>
      </c>
      <c r="O86" s="100"/>
      <c r="R86" s="101">
        <v>4</v>
      </c>
    </row>
    <row r="87" spans="1:27" ht="15" customHeight="1" x14ac:dyDescent="0.2">
      <c r="A87" s="101" t="s">
        <v>10138</v>
      </c>
      <c r="B87" s="101" t="s">
        <v>26229</v>
      </c>
      <c r="C87" s="101" t="s">
        <v>36087</v>
      </c>
      <c r="D87" s="101" t="s">
        <v>25595</v>
      </c>
      <c r="E87" s="101" t="s">
        <v>30033</v>
      </c>
      <c r="F87" s="101" t="s">
        <v>31074</v>
      </c>
      <c r="G87" s="101" t="s">
        <v>30033</v>
      </c>
      <c r="H87" s="101" t="s">
        <v>37880</v>
      </c>
      <c r="I87" s="101" t="s">
        <v>25374</v>
      </c>
      <c r="J87" s="104" t="s">
        <v>30162</v>
      </c>
      <c r="K87" s="101" t="s">
        <v>30107</v>
      </c>
      <c r="L87" s="101" t="s">
        <v>30023</v>
      </c>
      <c r="M87" s="101" t="s">
        <v>12</v>
      </c>
      <c r="N87" s="101">
        <v>676.26</v>
      </c>
      <c r="O87" s="100"/>
      <c r="R87" s="101">
        <v>3</v>
      </c>
    </row>
    <row r="88" spans="1:27" ht="15" customHeight="1" x14ac:dyDescent="0.2">
      <c r="A88" s="101" t="s">
        <v>10226</v>
      </c>
      <c r="B88" s="101" t="s">
        <v>37713</v>
      </c>
      <c r="C88" s="101" t="s">
        <v>8</v>
      </c>
      <c r="D88" s="101" t="s">
        <v>25619</v>
      </c>
      <c r="E88" s="101" t="s">
        <v>30033</v>
      </c>
      <c r="F88" s="101" t="s">
        <v>31074</v>
      </c>
      <c r="G88" s="101" t="s">
        <v>30033</v>
      </c>
      <c r="H88" s="101" t="s">
        <v>37881</v>
      </c>
      <c r="I88" s="101" t="s">
        <v>109</v>
      </c>
      <c r="J88" s="104" t="s">
        <v>30948</v>
      </c>
      <c r="K88" s="101" t="s">
        <v>30102</v>
      </c>
      <c r="L88" s="101" t="s">
        <v>30023</v>
      </c>
      <c r="M88" s="101" t="s">
        <v>12</v>
      </c>
      <c r="N88" s="101">
        <v>581.49</v>
      </c>
      <c r="O88" s="100"/>
      <c r="R88" s="101">
        <v>8</v>
      </c>
    </row>
    <row r="89" spans="1:27" ht="15" customHeight="1" x14ac:dyDescent="0.2">
      <c r="A89" s="101" t="s">
        <v>10236</v>
      </c>
      <c r="B89" s="101" t="s">
        <v>37713</v>
      </c>
      <c r="C89" s="101" t="s">
        <v>8</v>
      </c>
      <c r="D89" s="101" t="s">
        <v>25619</v>
      </c>
      <c r="E89" s="101" t="s">
        <v>30033</v>
      </c>
      <c r="F89" s="101" t="s">
        <v>31074</v>
      </c>
      <c r="G89" s="101" t="s">
        <v>30033</v>
      </c>
      <c r="H89" s="101" t="s">
        <v>37882</v>
      </c>
      <c r="I89" s="101" t="s">
        <v>25394</v>
      </c>
      <c r="J89" s="104" t="s">
        <v>30948</v>
      </c>
      <c r="K89" s="101" t="s">
        <v>30102</v>
      </c>
      <c r="L89" s="101" t="s">
        <v>30023</v>
      </c>
      <c r="M89" s="101" t="s">
        <v>12</v>
      </c>
      <c r="N89" s="101">
        <v>581.49</v>
      </c>
      <c r="O89" s="100"/>
      <c r="R89" s="101">
        <v>10</v>
      </c>
    </row>
    <row r="90" spans="1:27" ht="15" customHeight="1" x14ac:dyDescent="0.2">
      <c r="A90" s="101" t="s">
        <v>10228</v>
      </c>
      <c r="B90" s="101" t="s">
        <v>37713</v>
      </c>
      <c r="C90" s="101" t="s">
        <v>8</v>
      </c>
      <c r="D90" s="101" t="s">
        <v>25619</v>
      </c>
      <c r="E90" s="101" t="s">
        <v>30033</v>
      </c>
      <c r="F90" s="101" t="s">
        <v>31074</v>
      </c>
      <c r="G90" s="101" t="s">
        <v>30033</v>
      </c>
      <c r="H90" s="101" t="s">
        <v>37883</v>
      </c>
      <c r="I90" s="101" t="s">
        <v>219</v>
      </c>
      <c r="J90" s="104" t="s">
        <v>30948</v>
      </c>
      <c r="K90" s="101" t="s">
        <v>30102</v>
      </c>
      <c r="L90" s="101" t="s">
        <v>30023</v>
      </c>
      <c r="M90" s="101" t="s">
        <v>12</v>
      </c>
      <c r="N90" s="101">
        <v>581.49</v>
      </c>
      <c r="O90" s="100"/>
      <c r="R90" s="101">
        <v>8</v>
      </c>
    </row>
    <row r="91" spans="1:27" ht="15" customHeight="1" x14ac:dyDescent="0.2">
      <c r="A91" s="101" t="s">
        <v>37778</v>
      </c>
      <c r="B91" s="101" t="s">
        <v>26244</v>
      </c>
      <c r="C91" s="101" t="s">
        <v>8</v>
      </c>
      <c r="D91" s="101" t="s">
        <v>25619</v>
      </c>
      <c r="E91" s="101" t="s">
        <v>30033</v>
      </c>
      <c r="F91" s="101" t="s">
        <v>31074</v>
      </c>
      <c r="G91" s="101" t="s">
        <v>30033</v>
      </c>
      <c r="H91" s="101" t="s">
        <v>37884</v>
      </c>
      <c r="I91" s="101" t="s">
        <v>100</v>
      </c>
      <c r="J91" s="104" t="s">
        <v>30860</v>
      </c>
      <c r="K91" s="101" t="s">
        <v>30102</v>
      </c>
      <c r="L91" s="101" t="s">
        <v>30023</v>
      </c>
      <c r="M91" s="101" t="s">
        <v>12</v>
      </c>
      <c r="N91" s="101">
        <v>654.03000000000009</v>
      </c>
      <c r="O91" s="100"/>
      <c r="R91" s="101">
        <v>5</v>
      </c>
    </row>
    <row r="92" spans="1:27" ht="15" customHeight="1" x14ac:dyDescent="0.2">
      <c r="A92" s="101" t="s">
        <v>10550</v>
      </c>
      <c r="B92" s="101" t="s">
        <v>25648</v>
      </c>
      <c r="C92" s="101" t="s">
        <v>8</v>
      </c>
      <c r="D92" s="101" t="s">
        <v>25619</v>
      </c>
      <c r="E92" s="101" t="s">
        <v>30033</v>
      </c>
      <c r="F92" s="101" t="s">
        <v>31074</v>
      </c>
      <c r="G92" s="101" t="s">
        <v>30033</v>
      </c>
      <c r="H92" s="101" t="s">
        <v>37885</v>
      </c>
      <c r="I92" s="101" t="s">
        <v>25521</v>
      </c>
      <c r="J92" s="104" t="s">
        <v>30131</v>
      </c>
      <c r="K92" s="101" t="s">
        <v>30102</v>
      </c>
      <c r="L92" s="101" t="s">
        <v>30023</v>
      </c>
      <c r="M92" s="101" t="s">
        <v>12</v>
      </c>
      <c r="N92" s="101">
        <v>628.29000000000008</v>
      </c>
      <c r="O92" s="100"/>
      <c r="R92" s="101">
        <v>3</v>
      </c>
    </row>
    <row r="93" spans="1:27" ht="15" customHeight="1" x14ac:dyDescent="0.2">
      <c r="A93" s="101" t="s">
        <v>10290</v>
      </c>
      <c r="B93" s="101" t="s">
        <v>25650</v>
      </c>
      <c r="C93" s="101" t="s">
        <v>8</v>
      </c>
      <c r="D93" s="101" t="s">
        <v>25619</v>
      </c>
      <c r="E93" s="101" t="s">
        <v>30033</v>
      </c>
      <c r="F93" s="101" t="s">
        <v>31074</v>
      </c>
      <c r="G93" s="101" t="s">
        <v>30033</v>
      </c>
      <c r="H93" s="101" t="s">
        <v>37886</v>
      </c>
      <c r="I93" s="101" t="s">
        <v>25497</v>
      </c>
      <c r="J93" s="104" t="s">
        <v>30306</v>
      </c>
      <c r="K93" s="101" t="s">
        <v>30102</v>
      </c>
      <c r="L93" s="101" t="s">
        <v>30023</v>
      </c>
      <c r="M93" s="101" t="s">
        <v>12</v>
      </c>
      <c r="N93" s="101">
        <v>576.80999999999995</v>
      </c>
      <c r="O93" s="100"/>
      <c r="R93" s="101">
        <v>14</v>
      </c>
    </row>
    <row r="94" spans="1:27" ht="15" customHeight="1" x14ac:dyDescent="0.2">
      <c r="A94" s="101" t="s">
        <v>10276</v>
      </c>
      <c r="B94" s="101" t="s">
        <v>25650</v>
      </c>
      <c r="C94" s="101" t="s">
        <v>8</v>
      </c>
      <c r="D94" s="101" t="s">
        <v>25619</v>
      </c>
      <c r="E94" s="101" t="s">
        <v>30033</v>
      </c>
      <c r="F94" s="101" t="s">
        <v>31074</v>
      </c>
      <c r="G94" s="101" t="s">
        <v>30033</v>
      </c>
      <c r="H94" s="101" t="s">
        <v>37887</v>
      </c>
      <c r="I94" s="101" t="s">
        <v>100</v>
      </c>
      <c r="J94" s="104" t="s">
        <v>30364</v>
      </c>
      <c r="K94" s="101" t="s">
        <v>30102</v>
      </c>
      <c r="L94" s="101" t="s">
        <v>30023</v>
      </c>
      <c r="M94" s="101" t="s">
        <v>12</v>
      </c>
      <c r="N94" s="101">
        <v>576.80999999999995</v>
      </c>
      <c r="O94" s="100"/>
      <c r="R94" s="101">
        <v>14</v>
      </c>
    </row>
    <row r="95" spans="1:27" ht="15" customHeight="1" x14ac:dyDescent="0.2">
      <c r="A95" s="101" t="s">
        <v>10636</v>
      </c>
      <c r="B95" s="101" t="s">
        <v>25652</v>
      </c>
      <c r="C95" s="101" t="s">
        <v>8</v>
      </c>
      <c r="D95" s="101" t="s">
        <v>25619</v>
      </c>
      <c r="E95" s="101" t="s">
        <v>30033</v>
      </c>
      <c r="F95" s="101" t="s">
        <v>31074</v>
      </c>
      <c r="G95" s="101" t="s">
        <v>30033</v>
      </c>
      <c r="H95" s="101" t="s">
        <v>37888</v>
      </c>
      <c r="I95" s="101" t="s">
        <v>1</v>
      </c>
      <c r="J95" s="104" t="s">
        <v>30948</v>
      </c>
      <c r="K95" s="101" t="s">
        <v>30102</v>
      </c>
      <c r="L95" s="101" t="s">
        <v>30023</v>
      </c>
      <c r="M95" s="101" t="s">
        <v>12</v>
      </c>
      <c r="N95" s="101">
        <v>661.05000000000007</v>
      </c>
      <c r="O95" s="100"/>
      <c r="R95" s="101">
        <v>3</v>
      </c>
    </row>
    <row r="96" spans="1:27" ht="15" customHeight="1" x14ac:dyDescent="0.2">
      <c r="A96" s="101" t="s">
        <v>10648</v>
      </c>
      <c r="B96" s="101" t="s">
        <v>25654</v>
      </c>
      <c r="C96" s="101" t="s">
        <v>8</v>
      </c>
      <c r="D96" s="101" t="s">
        <v>25619</v>
      </c>
      <c r="E96" s="101" t="s">
        <v>30033</v>
      </c>
      <c r="F96" s="101" t="s">
        <v>31074</v>
      </c>
      <c r="G96" s="101" t="s">
        <v>30033</v>
      </c>
      <c r="H96" s="101" t="s">
        <v>37889</v>
      </c>
      <c r="I96" s="101" t="s">
        <v>42</v>
      </c>
      <c r="J96" s="104" t="s">
        <v>30364</v>
      </c>
      <c r="K96" s="101" t="s">
        <v>30102</v>
      </c>
      <c r="L96" s="101" t="s">
        <v>30023</v>
      </c>
      <c r="M96" s="101" t="s">
        <v>12</v>
      </c>
      <c r="N96" s="101">
        <v>717.21</v>
      </c>
      <c r="O96" s="100"/>
      <c r="R96" s="101">
        <v>3</v>
      </c>
    </row>
    <row r="97" spans="1:18" ht="15" customHeight="1" x14ac:dyDescent="0.2">
      <c r="A97" s="101" t="s">
        <v>10650</v>
      </c>
      <c r="B97" s="101" t="s">
        <v>29511</v>
      </c>
      <c r="C97" s="101" t="s">
        <v>8</v>
      </c>
      <c r="D97" s="101" t="s">
        <v>21</v>
      </c>
      <c r="E97" s="101" t="s">
        <v>30033</v>
      </c>
      <c r="F97" s="101" t="s">
        <v>31074</v>
      </c>
      <c r="G97" s="101" t="s">
        <v>30033</v>
      </c>
      <c r="H97" s="101" t="s">
        <v>37890</v>
      </c>
      <c r="I97" s="101" t="s">
        <v>109</v>
      </c>
      <c r="J97" s="104" t="s">
        <v>30131</v>
      </c>
      <c r="K97" s="101" t="s">
        <v>30102</v>
      </c>
      <c r="L97" s="101" t="s">
        <v>30023</v>
      </c>
      <c r="M97" s="101" t="s">
        <v>12</v>
      </c>
      <c r="N97" s="101">
        <v>804.96</v>
      </c>
      <c r="O97" s="100"/>
      <c r="R97" s="101">
        <v>5</v>
      </c>
    </row>
    <row r="98" spans="1:18" ht="15" customHeight="1" x14ac:dyDescent="0.2">
      <c r="A98" s="101" t="s">
        <v>10706</v>
      </c>
      <c r="B98" s="101" t="s">
        <v>25657</v>
      </c>
      <c r="C98" s="101" t="s">
        <v>8</v>
      </c>
      <c r="D98" s="101" t="s">
        <v>25619</v>
      </c>
      <c r="E98" s="101" t="s">
        <v>30033</v>
      </c>
      <c r="F98" s="101" t="s">
        <v>31074</v>
      </c>
      <c r="G98" s="101" t="s">
        <v>30033</v>
      </c>
      <c r="H98" s="101" t="s">
        <v>37891</v>
      </c>
      <c r="I98" s="101" t="s">
        <v>42</v>
      </c>
      <c r="J98" s="104" t="s">
        <v>30306</v>
      </c>
      <c r="K98" s="101" t="s">
        <v>30102</v>
      </c>
      <c r="L98" s="101" t="s">
        <v>30023</v>
      </c>
      <c r="M98" s="101" t="s">
        <v>12</v>
      </c>
      <c r="N98" s="101">
        <v>725.40000000000009</v>
      </c>
      <c r="O98" s="100"/>
      <c r="R98" s="101">
        <v>3</v>
      </c>
    </row>
    <row r="99" spans="1:18" ht="15" customHeight="1" x14ac:dyDescent="0.2">
      <c r="A99" s="101" t="s">
        <v>10704</v>
      </c>
      <c r="B99" s="101" t="s">
        <v>25657</v>
      </c>
      <c r="C99" s="101" t="s">
        <v>8</v>
      </c>
      <c r="D99" s="101" t="s">
        <v>25619</v>
      </c>
      <c r="E99" s="101" t="s">
        <v>30033</v>
      </c>
      <c r="F99" s="101" t="s">
        <v>31074</v>
      </c>
      <c r="G99" s="101" t="s">
        <v>30033</v>
      </c>
      <c r="H99" s="101" t="s">
        <v>37892</v>
      </c>
      <c r="I99" s="101" t="s">
        <v>25374</v>
      </c>
      <c r="J99" s="104" t="s">
        <v>30306</v>
      </c>
      <c r="K99" s="101" t="s">
        <v>30102</v>
      </c>
      <c r="L99" s="101" t="s">
        <v>30023</v>
      </c>
      <c r="M99" s="101" t="s">
        <v>12</v>
      </c>
      <c r="N99" s="101">
        <v>725.40000000000009</v>
      </c>
      <c r="O99" s="100"/>
      <c r="R99" s="101">
        <v>3</v>
      </c>
    </row>
    <row r="100" spans="1:18" ht="15" customHeight="1" x14ac:dyDescent="0.2">
      <c r="A100" s="101" t="s">
        <v>10328</v>
      </c>
      <c r="B100" s="101" t="s">
        <v>25659</v>
      </c>
      <c r="C100" s="101" t="s">
        <v>8</v>
      </c>
      <c r="D100" s="101" t="s">
        <v>25617</v>
      </c>
      <c r="E100" s="101" t="s">
        <v>30033</v>
      </c>
      <c r="F100" s="101" t="s">
        <v>31074</v>
      </c>
      <c r="G100" s="101" t="s">
        <v>30033</v>
      </c>
      <c r="H100" s="101" t="s">
        <v>37893</v>
      </c>
      <c r="I100" s="101" t="s">
        <v>25537</v>
      </c>
      <c r="J100" s="104" t="s">
        <v>30364</v>
      </c>
      <c r="K100" s="101" t="s">
        <v>30102</v>
      </c>
      <c r="L100" s="101" t="s">
        <v>30023</v>
      </c>
      <c r="M100" s="101" t="s">
        <v>12</v>
      </c>
      <c r="N100" s="101">
        <v>573.30000000000007</v>
      </c>
      <c r="O100" s="100"/>
      <c r="R100" s="101">
        <v>2</v>
      </c>
    </row>
    <row r="101" spans="1:18" ht="15" customHeight="1" x14ac:dyDescent="0.2">
      <c r="A101" s="101" t="s">
        <v>37779</v>
      </c>
      <c r="B101" s="101" t="s">
        <v>25659</v>
      </c>
      <c r="C101" s="101" t="s">
        <v>8</v>
      </c>
      <c r="D101" s="101" t="s">
        <v>25617</v>
      </c>
      <c r="E101" s="101" t="s">
        <v>30033</v>
      </c>
      <c r="F101" s="101" t="s">
        <v>31074</v>
      </c>
      <c r="G101" s="101" t="s">
        <v>30033</v>
      </c>
      <c r="H101" s="101" t="s">
        <v>37894</v>
      </c>
      <c r="I101" s="101" t="s">
        <v>54</v>
      </c>
      <c r="J101" s="104" t="s">
        <v>30306</v>
      </c>
      <c r="K101" s="101" t="s">
        <v>30102</v>
      </c>
      <c r="L101" s="101" t="s">
        <v>30023</v>
      </c>
      <c r="M101" s="101" t="s">
        <v>12</v>
      </c>
      <c r="N101" s="101">
        <v>573.30000000000007</v>
      </c>
      <c r="O101" s="100"/>
      <c r="R101" s="101">
        <v>5</v>
      </c>
    </row>
    <row r="102" spans="1:18" ht="15" customHeight="1" x14ac:dyDescent="0.2">
      <c r="A102" s="101" t="s">
        <v>10320</v>
      </c>
      <c r="B102" s="101" t="s">
        <v>25659</v>
      </c>
      <c r="C102" s="101" t="s">
        <v>8</v>
      </c>
      <c r="D102" s="101" t="s">
        <v>25617</v>
      </c>
      <c r="E102" s="101" t="s">
        <v>30033</v>
      </c>
      <c r="F102" s="101" t="s">
        <v>31074</v>
      </c>
      <c r="G102" s="101" t="s">
        <v>30033</v>
      </c>
      <c r="H102" s="101" t="s">
        <v>37895</v>
      </c>
      <c r="I102" s="101" t="s">
        <v>25533</v>
      </c>
      <c r="J102" s="104" t="s">
        <v>30364</v>
      </c>
      <c r="K102" s="101" t="s">
        <v>30102</v>
      </c>
      <c r="L102" s="101" t="s">
        <v>30023</v>
      </c>
      <c r="M102" s="101" t="s">
        <v>12</v>
      </c>
      <c r="N102" s="101">
        <v>573.30000000000007</v>
      </c>
      <c r="O102" s="100"/>
      <c r="R102" s="101">
        <v>4</v>
      </c>
    </row>
    <row r="103" spans="1:18" ht="15" customHeight="1" x14ac:dyDescent="0.2">
      <c r="A103" s="101" t="s">
        <v>10308</v>
      </c>
      <c r="B103" s="101" t="s">
        <v>25659</v>
      </c>
      <c r="C103" s="101" t="s">
        <v>8</v>
      </c>
      <c r="D103" s="101" t="s">
        <v>25617</v>
      </c>
      <c r="E103" s="101" t="s">
        <v>30033</v>
      </c>
      <c r="F103" s="101" t="s">
        <v>31074</v>
      </c>
      <c r="G103" s="101" t="s">
        <v>30033</v>
      </c>
      <c r="H103" s="101" t="s">
        <v>37896</v>
      </c>
      <c r="I103" s="101" t="s">
        <v>22</v>
      </c>
      <c r="J103" s="104" t="s">
        <v>30364</v>
      </c>
      <c r="K103" s="101" t="s">
        <v>30102</v>
      </c>
      <c r="L103" s="101" t="s">
        <v>30023</v>
      </c>
      <c r="M103" s="101" t="s">
        <v>12</v>
      </c>
      <c r="N103" s="101">
        <v>573.30000000000007</v>
      </c>
      <c r="O103" s="100"/>
      <c r="R103" s="101">
        <v>7</v>
      </c>
    </row>
    <row r="104" spans="1:18" ht="15" customHeight="1" x14ac:dyDescent="0.2">
      <c r="A104" s="101" t="s">
        <v>10338</v>
      </c>
      <c r="B104" s="101" t="s">
        <v>25659</v>
      </c>
      <c r="C104" s="101" t="s">
        <v>8</v>
      </c>
      <c r="D104" s="101" t="s">
        <v>25617</v>
      </c>
      <c r="E104" s="101" t="s">
        <v>30033</v>
      </c>
      <c r="F104" s="101" t="s">
        <v>31074</v>
      </c>
      <c r="G104" s="101" t="s">
        <v>30033</v>
      </c>
      <c r="H104" s="101" t="s">
        <v>37897</v>
      </c>
      <c r="I104" s="101" t="s">
        <v>25444</v>
      </c>
      <c r="J104" s="104" t="s">
        <v>30364</v>
      </c>
      <c r="K104" s="101" t="s">
        <v>30102</v>
      </c>
      <c r="L104" s="101" t="s">
        <v>30023</v>
      </c>
      <c r="M104" s="101" t="s">
        <v>12</v>
      </c>
      <c r="N104" s="101">
        <v>573.30000000000007</v>
      </c>
      <c r="O104" s="100"/>
      <c r="R104" s="101">
        <v>3</v>
      </c>
    </row>
    <row r="105" spans="1:18" ht="15" customHeight="1" x14ac:dyDescent="0.2">
      <c r="A105" s="101" t="s">
        <v>10312</v>
      </c>
      <c r="B105" s="101" t="s">
        <v>25659</v>
      </c>
      <c r="C105" s="101" t="s">
        <v>8</v>
      </c>
      <c r="D105" s="101" t="s">
        <v>25617</v>
      </c>
      <c r="E105" s="101" t="s">
        <v>30033</v>
      </c>
      <c r="F105" s="101" t="s">
        <v>31074</v>
      </c>
      <c r="G105" s="101" t="s">
        <v>30033</v>
      </c>
      <c r="H105" s="101" t="s">
        <v>37887</v>
      </c>
      <c r="I105" s="101" t="s">
        <v>100</v>
      </c>
      <c r="J105" s="104" t="s">
        <v>30364</v>
      </c>
      <c r="K105" s="101" t="s">
        <v>30102</v>
      </c>
      <c r="L105" s="101" t="s">
        <v>30023</v>
      </c>
      <c r="M105" s="101" t="s">
        <v>12</v>
      </c>
      <c r="N105" s="101">
        <v>573.30000000000007</v>
      </c>
      <c r="O105" s="100"/>
      <c r="R105" s="101">
        <v>12</v>
      </c>
    </row>
    <row r="106" spans="1:18" ht="15" customHeight="1" x14ac:dyDescent="0.2">
      <c r="A106" s="101" t="s">
        <v>10867</v>
      </c>
      <c r="B106" s="101" t="s">
        <v>25914</v>
      </c>
      <c r="C106" s="101" t="s">
        <v>8</v>
      </c>
      <c r="D106" s="101" t="s">
        <v>21</v>
      </c>
      <c r="E106" s="101" t="s">
        <v>30033</v>
      </c>
      <c r="F106" s="101" t="s">
        <v>31074</v>
      </c>
      <c r="G106" s="101" t="s">
        <v>30033</v>
      </c>
      <c r="H106" s="101" t="s">
        <v>37888</v>
      </c>
      <c r="I106" s="101" t="s">
        <v>1</v>
      </c>
      <c r="J106" s="104" t="s">
        <v>30860</v>
      </c>
      <c r="K106" s="101" t="s">
        <v>30102</v>
      </c>
      <c r="L106" s="101" t="s">
        <v>30023</v>
      </c>
      <c r="M106" s="101" t="s">
        <v>12</v>
      </c>
      <c r="N106" s="101">
        <v>787.41000000000008</v>
      </c>
      <c r="O106" s="100"/>
      <c r="R106" s="101">
        <v>8</v>
      </c>
    </row>
    <row r="107" spans="1:18" ht="15" customHeight="1" x14ac:dyDescent="0.2">
      <c r="A107" s="101" t="s">
        <v>10869</v>
      </c>
      <c r="B107" s="101" t="s">
        <v>25914</v>
      </c>
      <c r="C107" s="101" t="s">
        <v>8</v>
      </c>
      <c r="D107" s="101" t="s">
        <v>21</v>
      </c>
      <c r="E107" s="101" t="s">
        <v>30033</v>
      </c>
      <c r="F107" s="101" t="s">
        <v>31074</v>
      </c>
      <c r="G107" s="101" t="s">
        <v>30033</v>
      </c>
      <c r="H107" s="101" t="s">
        <v>37898</v>
      </c>
      <c r="I107" s="101" t="s">
        <v>22</v>
      </c>
      <c r="J107" s="104" t="s">
        <v>30860</v>
      </c>
      <c r="K107" s="101" t="s">
        <v>30102</v>
      </c>
      <c r="L107" s="101" t="s">
        <v>30023</v>
      </c>
      <c r="M107" s="101" t="s">
        <v>12</v>
      </c>
      <c r="N107" s="101">
        <v>787.41000000000008</v>
      </c>
      <c r="O107" s="100"/>
      <c r="R107" s="101">
        <v>8</v>
      </c>
    </row>
    <row r="108" spans="1:18" ht="15" customHeight="1" x14ac:dyDescent="0.2">
      <c r="A108" s="101" t="s">
        <v>10865</v>
      </c>
      <c r="B108" s="101" t="s">
        <v>25914</v>
      </c>
      <c r="C108" s="101" t="s">
        <v>8</v>
      </c>
      <c r="D108" s="101" t="s">
        <v>21</v>
      </c>
      <c r="E108" s="101" t="s">
        <v>30033</v>
      </c>
      <c r="F108" s="101" t="s">
        <v>31074</v>
      </c>
      <c r="G108" s="101" t="s">
        <v>30033</v>
      </c>
      <c r="H108" s="101" t="s">
        <v>37882</v>
      </c>
      <c r="I108" s="101" t="s">
        <v>52</v>
      </c>
      <c r="J108" s="104" t="s">
        <v>30860</v>
      </c>
      <c r="K108" s="101" t="s">
        <v>30102</v>
      </c>
      <c r="L108" s="101" t="s">
        <v>30023</v>
      </c>
      <c r="M108" s="101" t="s">
        <v>12</v>
      </c>
      <c r="N108" s="101">
        <v>787.41000000000008</v>
      </c>
      <c r="O108" s="100"/>
      <c r="R108" s="101">
        <v>8</v>
      </c>
    </row>
    <row r="109" spans="1:18" ht="15" customHeight="1" x14ac:dyDescent="0.2">
      <c r="A109" s="101" t="s">
        <v>37780</v>
      </c>
      <c r="B109" s="101" t="s">
        <v>37714</v>
      </c>
      <c r="C109" s="101" t="s">
        <v>8</v>
      </c>
      <c r="D109" s="101" t="s">
        <v>25617</v>
      </c>
      <c r="E109" s="101" t="s">
        <v>30033</v>
      </c>
      <c r="F109" s="101" t="s">
        <v>31074</v>
      </c>
      <c r="G109" s="101" t="s">
        <v>30033</v>
      </c>
      <c r="H109" s="101" t="s">
        <v>37895</v>
      </c>
      <c r="I109" s="101" t="s">
        <v>28</v>
      </c>
      <c r="J109" s="104" t="s">
        <v>30364</v>
      </c>
      <c r="K109" s="101" t="s">
        <v>30102</v>
      </c>
      <c r="L109" s="101" t="s">
        <v>30023</v>
      </c>
      <c r="M109" s="101" t="s">
        <v>12</v>
      </c>
      <c r="N109" s="101">
        <v>629.46</v>
      </c>
      <c r="O109" s="100"/>
      <c r="R109" s="101">
        <v>5</v>
      </c>
    </row>
    <row r="110" spans="1:18" ht="15" customHeight="1" x14ac:dyDescent="0.2">
      <c r="A110" s="101" t="s">
        <v>10987</v>
      </c>
      <c r="B110" s="101" t="s">
        <v>37714</v>
      </c>
      <c r="C110" s="101" t="s">
        <v>8</v>
      </c>
      <c r="D110" s="101" t="s">
        <v>25617</v>
      </c>
      <c r="E110" s="101" t="s">
        <v>30033</v>
      </c>
      <c r="F110" s="101" t="s">
        <v>31074</v>
      </c>
      <c r="G110" s="101" t="s">
        <v>30033</v>
      </c>
      <c r="H110" s="101" t="s">
        <v>37899</v>
      </c>
      <c r="I110" s="101" t="s">
        <v>37642</v>
      </c>
      <c r="J110" s="104" t="s">
        <v>30306</v>
      </c>
      <c r="K110" s="101" t="s">
        <v>30102</v>
      </c>
      <c r="L110" s="101" t="s">
        <v>30023</v>
      </c>
      <c r="M110" s="101" t="s">
        <v>12</v>
      </c>
      <c r="N110" s="101">
        <v>629.46</v>
      </c>
      <c r="O110" s="100"/>
      <c r="R110" s="101">
        <v>5</v>
      </c>
    </row>
    <row r="111" spans="1:18" ht="15" customHeight="1" x14ac:dyDescent="0.2">
      <c r="A111" s="101" t="s">
        <v>10983</v>
      </c>
      <c r="B111" s="101" t="s">
        <v>37714</v>
      </c>
      <c r="C111" s="101" t="s">
        <v>8</v>
      </c>
      <c r="D111" s="101" t="s">
        <v>25617</v>
      </c>
      <c r="E111" s="101" t="s">
        <v>30033</v>
      </c>
      <c r="F111" s="101" t="s">
        <v>31074</v>
      </c>
      <c r="G111" s="101" t="s">
        <v>30033</v>
      </c>
      <c r="H111" s="101" t="s">
        <v>37887</v>
      </c>
      <c r="I111" s="101" t="s">
        <v>100</v>
      </c>
      <c r="J111" s="104" t="s">
        <v>30306</v>
      </c>
      <c r="K111" s="101" t="s">
        <v>30102</v>
      </c>
      <c r="L111" s="101" t="s">
        <v>30023</v>
      </c>
      <c r="M111" s="101" t="s">
        <v>12</v>
      </c>
      <c r="N111" s="101">
        <v>629.46</v>
      </c>
      <c r="O111" s="100"/>
      <c r="R111" s="101">
        <v>4</v>
      </c>
    </row>
    <row r="112" spans="1:18" ht="15" customHeight="1" x14ac:dyDescent="0.2">
      <c r="A112" s="101" t="s">
        <v>11001</v>
      </c>
      <c r="B112" s="101" t="s">
        <v>37715</v>
      </c>
      <c r="C112" s="101" t="s">
        <v>8</v>
      </c>
      <c r="D112" s="101" t="s">
        <v>25619</v>
      </c>
      <c r="E112" s="101" t="s">
        <v>30033</v>
      </c>
      <c r="F112" s="101" t="s">
        <v>31074</v>
      </c>
      <c r="G112" s="101" t="s">
        <v>30033</v>
      </c>
      <c r="H112" s="101" t="s">
        <v>37900</v>
      </c>
      <c r="I112" s="101" t="s">
        <v>25461</v>
      </c>
      <c r="J112" s="104" t="s">
        <v>30306</v>
      </c>
      <c r="K112" s="101" t="s">
        <v>30102</v>
      </c>
      <c r="L112" s="101" t="s">
        <v>30023</v>
      </c>
      <c r="M112" s="101" t="s">
        <v>12</v>
      </c>
      <c r="N112" s="101">
        <v>787.41000000000008</v>
      </c>
      <c r="O112" s="100"/>
      <c r="R112" s="101">
        <v>3</v>
      </c>
    </row>
    <row r="113" spans="1:25" ht="15" customHeight="1" x14ac:dyDescent="0.2">
      <c r="A113" s="101" t="s">
        <v>10995</v>
      </c>
      <c r="B113" s="101" t="s">
        <v>37715</v>
      </c>
      <c r="C113" s="101" t="s">
        <v>8</v>
      </c>
      <c r="D113" s="101" t="s">
        <v>25619</v>
      </c>
      <c r="E113" s="101" t="s">
        <v>30033</v>
      </c>
      <c r="F113" s="101" t="s">
        <v>31074</v>
      </c>
      <c r="G113" s="101" t="s">
        <v>30033</v>
      </c>
      <c r="H113" s="101" t="s">
        <v>37882</v>
      </c>
      <c r="I113" s="101" t="s">
        <v>52</v>
      </c>
      <c r="J113" s="104" t="s">
        <v>30306</v>
      </c>
      <c r="K113" s="101" t="s">
        <v>30102</v>
      </c>
      <c r="L113" s="101" t="s">
        <v>30023</v>
      </c>
      <c r="M113" s="101" t="s">
        <v>12</v>
      </c>
      <c r="N113" s="101">
        <v>787.41000000000008</v>
      </c>
      <c r="O113" s="100"/>
      <c r="R113" s="101">
        <v>3</v>
      </c>
    </row>
    <row r="114" spans="1:25" ht="15" customHeight="1" x14ac:dyDescent="0.2">
      <c r="A114" s="101" t="s">
        <v>11013</v>
      </c>
      <c r="B114" s="101" t="s">
        <v>37716</v>
      </c>
      <c r="C114" s="101" t="s">
        <v>8</v>
      </c>
      <c r="D114" s="101" t="s">
        <v>25616</v>
      </c>
      <c r="E114" s="101" t="s">
        <v>30033</v>
      </c>
      <c r="F114" s="101" t="s">
        <v>31074</v>
      </c>
      <c r="G114" s="101" t="s">
        <v>30033</v>
      </c>
      <c r="H114" s="101" t="s">
        <v>37888</v>
      </c>
      <c r="I114" s="101" t="s">
        <v>1</v>
      </c>
      <c r="J114" s="104" t="s">
        <v>30162</v>
      </c>
      <c r="K114" s="101" t="s">
        <v>30107</v>
      </c>
      <c r="L114" s="101" t="s">
        <v>30023</v>
      </c>
      <c r="M114" s="101" t="s">
        <v>12</v>
      </c>
      <c r="N114" s="101">
        <v>606.05999999999995</v>
      </c>
      <c r="O114" s="100"/>
      <c r="R114" s="101">
        <v>2</v>
      </c>
    </row>
    <row r="115" spans="1:25" ht="15" customHeight="1" x14ac:dyDescent="0.2">
      <c r="A115" s="101" t="s">
        <v>11099</v>
      </c>
      <c r="B115" s="101" t="s">
        <v>37717</v>
      </c>
      <c r="C115" s="101" t="s">
        <v>8</v>
      </c>
      <c r="D115" s="101" t="s">
        <v>25619</v>
      </c>
      <c r="E115" s="101" t="s">
        <v>30033</v>
      </c>
      <c r="F115" s="101" t="s">
        <v>31074</v>
      </c>
      <c r="G115" s="101" t="s">
        <v>30033</v>
      </c>
      <c r="H115" s="101" t="s">
        <v>37901</v>
      </c>
      <c r="I115" s="101" t="s">
        <v>22</v>
      </c>
      <c r="J115" s="104" t="s">
        <v>37902</v>
      </c>
      <c r="K115" s="101" t="s">
        <v>30102</v>
      </c>
      <c r="L115" s="101" t="s">
        <v>30023</v>
      </c>
      <c r="M115" s="101" t="s">
        <v>12</v>
      </c>
      <c r="N115" s="101">
        <v>699.66000000000008</v>
      </c>
      <c r="O115" s="100"/>
      <c r="R115" s="101">
        <v>5</v>
      </c>
    </row>
    <row r="116" spans="1:25" ht="15" customHeight="1" x14ac:dyDescent="0.2">
      <c r="A116" s="101" t="s">
        <v>11139</v>
      </c>
      <c r="B116" s="101" t="s">
        <v>37718</v>
      </c>
      <c r="C116" s="101" t="s">
        <v>8</v>
      </c>
      <c r="D116" s="101" t="s">
        <v>25619</v>
      </c>
      <c r="E116" s="101" t="s">
        <v>30033</v>
      </c>
      <c r="F116" s="101" t="s">
        <v>31074</v>
      </c>
      <c r="G116" s="101" t="s">
        <v>30033</v>
      </c>
      <c r="H116" s="101" t="s">
        <v>37888</v>
      </c>
      <c r="I116" s="101" t="s">
        <v>1</v>
      </c>
      <c r="J116" s="104" t="s">
        <v>59</v>
      </c>
      <c r="L116" s="101" t="s">
        <v>30023</v>
      </c>
      <c r="M116" s="101" t="s">
        <v>12</v>
      </c>
      <c r="N116" s="101">
        <v>760.50000000000011</v>
      </c>
      <c r="O116" s="100"/>
      <c r="R116" s="101">
        <v>3</v>
      </c>
    </row>
    <row r="117" spans="1:25" ht="15" customHeight="1" x14ac:dyDescent="0.2">
      <c r="A117" s="101" t="s">
        <v>37781</v>
      </c>
      <c r="B117" s="101" t="s">
        <v>37719</v>
      </c>
      <c r="C117" s="101" t="s">
        <v>8</v>
      </c>
      <c r="D117" s="101" t="s">
        <v>25619</v>
      </c>
      <c r="E117" s="101" t="s">
        <v>30033</v>
      </c>
      <c r="F117" s="101" t="s">
        <v>31074</v>
      </c>
      <c r="G117" s="101" t="s">
        <v>30033</v>
      </c>
      <c r="H117" s="101" t="s">
        <v>37903</v>
      </c>
      <c r="I117" s="101" t="s">
        <v>1</v>
      </c>
      <c r="J117" s="104" t="s">
        <v>37904</v>
      </c>
      <c r="K117" s="101" t="s">
        <v>30102</v>
      </c>
      <c r="L117" s="101" t="s">
        <v>30023</v>
      </c>
      <c r="M117" s="101" t="s">
        <v>12</v>
      </c>
      <c r="N117" s="101">
        <v>760.50000000000011</v>
      </c>
      <c r="O117" s="100"/>
      <c r="R117" s="101">
        <v>3</v>
      </c>
    </row>
    <row r="118" spans="1:25" ht="15" customHeight="1" x14ac:dyDescent="0.2">
      <c r="A118" s="101" t="s">
        <v>10106</v>
      </c>
      <c r="B118" s="101" t="s">
        <v>37720</v>
      </c>
      <c r="C118" s="101" t="s">
        <v>31</v>
      </c>
      <c r="D118" s="101" t="s">
        <v>25592</v>
      </c>
      <c r="E118" s="101" t="s">
        <v>30033</v>
      </c>
      <c r="F118" s="101" t="s">
        <v>91</v>
      </c>
      <c r="G118" s="101" t="s">
        <v>30033</v>
      </c>
      <c r="H118" s="101" t="s">
        <v>37888</v>
      </c>
      <c r="I118" s="101" t="s">
        <v>1</v>
      </c>
      <c r="J118" s="104" t="s">
        <v>11</v>
      </c>
      <c r="K118" s="101" t="s">
        <v>30109</v>
      </c>
      <c r="L118" s="101" t="s">
        <v>30023</v>
      </c>
      <c r="M118" s="101" t="s">
        <v>12</v>
      </c>
      <c r="N118" s="101">
        <v>594.36</v>
      </c>
      <c r="O118" s="100"/>
      <c r="R118" s="101">
        <v>10</v>
      </c>
    </row>
    <row r="119" spans="1:25" ht="15" customHeight="1" x14ac:dyDescent="0.2">
      <c r="A119" s="101" t="s">
        <v>10118</v>
      </c>
      <c r="B119" s="101" t="s">
        <v>37720</v>
      </c>
      <c r="C119" s="101" t="s">
        <v>31</v>
      </c>
      <c r="D119" s="101" t="s">
        <v>25592</v>
      </c>
      <c r="E119" s="101" t="s">
        <v>30033</v>
      </c>
      <c r="F119" s="101" t="s">
        <v>31074</v>
      </c>
      <c r="G119" s="101" t="s">
        <v>30033</v>
      </c>
      <c r="H119" s="101" t="s">
        <v>37905</v>
      </c>
      <c r="I119" s="101" t="s">
        <v>174</v>
      </c>
      <c r="J119" s="104" t="s">
        <v>11</v>
      </c>
      <c r="K119" s="101" t="s">
        <v>30109</v>
      </c>
      <c r="L119" s="101" t="s">
        <v>30023</v>
      </c>
      <c r="M119" s="101" t="s">
        <v>12</v>
      </c>
      <c r="N119" s="101">
        <v>594.36</v>
      </c>
      <c r="O119" s="100"/>
      <c r="R119" s="101">
        <v>10</v>
      </c>
    </row>
    <row r="120" spans="1:25" ht="15" customHeight="1" x14ac:dyDescent="0.2">
      <c r="A120" s="101" t="s">
        <v>8484</v>
      </c>
      <c r="B120" s="101" t="s">
        <v>25921</v>
      </c>
      <c r="C120" s="101" t="s">
        <v>8</v>
      </c>
      <c r="D120" s="101" t="s">
        <v>21</v>
      </c>
      <c r="E120" s="101" t="s">
        <v>30098</v>
      </c>
      <c r="F120" s="101" t="s">
        <v>91</v>
      </c>
      <c r="G120" s="101" t="s">
        <v>30112</v>
      </c>
      <c r="H120" s="101" t="s">
        <v>37906</v>
      </c>
      <c r="I120" s="101" t="s">
        <v>28</v>
      </c>
      <c r="J120" s="104" t="s">
        <v>0</v>
      </c>
      <c r="K120" s="101" t="s">
        <v>30108</v>
      </c>
      <c r="L120" s="101" t="s">
        <v>30025</v>
      </c>
      <c r="M120" s="101" t="s">
        <v>31087</v>
      </c>
      <c r="N120" s="101">
        <v>702.00000000000011</v>
      </c>
      <c r="O120" s="100"/>
      <c r="W120" s="101">
        <v>1</v>
      </c>
    </row>
    <row r="121" spans="1:25" ht="15" customHeight="1" x14ac:dyDescent="0.2">
      <c r="A121" s="101" t="s">
        <v>37782</v>
      </c>
      <c r="B121" s="101" t="s">
        <v>37721</v>
      </c>
      <c r="C121" s="101" t="s">
        <v>8</v>
      </c>
      <c r="D121" s="101" t="s">
        <v>21</v>
      </c>
      <c r="E121" s="101" t="s">
        <v>30098</v>
      </c>
      <c r="F121" s="101" t="s">
        <v>91</v>
      </c>
      <c r="G121" s="101" t="s">
        <v>30112</v>
      </c>
      <c r="H121" s="101" t="s">
        <v>37907</v>
      </c>
      <c r="I121" s="101" t="s">
        <v>22</v>
      </c>
      <c r="J121" s="104" t="s">
        <v>0</v>
      </c>
      <c r="K121" s="101" t="s">
        <v>30108</v>
      </c>
      <c r="L121" s="101" t="s">
        <v>30025</v>
      </c>
      <c r="M121" s="101" t="s">
        <v>31087</v>
      </c>
      <c r="N121" s="101">
        <v>702.00000000000011</v>
      </c>
      <c r="O121" s="100"/>
      <c r="Y121" s="101">
        <v>1</v>
      </c>
    </row>
    <row r="122" spans="1:25" ht="15" customHeight="1" x14ac:dyDescent="0.2">
      <c r="A122" s="101" t="s">
        <v>37783</v>
      </c>
      <c r="B122" s="101" t="s">
        <v>37722</v>
      </c>
      <c r="C122" s="101" t="s">
        <v>31</v>
      </c>
      <c r="D122" s="101" t="s">
        <v>37825</v>
      </c>
      <c r="E122" s="101" t="s">
        <v>30098</v>
      </c>
      <c r="F122" s="101" t="s">
        <v>91</v>
      </c>
      <c r="G122" s="101" t="s">
        <v>30112</v>
      </c>
      <c r="H122" s="101" t="s">
        <v>37687</v>
      </c>
      <c r="I122" s="101" t="s">
        <v>1</v>
      </c>
      <c r="J122" s="104" t="s">
        <v>37908</v>
      </c>
      <c r="K122" s="101" t="s">
        <v>30105</v>
      </c>
      <c r="L122" s="101" t="s">
        <v>30025</v>
      </c>
      <c r="M122" s="101" t="s">
        <v>12</v>
      </c>
      <c r="N122" s="101">
        <v>702.00000000000011</v>
      </c>
      <c r="O122" s="100"/>
      <c r="Y122" s="101">
        <v>1</v>
      </c>
    </row>
    <row r="123" spans="1:25" ht="15" customHeight="1" x14ac:dyDescent="0.2">
      <c r="A123" s="101" t="s">
        <v>37784</v>
      </c>
      <c r="B123" s="101" t="s">
        <v>37723</v>
      </c>
      <c r="C123" s="101" t="s">
        <v>31</v>
      </c>
      <c r="D123" s="101" t="s">
        <v>37825</v>
      </c>
      <c r="E123" s="101" t="s">
        <v>30098</v>
      </c>
      <c r="F123" s="101" t="s">
        <v>91</v>
      </c>
      <c r="G123" s="101" t="s">
        <v>30112</v>
      </c>
      <c r="H123" s="101" t="s">
        <v>37909</v>
      </c>
      <c r="I123" s="101" t="s">
        <v>27</v>
      </c>
      <c r="J123" s="104" t="s">
        <v>37910</v>
      </c>
      <c r="L123" s="101" t="s">
        <v>30025</v>
      </c>
      <c r="M123" s="101" t="s">
        <v>12</v>
      </c>
      <c r="N123" s="101">
        <v>702.00000000000011</v>
      </c>
      <c r="O123" s="100"/>
      <c r="Y123" s="101">
        <v>1</v>
      </c>
    </row>
    <row r="124" spans="1:25" ht="15" customHeight="1" x14ac:dyDescent="0.2">
      <c r="A124" s="101" t="s">
        <v>37785</v>
      </c>
      <c r="B124" s="101" t="s">
        <v>37724</v>
      </c>
      <c r="C124" s="101" t="s">
        <v>31</v>
      </c>
      <c r="D124" s="101" t="s">
        <v>37826</v>
      </c>
      <c r="E124" s="101" t="s">
        <v>30098</v>
      </c>
      <c r="F124" s="101" t="s">
        <v>91</v>
      </c>
      <c r="G124" s="101" t="s">
        <v>30112</v>
      </c>
      <c r="H124" s="101" t="s">
        <v>37906</v>
      </c>
      <c r="I124" s="101" t="s">
        <v>28</v>
      </c>
      <c r="J124" s="104" t="s">
        <v>37911</v>
      </c>
      <c r="K124" s="101" t="s">
        <v>282</v>
      </c>
      <c r="L124" s="101" t="s">
        <v>30025</v>
      </c>
      <c r="M124" s="101" t="s">
        <v>12</v>
      </c>
      <c r="N124" s="101">
        <v>702.00000000000011</v>
      </c>
      <c r="O124" s="100"/>
      <c r="Y124" s="101">
        <v>1</v>
      </c>
    </row>
    <row r="125" spans="1:25" ht="15" customHeight="1" x14ac:dyDescent="0.2">
      <c r="A125" s="101" t="s">
        <v>37786</v>
      </c>
      <c r="B125" s="101" t="s">
        <v>37725</v>
      </c>
      <c r="C125" s="101" t="s">
        <v>31</v>
      </c>
      <c r="D125" s="101" t="s">
        <v>39</v>
      </c>
      <c r="E125" s="101" t="s">
        <v>30098</v>
      </c>
      <c r="F125" s="101" t="s">
        <v>91</v>
      </c>
      <c r="G125" s="101" t="s">
        <v>30112</v>
      </c>
      <c r="H125" s="101" t="s">
        <v>37912</v>
      </c>
      <c r="I125" s="101" t="s">
        <v>25413</v>
      </c>
      <c r="J125" s="104" t="s">
        <v>37910</v>
      </c>
      <c r="L125" s="101" t="s">
        <v>30025</v>
      </c>
      <c r="M125" s="101" t="s">
        <v>12</v>
      </c>
      <c r="N125" s="101">
        <v>702.00000000000011</v>
      </c>
      <c r="O125" s="100"/>
      <c r="Y125" s="101">
        <v>1</v>
      </c>
    </row>
    <row r="126" spans="1:25" ht="15" customHeight="1" x14ac:dyDescent="0.2">
      <c r="A126" s="101" t="s">
        <v>37787</v>
      </c>
      <c r="B126" s="101" t="s">
        <v>37726</v>
      </c>
      <c r="C126" s="101" t="s">
        <v>31</v>
      </c>
      <c r="D126" s="101" t="s">
        <v>25593</v>
      </c>
      <c r="E126" s="101" t="s">
        <v>30098</v>
      </c>
      <c r="F126" s="101" t="s">
        <v>91</v>
      </c>
      <c r="G126" s="101" t="s">
        <v>30112</v>
      </c>
      <c r="H126" s="101" t="s">
        <v>37913</v>
      </c>
      <c r="I126" s="101" t="s">
        <v>54</v>
      </c>
      <c r="J126" s="104" t="s">
        <v>37914</v>
      </c>
      <c r="K126" s="101" t="s">
        <v>282</v>
      </c>
      <c r="L126" s="101" t="s">
        <v>30025</v>
      </c>
      <c r="M126" s="101" t="s">
        <v>12</v>
      </c>
      <c r="N126" s="101">
        <v>702.00000000000011</v>
      </c>
      <c r="O126" s="100"/>
      <c r="Y126" s="101">
        <v>1</v>
      </c>
    </row>
    <row r="127" spans="1:25" ht="15" customHeight="1" x14ac:dyDescent="0.2">
      <c r="A127" s="101" t="s">
        <v>37788</v>
      </c>
      <c r="B127" s="101" t="s">
        <v>37727</v>
      </c>
      <c r="C127" s="101" t="s">
        <v>31</v>
      </c>
      <c r="D127" s="101" t="s">
        <v>25593</v>
      </c>
      <c r="E127" s="101" t="s">
        <v>30098</v>
      </c>
      <c r="F127" s="101" t="s">
        <v>91</v>
      </c>
      <c r="G127" s="101" t="s">
        <v>30112</v>
      </c>
      <c r="H127" s="101" t="s">
        <v>37915</v>
      </c>
      <c r="I127" s="101" t="s">
        <v>28</v>
      </c>
      <c r="J127" s="104" t="s">
        <v>37911</v>
      </c>
      <c r="K127" s="101" t="s">
        <v>282</v>
      </c>
      <c r="L127" s="101" t="s">
        <v>30025</v>
      </c>
      <c r="M127" s="101" t="s">
        <v>12</v>
      </c>
      <c r="N127" s="101">
        <v>702.00000000000011</v>
      </c>
      <c r="O127" s="100"/>
      <c r="Y127" s="101">
        <v>1</v>
      </c>
    </row>
    <row r="128" spans="1:25" ht="15" customHeight="1" x14ac:dyDescent="0.2">
      <c r="A128" s="101" t="s">
        <v>37789</v>
      </c>
      <c r="B128" s="101" t="s">
        <v>37728</v>
      </c>
      <c r="C128" s="101" t="s">
        <v>31</v>
      </c>
      <c r="D128" s="101" t="s">
        <v>25593</v>
      </c>
      <c r="E128" s="101" t="s">
        <v>30098</v>
      </c>
      <c r="F128" s="101" t="s">
        <v>91</v>
      </c>
      <c r="G128" s="101" t="s">
        <v>30112</v>
      </c>
      <c r="H128" s="101" t="s">
        <v>37916</v>
      </c>
      <c r="I128" s="101" t="s">
        <v>23</v>
      </c>
      <c r="J128" s="104" t="s">
        <v>37917</v>
      </c>
      <c r="K128" s="101" t="s">
        <v>282</v>
      </c>
      <c r="L128" s="101" t="s">
        <v>30025</v>
      </c>
      <c r="M128" s="101" t="s">
        <v>12</v>
      </c>
      <c r="N128" s="101">
        <v>702.00000000000011</v>
      </c>
      <c r="O128" s="100"/>
      <c r="Y128" s="101">
        <v>1</v>
      </c>
    </row>
    <row r="129" spans="1:25" ht="15" customHeight="1" x14ac:dyDescent="0.2">
      <c r="A129" s="101" t="s">
        <v>37790</v>
      </c>
      <c r="B129" s="101" t="s">
        <v>37729</v>
      </c>
      <c r="C129" s="101" t="s">
        <v>31</v>
      </c>
      <c r="D129" s="101" t="s">
        <v>37825</v>
      </c>
      <c r="E129" s="101" t="s">
        <v>30098</v>
      </c>
      <c r="F129" s="101" t="s">
        <v>91</v>
      </c>
      <c r="G129" s="101" t="s">
        <v>30112</v>
      </c>
      <c r="H129" s="101" t="s">
        <v>37918</v>
      </c>
      <c r="I129" s="101" t="s">
        <v>54</v>
      </c>
      <c r="J129" s="104" t="s">
        <v>37919</v>
      </c>
      <c r="K129" s="101" t="s">
        <v>30108</v>
      </c>
      <c r="L129" s="101" t="s">
        <v>30025</v>
      </c>
      <c r="M129" s="101" t="s">
        <v>12</v>
      </c>
      <c r="N129" s="101">
        <v>702.00000000000011</v>
      </c>
      <c r="O129" s="100"/>
      <c r="Y129" s="101">
        <v>1</v>
      </c>
    </row>
    <row r="130" spans="1:25" ht="15" customHeight="1" x14ac:dyDescent="0.2">
      <c r="A130" s="101" t="s">
        <v>37791</v>
      </c>
      <c r="B130" s="101" t="s">
        <v>37730</v>
      </c>
      <c r="C130" s="101" t="s">
        <v>31</v>
      </c>
      <c r="D130" s="101" t="s">
        <v>37827</v>
      </c>
      <c r="E130" s="101" t="s">
        <v>30098</v>
      </c>
      <c r="F130" s="101" t="s">
        <v>91</v>
      </c>
      <c r="G130" s="101" t="s">
        <v>30112</v>
      </c>
      <c r="H130" s="101" t="s">
        <v>37920</v>
      </c>
      <c r="I130" s="101" t="s">
        <v>28</v>
      </c>
      <c r="J130" s="104" t="s">
        <v>37921</v>
      </c>
      <c r="K130" s="101" t="s">
        <v>282</v>
      </c>
      <c r="L130" s="101" t="s">
        <v>30025</v>
      </c>
      <c r="M130" s="101" t="s">
        <v>12</v>
      </c>
      <c r="N130" s="101">
        <v>702.00000000000011</v>
      </c>
      <c r="O130" s="100"/>
      <c r="Y130" s="101">
        <v>1</v>
      </c>
    </row>
    <row r="131" spans="1:25" ht="15" customHeight="1" x14ac:dyDescent="0.2">
      <c r="A131" s="101" t="s">
        <v>37792</v>
      </c>
      <c r="B131" s="101" t="s">
        <v>37731</v>
      </c>
      <c r="C131" s="101" t="s">
        <v>31</v>
      </c>
      <c r="D131" s="101" t="s">
        <v>37827</v>
      </c>
      <c r="E131" s="101" t="s">
        <v>30098</v>
      </c>
      <c r="F131" s="101" t="s">
        <v>91</v>
      </c>
      <c r="G131" s="101" t="s">
        <v>30112</v>
      </c>
      <c r="H131" s="101" t="s">
        <v>37922</v>
      </c>
      <c r="I131" s="101" t="s">
        <v>228</v>
      </c>
      <c r="J131" s="104" t="s">
        <v>37919</v>
      </c>
      <c r="K131" s="101" t="s">
        <v>282</v>
      </c>
      <c r="L131" s="101" t="s">
        <v>30025</v>
      </c>
      <c r="M131" s="101" t="s">
        <v>12</v>
      </c>
      <c r="N131" s="101">
        <v>702.00000000000011</v>
      </c>
      <c r="O131" s="100"/>
      <c r="Y131" s="101">
        <v>1</v>
      </c>
    </row>
    <row r="132" spans="1:25" ht="15" customHeight="1" x14ac:dyDescent="0.2">
      <c r="A132" s="101" t="s">
        <v>37793</v>
      </c>
      <c r="B132" s="101" t="s">
        <v>37732</v>
      </c>
      <c r="C132" s="101" t="s">
        <v>8</v>
      </c>
      <c r="D132" s="101" t="s">
        <v>21</v>
      </c>
      <c r="E132" s="101" t="s">
        <v>30098</v>
      </c>
      <c r="F132" s="101" t="s">
        <v>91</v>
      </c>
      <c r="G132" s="101" t="s">
        <v>30112</v>
      </c>
      <c r="H132" s="101" t="s">
        <v>37687</v>
      </c>
      <c r="I132" s="101" t="s">
        <v>1</v>
      </c>
      <c r="J132" s="104" t="s">
        <v>0</v>
      </c>
      <c r="K132" s="101" t="s">
        <v>30108</v>
      </c>
      <c r="L132" s="101" t="s">
        <v>30025</v>
      </c>
      <c r="M132" s="101" t="s">
        <v>31087</v>
      </c>
      <c r="N132" s="101">
        <v>702.00000000000011</v>
      </c>
      <c r="O132" s="100"/>
      <c r="Y132" s="101">
        <v>1</v>
      </c>
    </row>
    <row r="133" spans="1:25" ht="15" customHeight="1" x14ac:dyDescent="0.2">
      <c r="A133" s="101" t="s">
        <v>37794</v>
      </c>
      <c r="B133" s="101" t="s">
        <v>37733</v>
      </c>
      <c r="C133" s="101" t="s">
        <v>8</v>
      </c>
      <c r="D133" s="101" t="s">
        <v>21</v>
      </c>
      <c r="E133" s="101" t="s">
        <v>30098</v>
      </c>
      <c r="F133" s="101" t="s">
        <v>91</v>
      </c>
      <c r="G133" s="101" t="s">
        <v>30112</v>
      </c>
      <c r="H133" s="101" t="s">
        <v>37907</v>
      </c>
      <c r="I133" s="101" t="s">
        <v>22</v>
      </c>
      <c r="J133" s="104" t="s">
        <v>37919</v>
      </c>
      <c r="K133" s="101" t="s">
        <v>30108</v>
      </c>
      <c r="L133" s="101" t="s">
        <v>30025</v>
      </c>
      <c r="M133" s="101" t="s">
        <v>31087</v>
      </c>
      <c r="N133" s="101">
        <v>702.00000000000011</v>
      </c>
      <c r="O133" s="100"/>
      <c r="Y133" s="101">
        <v>1</v>
      </c>
    </row>
    <row r="134" spans="1:25" ht="15" customHeight="1" x14ac:dyDescent="0.2">
      <c r="A134" s="101" t="s">
        <v>37795</v>
      </c>
      <c r="B134" s="101" t="s">
        <v>37734</v>
      </c>
      <c r="C134" s="101" t="s">
        <v>8</v>
      </c>
      <c r="D134" s="101" t="s">
        <v>21</v>
      </c>
      <c r="E134" s="101" t="s">
        <v>30098</v>
      </c>
      <c r="F134" s="101" t="s">
        <v>91</v>
      </c>
      <c r="G134" s="101" t="s">
        <v>30112</v>
      </c>
      <c r="H134" s="101" t="s">
        <v>37906</v>
      </c>
      <c r="I134" s="101" t="s">
        <v>28</v>
      </c>
      <c r="J134" s="104" t="s">
        <v>0</v>
      </c>
      <c r="K134" s="101" t="s">
        <v>30108</v>
      </c>
      <c r="L134" s="101" t="s">
        <v>30025</v>
      </c>
      <c r="M134" s="101" t="s">
        <v>31087</v>
      </c>
      <c r="N134" s="101">
        <v>702.00000000000011</v>
      </c>
      <c r="O134" s="100"/>
      <c r="W134" s="101">
        <v>1</v>
      </c>
    </row>
    <row r="135" spans="1:25" ht="15" customHeight="1" x14ac:dyDescent="0.2">
      <c r="A135" s="101" t="s">
        <v>37796</v>
      </c>
      <c r="B135" s="101" t="s">
        <v>37735</v>
      </c>
      <c r="C135" s="101" t="s">
        <v>8</v>
      </c>
      <c r="D135" s="101" t="s">
        <v>21</v>
      </c>
      <c r="E135" s="101" t="s">
        <v>30098</v>
      </c>
      <c r="F135" s="101" t="s">
        <v>91</v>
      </c>
      <c r="G135" s="101" t="s">
        <v>30112</v>
      </c>
      <c r="H135" s="101" t="s">
        <v>37923</v>
      </c>
      <c r="I135" s="101" t="s">
        <v>100</v>
      </c>
      <c r="J135" s="104" t="s">
        <v>37919</v>
      </c>
      <c r="K135" s="101" t="s">
        <v>30108</v>
      </c>
      <c r="L135" s="101" t="s">
        <v>30025</v>
      </c>
      <c r="M135" s="101" t="s">
        <v>31087</v>
      </c>
      <c r="N135" s="101">
        <v>702.00000000000011</v>
      </c>
      <c r="O135" s="100"/>
      <c r="W135" s="101">
        <v>1</v>
      </c>
    </row>
    <row r="136" spans="1:25" ht="15" customHeight="1" x14ac:dyDescent="0.2">
      <c r="A136" s="101" t="s">
        <v>37797</v>
      </c>
      <c r="B136" s="101" t="s">
        <v>37736</v>
      </c>
      <c r="C136" s="101" t="s">
        <v>8</v>
      </c>
      <c r="D136" s="101" t="s">
        <v>21</v>
      </c>
      <c r="E136" s="101" t="s">
        <v>30098</v>
      </c>
      <c r="F136" s="101" t="s">
        <v>91</v>
      </c>
      <c r="G136" s="101" t="s">
        <v>30112</v>
      </c>
      <c r="H136" s="101" t="s">
        <v>37924</v>
      </c>
      <c r="I136" s="101" t="s">
        <v>27</v>
      </c>
      <c r="J136" s="104" t="s">
        <v>0</v>
      </c>
      <c r="K136" s="101" t="s">
        <v>30108</v>
      </c>
      <c r="L136" s="101" t="s">
        <v>30025</v>
      </c>
      <c r="M136" s="101" t="s">
        <v>31087</v>
      </c>
      <c r="N136" s="101">
        <v>702.00000000000011</v>
      </c>
      <c r="O136" s="100"/>
      <c r="Y136" s="101">
        <v>1</v>
      </c>
    </row>
    <row r="137" spans="1:25" ht="15" customHeight="1" x14ac:dyDescent="0.2">
      <c r="A137" s="101" t="s">
        <v>37798</v>
      </c>
      <c r="B137" s="101" t="s">
        <v>37737</v>
      </c>
      <c r="C137" s="101" t="s">
        <v>8</v>
      </c>
      <c r="D137" s="101" t="s">
        <v>21</v>
      </c>
      <c r="E137" s="101" t="s">
        <v>30098</v>
      </c>
      <c r="F137" s="101" t="s">
        <v>91</v>
      </c>
      <c r="G137" s="101" t="s">
        <v>30112</v>
      </c>
      <c r="H137" s="101" t="s">
        <v>37923</v>
      </c>
      <c r="I137" s="101" t="s">
        <v>100</v>
      </c>
      <c r="J137" s="104" t="s">
        <v>0</v>
      </c>
      <c r="K137" s="101" t="s">
        <v>30108</v>
      </c>
      <c r="L137" s="101" t="s">
        <v>30025</v>
      </c>
      <c r="M137" s="101" t="s">
        <v>31087</v>
      </c>
      <c r="N137" s="101">
        <v>702.00000000000011</v>
      </c>
      <c r="O137" s="100"/>
      <c r="W137" s="101">
        <v>1</v>
      </c>
    </row>
    <row r="138" spans="1:25" ht="15" customHeight="1" x14ac:dyDescent="0.2">
      <c r="A138" s="101" t="s">
        <v>37799</v>
      </c>
      <c r="B138" s="101" t="s">
        <v>37738</v>
      </c>
      <c r="C138" s="101" t="s">
        <v>8</v>
      </c>
      <c r="D138" s="101" t="s">
        <v>21</v>
      </c>
      <c r="E138" s="101" t="s">
        <v>30098</v>
      </c>
      <c r="F138" s="101" t="s">
        <v>91</v>
      </c>
      <c r="G138" s="101" t="s">
        <v>30112</v>
      </c>
      <c r="H138" s="101" t="s">
        <v>37907</v>
      </c>
      <c r="I138" s="101" t="s">
        <v>22</v>
      </c>
      <c r="J138" s="104" t="s">
        <v>0</v>
      </c>
      <c r="K138" s="101" t="s">
        <v>30108</v>
      </c>
      <c r="L138" s="101" t="s">
        <v>30025</v>
      </c>
      <c r="M138" s="101" t="s">
        <v>31087</v>
      </c>
      <c r="N138" s="101">
        <v>702.00000000000011</v>
      </c>
      <c r="O138" s="100"/>
      <c r="Y138" s="101">
        <v>1</v>
      </c>
    </row>
    <row r="139" spans="1:25" ht="15" customHeight="1" x14ac:dyDescent="0.2">
      <c r="A139" s="101" t="s">
        <v>37800</v>
      </c>
      <c r="B139" s="101" t="s">
        <v>37739</v>
      </c>
      <c r="C139" s="101" t="s">
        <v>8</v>
      </c>
      <c r="D139" s="101" t="s">
        <v>21</v>
      </c>
      <c r="E139" s="101" t="s">
        <v>30098</v>
      </c>
      <c r="F139" s="101" t="s">
        <v>91</v>
      </c>
      <c r="G139" s="101" t="s">
        <v>30112</v>
      </c>
      <c r="H139" s="101" t="s">
        <v>37925</v>
      </c>
      <c r="I139" s="101" t="s">
        <v>215</v>
      </c>
      <c r="J139" s="104" t="s">
        <v>0</v>
      </c>
      <c r="K139" s="101" t="s">
        <v>30108</v>
      </c>
      <c r="L139" s="101" t="s">
        <v>30025</v>
      </c>
      <c r="M139" s="101" t="s">
        <v>31087</v>
      </c>
      <c r="N139" s="101">
        <v>702.00000000000011</v>
      </c>
      <c r="O139" s="100"/>
      <c r="W139" s="101">
        <v>1</v>
      </c>
    </row>
    <row r="140" spans="1:25" ht="15" customHeight="1" x14ac:dyDescent="0.2">
      <c r="A140" s="101" t="s">
        <v>37801</v>
      </c>
      <c r="B140" s="101" t="s">
        <v>37740</v>
      </c>
      <c r="C140" s="101" t="s">
        <v>8</v>
      </c>
      <c r="D140" s="101" t="s">
        <v>21</v>
      </c>
      <c r="E140" s="101" t="s">
        <v>30098</v>
      </c>
      <c r="F140" s="101" t="s">
        <v>91</v>
      </c>
      <c r="G140" s="101" t="s">
        <v>30112</v>
      </c>
      <c r="H140" s="101" t="s">
        <v>37926</v>
      </c>
      <c r="I140" s="101" t="s">
        <v>54</v>
      </c>
      <c r="J140" s="104" t="s">
        <v>0</v>
      </c>
      <c r="K140" s="101" t="s">
        <v>30108</v>
      </c>
      <c r="L140" s="101" t="s">
        <v>30025</v>
      </c>
      <c r="M140" s="101" t="s">
        <v>31087</v>
      </c>
      <c r="N140" s="101">
        <v>702.00000000000011</v>
      </c>
      <c r="O140" s="100"/>
      <c r="Y140" s="101">
        <v>1</v>
      </c>
    </row>
    <row r="141" spans="1:25" ht="15" customHeight="1" x14ac:dyDescent="0.2">
      <c r="A141" s="101" t="s">
        <v>37802</v>
      </c>
      <c r="B141" s="101" t="s">
        <v>37741</v>
      </c>
      <c r="C141" s="101" t="s">
        <v>8</v>
      </c>
      <c r="D141" s="101" t="s">
        <v>21</v>
      </c>
      <c r="E141" s="101" t="s">
        <v>30098</v>
      </c>
      <c r="F141" s="101" t="s">
        <v>91</v>
      </c>
      <c r="G141" s="101" t="s">
        <v>30112</v>
      </c>
      <c r="H141" s="101" t="s">
        <v>37687</v>
      </c>
      <c r="I141" s="101" t="s">
        <v>1</v>
      </c>
      <c r="J141" s="104" t="s">
        <v>0</v>
      </c>
      <c r="K141" s="101" t="s">
        <v>30108</v>
      </c>
      <c r="L141" s="101" t="s">
        <v>30025</v>
      </c>
      <c r="M141" s="101" t="s">
        <v>12</v>
      </c>
      <c r="N141" s="101">
        <v>702.00000000000011</v>
      </c>
      <c r="O141" s="100"/>
      <c r="W141" s="101">
        <v>1</v>
      </c>
    </row>
    <row r="142" spans="1:25" ht="15" customHeight="1" x14ac:dyDescent="0.2">
      <c r="A142" s="101" t="s">
        <v>37803</v>
      </c>
      <c r="B142" s="101" t="s">
        <v>37742</v>
      </c>
      <c r="C142" s="101" t="s">
        <v>8</v>
      </c>
      <c r="D142" s="101" t="s">
        <v>21</v>
      </c>
      <c r="E142" s="101" t="s">
        <v>30098</v>
      </c>
      <c r="F142" s="101" t="s">
        <v>91</v>
      </c>
      <c r="G142" s="101" t="s">
        <v>30112</v>
      </c>
      <c r="H142" s="101" t="s">
        <v>37926</v>
      </c>
      <c r="I142" s="101" t="s">
        <v>54</v>
      </c>
      <c r="J142" s="104" t="s">
        <v>0</v>
      </c>
      <c r="K142" s="101" t="s">
        <v>30108</v>
      </c>
      <c r="L142" s="101" t="s">
        <v>30025</v>
      </c>
      <c r="M142" s="101" t="s">
        <v>12</v>
      </c>
      <c r="N142" s="101">
        <v>702.00000000000011</v>
      </c>
      <c r="O142" s="100"/>
      <c r="Y142" s="101">
        <v>1</v>
      </c>
    </row>
    <row r="143" spans="1:25" ht="15" customHeight="1" x14ac:dyDescent="0.2">
      <c r="A143" s="101" t="s">
        <v>37804</v>
      </c>
      <c r="B143" s="101" t="s">
        <v>37743</v>
      </c>
      <c r="C143" s="101" t="s">
        <v>8</v>
      </c>
      <c r="D143" s="101" t="s">
        <v>21</v>
      </c>
      <c r="E143" s="101" t="s">
        <v>30098</v>
      </c>
      <c r="F143" s="101" t="s">
        <v>91</v>
      </c>
      <c r="G143" s="101" t="s">
        <v>30112</v>
      </c>
      <c r="H143" s="101" t="s">
        <v>37927</v>
      </c>
      <c r="I143" s="101" t="s">
        <v>52</v>
      </c>
      <c r="J143" s="104" t="s">
        <v>0</v>
      </c>
      <c r="K143" s="101" t="s">
        <v>30108</v>
      </c>
      <c r="L143" s="101" t="s">
        <v>30025</v>
      </c>
      <c r="M143" s="101" t="s">
        <v>31087</v>
      </c>
      <c r="N143" s="101">
        <v>702.00000000000011</v>
      </c>
      <c r="O143" s="100"/>
      <c r="Y143" s="101">
        <v>1</v>
      </c>
    </row>
    <row r="144" spans="1:25" ht="15" customHeight="1" x14ac:dyDescent="0.2">
      <c r="A144" s="101" t="s">
        <v>37805</v>
      </c>
      <c r="B144" s="101" t="s">
        <v>37744</v>
      </c>
      <c r="C144" s="101" t="s">
        <v>8</v>
      </c>
      <c r="D144" s="101" t="s">
        <v>21</v>
      </c>
      <c r="E144" s="101" t="s">
        <v>30098</v>
      </c>
      <c r="F144" s="101" t="s">
        <v>91</v>
      </c>
      <c r="G144" s="101" t="s">
        <v>30112</v>
      </c>
      <c r="H144" s="101" t="s">
        <v>37928</v>
      </c>
      <c r="I144" s="101" t="s">
        <v>25445</v>
      </c>
      <c r="J144" s="104" t="s">
        <v>0</v>
      </c>
      <c r="K144" s="101" t="s">
        <v>30108</v>
      </c>
      <c r="L144" s="101" t="s">
        <v>30025</v>
      </c>
      <c r="M144" s="101" t="s">
        <v>31087</v>
      </c>
      <c r="N144" s="101">
        <v>702.00000000000011</v>
      </c>
      <c r="O144" s="100"/>
      <c r="W144" s="101">
        <v>1</v>
      </c>
    </row>
    <row r="145" spans="1:28" ht="15" customHeight="1" x14ac:dyDescent="0.2">
      <c r="A145" s="101" t="s">
        <v>37806</v>
      </c>
      <c r="B145" s="101" t="s">
        <v>37745</v>
      </c>
      <c r="C145" s="101" t="s">
        <v>8</v>
      </c>
      <c r="D145" s="101" t="s">
        <v>21</v>
      </c>
      <c r="E145" s="101" t="s">
        <v>30098</v>
      </c>
      <c r="F145" s="101" t="s">
        <v>91</v>
      </c>
      <c r="G145" s="101" t="s">
        <v>30112</v>
      </c>
      <c r="H145" s="101" t="s">
        <v>37926</v>
      </c>
      <c r="I145" s="101" t="s">
        <v>54</v>
      </c>
      <c r="J145" s="104" t="s">
        <v>30579</v>
      </c>
      <c r="K145" s="101" t="s">
        <v>30103</v>
      </c>
      <c r="L145" s="101" t="s">
        <v>30025</v>
      </c>
      <c r="M145" s="101" t="s">
        <v>31087</v>
      </c>
      <c r="N145" s="101">
        <v>702.00000000000011</v>
      </c>
      <c r="O145" s="100"/>
      <c r="Y145" s="101">
        <v>1</v>
      </c>
    </row>
    <row r="146" spans="1:28" ht="15" customHeight="1" x14ac:dyDescent="0.2">
      <c r="A146" s="101" t="s">
        <v>6845</v>
      </c>
      <c r="B146" s="101" t="s">
        <v>25625</v>
      </c>
      <c r="C146" s="101" t="s">
        <v>8</v>
      </c>
      <c r="D146" s="101" t="s">
        <v>9</v>
      </c>
      <c r="E146" s="101" t="s">
        <v>30098</v>
      </c>
      <c r="F146" s="101" t="s">
        <v>91</v>
      </c>
      <c r="G146" s="101" t="s">
        <v>30112</v>
      </c>
      <c r="H146" s="101" t="s">
        <v>37929</v>
      </c>
      <c r="I146" s="101" t="s">
        <v>100</v>
      </c>
      <c r="J146" s="104" t="s">
        <v>0</v>
      </c>
      <c r="K146" s="101" t="s">
        <v>30108</v>
      </c>
      <c r="L146" s="101" t="s">
        <v>30025</v>
      </c>
      <c r="M146" s="101" t="s">
        <v>31087</v>
      </c>
      <c r="N146" s="101">
        <v>702.00000000000011</v>
      </c>
      <c r="O146" s="100"/>
      <c r="W146" s="101">
        <v>1</v>
      </c>
    </row>
    <row r="147" spans="1:28" ht="15" customHeight="1" x14ac:dyDescent="0.2">
      <c r="A147" s="101" t="s">
        <v>37807</v>
      </c>
      <c r="B147" s="101" t="s">
        <v>26231</v>
      </c>
      <c r="C147" s="101" t="s">
        <v>8</v>
      </c>
      <c r="D147" s="101" t="s">
        <v>21</v>
      </c>
      <c r="E147" s="101" t="s">
        <v>30098</v>
      </c>
      <c r="F147" s="101" t="s">
        <v>91</v>
      </c>
      <c r="G147" s="101" t="s">
        <v>30112</v>
      </c>
      <c r="H147" s="101" t="s">
        <v>37923</v>
      </c>
      <c r="I147" s="101" t="s">
        <v>100</v>
      </c>
      <c r="J147" s="104" t="s">
        <v>0</v>
      </c>
      <c r="K147" s="101" t="s">
        <v>30108</v>
      </c>
      <c r="L147" s="101" t="s">
        <v>30025</v>
      </c>
      <c r="M147" s="101" t="s">
        <v>31087</v>
      </c>
      <c r="N147" s="101">
        <v>702.00000000000011</v>
      </c>
      <c r="O147" s="100"/>
      <c r="Y147" s="101">
        <v>1</v>
      </c>
    </row>
    <row r="148" spans="1:28" ht="15" customHeight="1" x14ac:dyDescent="0.2">
      <c r="A148" s="101" t="s">
        <v>6769</v>
      </c>
      <c r="B148" s="101" t="s">
        <v>25927</v>
      </c>
      <c r="C148" s="101" t="s">
        <v>8</v>
      </c>
      <c r="D148" s="101" t="s">
        <v>21</v>
      </c>
      <c r="E148" s="101" t="s">
        <v>30098</v>
      </c>
      <c r="F148" s="101" t="s">
        <v>91</v>
      </c>
      <c r="G148" s="101" t="s">
        <v>30112</v>
      </c>
      <c r="H148" s="101" t="s">
        <v>37930</v>
      </c>
      <c r="I148" s="101" t="s">
        <v>150</v>
      </c>
      <c r="J148" s="104" t="s">
        <v>0</v>
      </c>
      <c r="K148" s="101" t="s">
        <v>30108</v>
      </c>
      <c r="L148" s="101" t="s">
        <v>30025</v>
      </c>
      <c r="M148" s="101" t="s">
        <v>31087</v>
      </c>
      <c r="N148" s="101">
        <v>702.00000000000011</v>
      </c>
      <c r="O148" s="100"/>
      <c r="W148" s="101">
        <v>1</v>
      </c>
    </row>
    <row r="149" spans="1:28" ht="15" customHeight="1" x14ac:dyDescent="0.2">
      <c r="A149" s="101" t="s">
        <v>37808</v>
      </c>
      <c r="B149" s="101" t="s">
        <v>25929</v>
      </c>
      <c r="C149" s="101" t="s">
        <v>8</v>
      </c>
      <c r="D149" s="101" t="s">
        <v>17</v>
      </c>
      <c r="E149" s="101" t="s">
        <v>30098</v>
      </c>
      <c r="F149" s="101" t="s">
        <v>91</v>
      </c>
      <c r="G149" s="101" t="s">
        <v>30112</v>
      </c>
      <c r="H149" s="101" t="s">
        <v>37931</v>
      </c>
      <c r="I149" s="101" t="s">
        <v>25428</v>
      </c>
      <c r="J149" s="104" t="s">
        <v>0</v>
      </c>
      <c r="K149" s="101" t="s">
        <v>30108</v>
      </c>
      <c r="L149" s="101" t="s">
        <v>30025</v>
      </c>
      <c r="M149" s="101" t="s">
        <v>31087</v>
      </c>
      <c r="N149" s="101">
        <v>702.00000000000011</v>
      </c>
      <c r="O149" s="100"/>
      <c r="Y149" s="101">
        <v>1</v>
      </c>
    </row>
    <row r="150" spans="1:28" ht="15" customHeight="1" x14ac:dyDescent="0.2">
      <c r="A150" s="101" t="s">
        <v>37809</v>
      </c>
      <c r="B150" s="101" t="s">
        <v>25876</v>
      </c>
      <c r="C150" s="101" t="s">
        <v>8</v>
      </c>
      <c r="D150" s="101" t="s">
        <v>21</v>
      </c>
      <c r="E150" s="101" t="s">
        <v>30098</v>
      </c>
      <c r="F150" s="101" t="s">
        <v>91</v>
      </c>
      <c r="G150" s="101" t="s">
        <v>30112</v>
      </c>
      <c r="H150" s="101" t="s">
        <v>37906</v>
      </c>
      <c r="I150" s="101" t="s">
        <v>28</v>
      </c>
      <c r="J150" s="104" t="s">
        <v>0</v>
      </c>
      <c r="K150" s="101" t="s">
        <v>30108</v>
      </c>
      <c r="L150" s="101" t="s">
        <v>30025</v>
      </c>
      <c r="M150" s="101" t="s">
        <v>31087</v>
      </c>
      <c r="N150" s="101">
        <v>702.00000000000011</v>
      </c>
      <c r="O150" s="100"/>
      <c r="W150" s="101">
        <v>1</v>
      </c>
    </row>
    <row r="151" spans="1:28" ht="15" customHeight="1" x14ac:dyDescent="0.2">
      <c r="A151" s="101" t="s">
        <v>37810</v>
      </c>
      <c r="B151" s="101" t="s">
        <v>37746</v>
      </c>
      <c r="C151" s="101" t="s">
        <v>8</v>
      </c>
      <c r="D151" s="101" t="s">
        <v>21</v>
      </c>
      <c r="E151" s="101" t="s">
        <v>30098</v>
      </c>
      <c r="F151" s="101" t="s">
        <v>91</v>
      </c>
      <c r="G151" s="101" t="s">
        <v>30112</v>
      </c>
      <c r="H151" s="101" t="s">
        <v>37906</v>
      </c>
      <c r="I151" s="101" t="s">
        <v>28</v>
      </c>
      <c r="J151" s="104" t="s">
        <v>0</v>
      </c>
      <c r="K151" s="101" t="s">
        <v>30108</v>
      </c>
      <c r="L151" s="101" t="s">
        <v>30025</v>
      </c>
      <c r="M151" s="101" t="s">
        <v>31087</v>
      </c>
      <c r="N151" s="101">
        <v>702.00000000000011</v>
      </c>
      <c r="O151" s="100"/>
      <c r="W151" s="101">
        <v>1</v>
      </c>
    </row>
    <row r="152" spans="1:28" ht="15" customHeight="1" x14ac:dyDescent="0.2">
      <c r="A152" s="101" t="s">
        <v>37811</v>
      </c>
      <c r="B152" s="101" t="s">
        <v>37747</v>
      </c>
      <c r="C152" s="101" t="s">
        <v>8</v>
      </c>
      <c r="D152" s="101" t="s">
        <v>21</v>
      </c>
      <c r="E152" s="101" t="s">
        <v>30098</v>
      </c>
      <c r="F152" s="101" t="s">
        <v>91</v>
      </c>
      <c r="G152" s="101" t="s">
        <v>30112</v>
      </c>
      <c r="H152" s="101" t="s">
        <v>37907</v>
      </c>
      <c r="I152" s="101" t="s">
        <v>22</v>
      </c>
      <c r="J152" s="104" t="s">
        <v>0</v>
      </c>
      <c r="K152" s="101" t="s">
        <v>30108</v>
      </c>
      <c r="L152" s="101" t="s">
        <v>30025</v>
      </c>
      <c r="M152" s="101" t="s">
        <v>31087</v>
      </c>
      <c r="N152" s="101">
        <v>702.00000000000011</v>
      </c>
      <c r="O152" s="100"/>
      <c r="Y152" s="101">
        <v>1</v>
      </c>
    </row>
    <row r="153" spans="1:28" ht="15" customHeight="1" x14ac:dyDescent="0.2">
      <c r="A153" s="101" t="s">
        <v>37812</v>
      </c>
      <c r="B153" s="101" t="s">
        <v>37748</v>
      </c>
      <c r="C153" s="101" t="s">
        <v>8</v>
      </c>
      <c r="D153" s="101" t="s">
        <v>21</v>
      </c>
      <c r="E153" s="101" t="s">
        <v>30098</v>
      </c>
      <c r="F153" s="101" t="s">
        <v>91</v>
      </c>
      <c r="G153" s="101" t="s">
        <v>30112</v>
      </c>
      <c r="H153" s="101" t="s">
        <v>37926</v>
      </c>
      <c r="I153" s="101" t="s">
        <v>54</v>
      </c>
      <c r="J153" s="104" t="s">
        <v>0</v>
      </c>
      <c r="K153" s="101" t="s">
        <v>30108</v>
      </c>
      <c r="L153" s="101" t="s">
        <v>30025</v>
      </c>
      <c r="M153" s="101" t="s">
        <v>31087</v>
      </c>
      <c r="N153" s="101">
        <v>702.00000000000011</v>
      </c>
      <c r="O153" s="100"/>
      <c r="Y153" s="101">
        <v>1</v>
      </c>
    </row>
    <row r="154" spans="1:28" ht="15" customHeight="1" x14ac:dyDescent="0.2">
      <c r="A154" s="101" t="s">
        <v>37813</v>
      </c>
      <c r="B154" s="101" t="s">
        <v>37749</v>
      </c>
      <c r="C154" s="101" t="s">
        <v>8</v>
      </c>
      <c r="D154" s="101" t="s">
        <v>21</v>
      </c>
      <c r="E154" s="101" t="s">
        <v>30098</v>
      </c>
      <c r="F154" s="101" t="s">
        <v>91</v>
      </c>
      <c r="G154" s="101" t="s">
        <v>30112</v>
      </c>
      <c r="H154" s="101" t="s">
        <v>37687</v>
      </c>
      <c r="I154" s="101" t="s">
        <v>1</v>
      </c>
      <c r="J154" s="104" t="s">
        <v>0</v>
      </c>
      <c r="K154" s="101" t="s">
        <v>30108</v>
      </c>
      <c r="L154" s="101" t="s">
        <v>30025</v>
      </c>
      <c r="M154" s="101" t="s">
        <v>31087</v>
      </c>
      <c r="N154" s="101">
        <v>702.00000000000011</v>
      </c>
      <c r="O154" s="100"/>
      <c r="Y154" s="101">
        <v>1</v>
      </c>
    </row>
    <row r="155" spans="1:28" ht="15" customHeight="1" x14ac:dyDescent="0.2">
      <c r="A155" s="101" t="s">
        <v>7169</v>
      </c>
      <c r="B155" s="101" t="s">
        <v>25930</v>
      </c>
      <c r="C155" s="101" t="s">
        <v>8</v>
      </c>
      <c r="D155" s="101" t="s">
        <v>9</v>
      </c>
      <c r="E155" s="101" t="s">
        <v>30098</v>
      </c>
      <c r="F155" s="101" t="s">
        <v>91</v>
      </c>
      <c r="G155" s="101" t="s">
        <v>30112</v>
      </c>
      <c r="H155" s="101" t="s">
        <v>37924</v>
      </c>
      <c r="I155" s="101" t="s">
        <v>27</v>
      </c>
      <c r="J155" s="104" t="s">
        <v>0</v>
      </c>
      <c r="K155" s="101" t="s">
        <v>30108</v>
      </c>
      <c r="L155" s="101" t="s">
        <v>30025</v>
      </c>
      <c r="M155" s="101" t="s">
        <v>31087</v>
      </c>
      <c r="N155" s="101">
        <v>702.00000000000011</v>
      </c>
      <c r="O155" s="100"/>
      <c r="Y155" s="101">
        <v>1</v>
      </c>
    </row>
    <row r="156" spans="1:28" ht="15" customHeight="1" x14ac:dyDescent="0.2">
      <c r="A156" s="101" t="s">
        <v>37814</v>
      </c>
      <c r="B156" s="101" t="s">
        <v>37750</v>
      </c>
      <c r="C156" s="101" t="s">
        <v>8</v>
      </c>
      <c r="D156" s="101" t="s">
        <v>30</v>
      </c>
      <c r="E156" s="101" t="s">
        <v>30098</v>
      </c>
      <c r="F156" s="101" t="s">
        <v>91</v>
      </c>
      <c r="G156" s="101" t="s">
        <v>30112</v>
      </c>
      <c r="H156" s="101" t="s">
        <v>37932</v>
      </c>
      <c r="I156" s="101" t="s">
        <v>37933</v>
      </c>
      <c r="J156" s="104" t="s">
        <v>37934</v>
      </c>
      <c r="K156" s="101" t="s">
        <v>282</v>
      </c>
      <c r="L156" s="101" t="s">
        <v>30025</v>
      </c>
      <c r="M156" s="101" t="s">
        <v>31087</v>
      </c>
      <c r="N156" s="101">
        <v>702.00000000000011</v>
      </c>
      <c r="O156" s="100"/>
      <c r="W156" s="101">
        <v>1</v>
      </c>
    </row>
    <row r="157" spans="1:28" ht="15" customHeight="1" x14ac:dyDescent="0.2">
      <c r="A157" s="101" t="s">
        <v>37815</v>
      </c>
      <c r="B157" s="101" t="s">
        <v>37751</v>
      </c>
      <c r="C157" s="101" t="s">
        <v>8</v>
      </c>
      <c r="D157" s="101" t="s">
        <v>30</v>
      </c>
      <c r="E157" s="101" t="s">
        <v>30098</v>
      </c>
      <c r="F157" s="101" t="s">
        <v>91</v>
      </c>
      <c r="G157" s="101" t="s">
        <v>30112</v>
      </c>
      <c r="H157" s="101" t="s">
        <v>37687</v>
      </c>
      <c r="I157" s="101" t="s">
        <v>1</v>
      </c>
      <c r="J157" s="104" t="s">
        <v>37919</v>
      </c>
      <c r="K157" s="101" t="s">
        <v>282</v>
      </c>
      <c r="L157" s="101" t="s">
        <v>30025</v>
      </c>
      <c r="M157" s="101" t="s">
        <v>31087</v>
      </c>
      <c r="N157" s="101">
        <v>702.00000000000011</v>
      </c>
      <c r="O157" s="100"/>
      <c r="U157" s="101">
        <v>1</v>
      </c>
    </row>
    <row r="158" spans="1:28" ht="15" customHeight="1" x14ac:dyDescent="0.2">
      <c r="A158" s="101" t="s">
        <v>37816</v>
      </c>
      <c r="B158" s="101" t="s">
        <v>37752</v>
      </c>
      <c r="C158" s="101" t="s">
        <v>8</v>
      </c>
      <c r="D158" s="101" t="s">
        <v>30</v>
      </c>
      <c r="E158" s="101" t="s">
        <v>30098</v>
      </c>
      <c r="F158" s="101" t="s">
        <v>91</v>
      </c>
      <c r="G158" s="101" t="s">
        <v>30112</v>
      </c>
      <c r="H158" s="101" t="s">
        <v>37935</v>
      </c>
      <c r="I158" s="101" t="s">
        <v>37933</v>
      </c>
      <c r="J158" s="104" t="s">
        <v>37919</v>
      </c>
      <c r="K158" s="101" t="s">
        <v>282</v>
      </c>
      <c r="L158" s="101" t="s">
        <v>30025</v>
      </c>
      <c r="M158" s="101" t="s">
        <v>31087</v>
      </c>
      <c r="N158" s="101">
        <v>702.00000000000011</v>
      </c>
      <c r="O158" s="100"/>
      <c r="AB158" s="101">
        <v>1</v>
      </c>
    </row>
    <row r="159" spans="1:28" ht="15" customHeight="1" x14ac:dyDescent="0.2">
      <c r="A159" s="101" t="s">
        <v>37817</v>
      </c>
      <c r="B159" s="101" t="s">
        <v>37753</v>
      </c>
      <c r="C159" s="101" t="s">
        <v>8</v>
      </c>
      <c r="D159" s="101" t="s">
        <v>30</v>
      </c>
      <c r="E159" s="101" t="s">
        <v>30098</v>
      </c>
      <c r="F159" s="101" t="s">
        <v>91</v>
      </c>
      <c r="G159" s="101" t="s">
        <v>30112</v>
      </c>
      <c r="H159" s="101" t="s">
        <v>37936</v>
      </c>
      <c r="I159" s="101" t="s">
        <v>28</v>
      </c>
      <c r="J159" s="104" t="s">
        <v>37919</v>
      </c>
      <c r="K159" s="101" t="s">
        <v>282</v>
      </c>
      <c r="L159" s="101" t="s">
        <v>30025</v>
      </c>
      <c r="M159" s="101" t="s">
        <v>31087</v>
      </c>
      <c r="N159" s="101">
        <v>702.00000000000011</v>
      </c>
      <c r="O159" s="100"/>
      <c r="W159" s="101">
        <v>1</v>
      </c>
    </row>
    <row r="160" spans="1:28" ht="15" customHeight="1" x14ac:dyDescent="0.2">
      <c r="A160" s="101" t="s">
        <v>37818</v>
      </c>
      <c r="B160" s="101" t="s">
        <v>37754</v>
      </c>
      <c r="C160" s="101" t="s">
        <v>8</v>
      </c>
      <c r="D160" s="101" t="s">
        <v>30</v>
      </c>
      <c r="E160" s="101" t="s">
        <v>30098</v>
      </c>
      <c r="F160" s="101" t="s">
        <v>91</v>
      </c>
      <c r="G160" s="101" t="s">
        <v>30112</v>
      </c>
      <c r="H160" s="101" t="s">
        <v>37687</v>
      </c>
      <c r="I160" s="101" t="s">
        <v>1</v>
      </c>
      <c r="J160" s="104" t="s">
        <v>37919</v>
      </c>
      <c r="K160" s="101" t="s">
        <v>282</v>
      </c>
      <c r="L160" s="101" t="s">
        <v>30025</v>
      </c>
      <c r="M160" s="101" t="s">
        <v>31087</v>
      </c>
      <c r="N160" s="101">
        <v>702.00000000000011</v>
      </c>
      <c r="O160" s="100"/>
      <c r="Y160" s="101">
        <v>1</v>
      </c>
    </row>
    <row r="161" spans="1:28" ht="15" customHeight="1" x14ac:dyDescent="0.2">
      <c r="A161" s="101" t="s">
        <v>37819</v>
      </c>
      <c r="B161" s="101" t="s">
        <v>37755</v>
      </c>
      <c r="C161" s="101" t="s">
        <v>8</v>
      </c>
      <c r="D161" s="101" t="s">
        <v>30</v>
      </c>
      <c r="E161" s="101" t="s">
        <v>30098</v>
      </c>
      <c r="F161" s="101" t="s">
        <v>91</v>
      </c>
      <c r="G161" s="101" t="s">
        <v>30112</v>
      </c>
      <c r="H161" s="101" t="s">
        <v>37687</v>
      </c>
      <c r="I161" s="101" t="s">
        <v>1</v>
      </c>
      <c r="J161" s="104" t="s">
        <v>37919</v>
      </c>
      <c r="K161" s="101" t="s">
        <v>282</v>
      </c>
      <c r="L161" s="101" t="s">
        <v>30025</v>
      </c>
      <c r="M161" s="101" t="s">
        <v>31087</v>
      </c>
      <c r="N161" s="101">
        <v>702.00000000000011</v>
      </c>
      <c r="O161" s="100"/>
      <c r="W161" s="101">
        <v>1</v>
      </c>
    </row>
    <row r="162" spans="1:28" ht="15" customHeight="1" x14ac:dyDescent="0.2">
      <c r="A162" s="101" t="s">
        <v>37820</v>
      </c>
      <c r="B162" s="101" t="s">
        <v>37756</v>
      </c>
      <c r="C162" s="101" t="s">
        <v>8</v>
      </c>
      <c r="D162" s="101" t="s">
        <v>30</v>
      </c>
      <c r="E162" s="101" t="s">
        <v>30098</v>
      </c>
      <c r="F162" s="101" t="s">
        <v>91</v>
      </c>
      <c r="G162" s="101" t="s">
        <v>30112</v>
      </c>
      <c r="H162" s="101" t="s">
        <v>37937</v>
      </c>
      <c r="I162" s="101" t="s">
        <v>100</v>
      </c>
      <c r="J162" s="104" t="s">
        <v>37919</v>
      </c>
      <c r="K162" s="101" t="s">
        <v>282</v>
      </c>
      <c r="L162" s="101" t="s">
        <v>30025</v>
      </c>
      <c r="M162" s="101" t="s">
        <v>31087</v>
      </c>
      <c r="N162" s="101">
        <v>702.00000000000011</v>
      </c>
      <c r="O162" s="100"/>
      <c r="Y162" s="101">
        <v>1</v>
      </c>
    </row>
    <row r="163" spans="1:28" ht="15" customHeight="1" x14ac:dyDescent="0.2">
      <c r="A163" s="101" t="s">
        <v>37821</v>
      </c>
      <c r="B163" s="101" t="s">
        <v>37757</v>
      </c>
      <c r="C163" s="101" t="s">
        <v>8</v>
      </c>
      <c r="D163" s="101" t="s">
        <v>30</v>
      </c>
      <c r="E163" s="101" t="s">
        <v>30098</v>
      </c>
      <c r="F163" s="101" t="s">
        <v>91</v>
      </c>
      <c r="G163" s="101" t="s">
        <v>30112</v>
      </c>
      <c r="H163" s="101" t="s">
        <v>37938</v>
      </c>
      <c r="I163" s="101" t="s">
        <v>25497</v>
      </c>
      <c r="J163" s="104" t="s">
        <v>37919</v>
      </c>
      <c r="K163" s="101" t="s">
        <v>282</v>
      </c>
      <c r="L163" s="101" t="s">
        <v>30025</v>
      </c>
      <c r="M163" s="101" t="s">
        <v>31087</v>
      </c>
      <c r="N163" s="101">
        <v>702.00000000000011</v>
      </c>
      <c r="O163" s="100"/>
      <c r="AB163" s="101">
        <v>1</v>
      </c>
    </row>
    <row r="164" spans="1:28" ht="15" customHeight="1" x14ac:dyDescent="0.2">
      <c r="A164" s="101" t="s">
        <v>37822</v>
      </c>
      <c r="B164" s="101" t="s">
        <v>37758</v>
      </c>
      <c r="C164" s="101" t="s">
        <v>8</v>
      </c>
      <c r="D164" s="101" t="s">
        <v>30</v>
      </c>
      <c r="E164" s="101" t="s">
        <v>30098</v>
      </c>
      <c r="F164" s="101" t="s">
        <v>91</v>
      </c>
      <c r="G164" s="101" t="s">
        <v>30112</v>
      </c>
      <c r="H164" s="101" t="s">
        <v>37687</v>
      </c>
      <c r="I164" s="101" t="s">
        <v>1</v>
      </c>
      <c r="J164" s="104" t="s">
        <v>37919</v>
      </c>
      <c r="K164" s="101" t="s">
        <v>282</v>
      </c>
      <c r="L164" s="101" t="s">
        <v>30025</v>
      </c>
      <c r="M164" s="101" t="s">
        <v>31087</v>
      </c>
      <c r="N164" s="101">
        <v>702.00000000000011</v>
      </c>
      <c r="O164" s="100"/>
      <c r="Y164" s="101">
        <v>1</v>
      </c>
    </row>
    <row r="165" spans="1:28" ht="15" customHeight="1" x14ac:dyDescent="0.2">
      <c r="A165" s="101" t="s">
        <v>37823</v>
      </c>
      <c r="B165" s="101" t="s">
        <v>37759</v>
      </c>
      <c r="C165" s="101" t="s">
        <v>8</v>
      </c>
      <c r="D165" s="101" t="s">
        <v>30</v>
      </c>
      <c r="E165" s="101" t="s">
        <v>30098</v>
      </c>
      <c r="F165" s="101" t="s">
        <v>91</v>
      </c>
      <c r="G165" s="101" t="s">
        <v>30112</v>
      </c>
      <c r="H165" s="101" t="s">
        <v>37939</v>
      </c>
      <c r="I165" s="101" t="s">
        <v>28</v>
      </c>
      <c r="J165" s="104" t="s">
        <v>37919</v>
      </c>
      <c r="K165" s="101" t="s">
        <v>282</v>
      </c>
      <c r="L165" s="101" t="s">
        <v>30023</v>
      </c>
      <c r="M165" s="101" t="s">
        <v>31087</v>
      </c>
      <c r="N165" s="101">
        <v>702.00000000000011</v>
      </c>
      <c r="O165" s="100"/>
      <c r="AB165" s="101">
        <v>1</v>
      </c>
    </row>
    <row r="166" spans="1:28" ht="15" customHeight="1" x14ac:dyDescent="0.2">
      <c r="A166" s="101" t="s">
        <v>37824</v>
      </c>
      <c r="B166" s="101" t="s">
        <v>37760</v>
      </c>
      <c r="C166" s="101" t="s">
        <v>8</v>
      </c>
      <c r="D166" s="101" t="s">
        <v>30</v>
      </c>
      <c r="E166" s="101" t="s">
        <v>30098</v>
      </c>
      <c r="F166" s="101" t="s">
        <v>91</v>
      </c>
      <c r="G166" s="101" t="s">
        <v>30112</v>
      </c>
      <c r="H166" s="101" t="s">
        <v>37940</v>
      </c>
      <c r="I166" s="101" t="s">
        <v>25482</v>
      </c>
      <c r="J166" s="104" t="s">
        <v>37919</v>
      </c>
      <c r="K166" s="101" t="s">
        <v>282</v>
      </c>
      <c r="L166" s="101" t="s">
        <v>30023</v>
      </c>
      <c r="M166" s="101" t="s">
        <v>31087</v>
      </c>
      <c r="N166" s="101">
        <v>702.00000000000011</v>
      </c>
      <c r="O166" s="100"/>
      <c r="W166" s="101">
        <v>1</v>
      </c>
    </row>
    <row r="167" spans="1:28" ht="15" customHeight="1" x14ac:dyDescent="0.2">
      <c r="O167" s="100"/>
    </row>
    <row r="168" spans="1:28" ht="15" customHeight="1" x14ac:dyDescent="0.2">
      <c r="O168" s="100"/>
    </row>
    <row r="169" spans="1:28" ht="15" customHeight="1" x14ac:dyDescent="0.2">
      <c r="O169" s="100"/>
    </row>
    <row r="170" spans="1:28" ht="15" customHeight="1" x14ac:dyDescent="0.2">
      <c r="O170" s="100"/>
    </row>
    <row r="171" spans="1:28" ht="15" customHeight="1" x14ac:dyDescent="0.2">
      <c r="O171" s="100"/>
    </row>
    <row r="172" spans="1:28" ht="15" customHeight="1" x14ac:dyDescent="0.2">
      <c r="O172" s="100"/>
    </row>
    <row r="173" spans="1:28" ht="15" customHeight="1" x14ac:dyDescent="0.2">
      <c r="O173" s="100"/>
    </row>
    <row r="174" spans="1:28" ht="15" customHeight="1" x14ac:dyDescent="0.2">
      <c r="O174" s="100"/>
    </row>
    <row r="175" spans="1:28" ht="15" customHeight="1" x14ac:dyDescent="0.2">
      <c r="O175" s="100"/>
    </row>
    <row r="176" spans="1:28" ht="15" customHeight="1" x14ac:dyDescent="0.2">
      <c r="O176" s="100"/>
    </row>
    <row r="177" spans="15:15" ht="15" customHeight="1" x14ac:dyDescent="0.2">
      <c r="O177" s="100"/>
    </row>
    <row r="178" spans="15:15" ht="15" customHeight="1" x14ac:dyDescent="0.2">
      <c r="O178" s="100"/>
    </row>
    <row r="179" spans="15:15" ht="15" customHeight="1" x14ac:dyDescent="0.2">
      <c r="O179" s="100"/>
    </row>
    <row r="180" spans="15:15" ht="15" customHeight="1" x14ac:dyDescent="0.2">
      <c r="O180" s="100"/>
    </row>
    <row r="181" spans="15:15" ht="15" customHeight="1" x14ac:dyDescent="0.2">
      <c r="O181" s="100"/>
    </row>
    <row r="182" spans="15:15" ht="15" customHeight="1" x14ac:dyDescent="0.2">
      <c r="O182" s="100"/>
    </row>
    <row r="183" spans="15:15" ht="15" customHeight="1" x14ac:dyDescent="0.2">
      <c r="O183" s="100"/>
    </row>
    <row r="184" spans="15:15" ht="15" customHeight="1" x14ac:dyDescent="0.2">
      <c r="O184" s="100"/>
    </row>
    <row r="185" spans="15:15" ht="15" customHeight="1" x14ac:dyDescent="0.2">
      <c r="O185" s="100"/>
    </row>
    <row r="186" spans="15:15" ht="15" customHeight="1" x14ac:dyDescent="0.2">
      <c r="O186" s="100"/>
    </row>
    <row r="187" spans="15:15" ht="15" customHeight="1" x14ac:dyDescent="0.2">
      <c r="O187" s="100"/>
    </row>
    <row r="188" spans="15:15" ht="15" customHeight="1" x14ac:dyDescent="0.2">
      <c r="O188" s="100"/>
    </row>
    <row r="189" spans="15:15" ht="15" customHeight="1" x14ac:dyDescent="0.2">
      <c r="O189" s="100"/>
    </row>
    <row r="190" spans="15:15" ht="15" customHeight="1" x14ac:dyDescent="0.2">
      <c r="O190" s="100"/>
    </row>
    <row r="191" spans="15:15" ht="15" customHeight="1" x14ac:dyDescent="0.2">
      <c r="O191" s="100"/>
    </row>
    <row r="192" spans="15:15" ht="15" customHeight="1" x14ac:dyDescent="0.2">
      <c r="O192" s="100"/>
    </row>
    <row r="193" spans="15:15" ht="15" customHeight="1" x14ac:dyDescent="0.2">
      <c r="O193" s="100"/>
    </row>
    <row r="194" spans="15:15" ht="15" customHeight="1" x14ac:dyDescent="0.2">
      <c r="O194" s="100"/>
    </row>
    <row r="195" spans="15:15" ht="15" customHeight="1" x14ac:dyDescent="0.2">
      <c r="O195" s="100"/>
    </row>
    <row r="196" spans="15:15" ht="15" customHeight="1" x14ac:dyDescent="0.2">
      <c r="O196" s="100"/>
    </row>
    <row r="197" spans="15:15" ht="15" customHeight="1" x14ac:dyDescent="0.2">
      <c r="O197" s="100"/>
    </row>
    <row r="198" spans="15:15" ht="15" customHeight="1" x14ac:dyDescent="0.2">
      <c r="O198" s="100"/>
    </row>
    <row r="199" spans="15:15" ht="15" customHeight="1" x14ac:dyDescent="0.2">
      <c r="O199" s="100"/>
    </row>
    <row r="200" spans="15:15" ht="15" customHeight="1" x14ac:dyDescent="0.2">
      <c r="O200" s="100"/>
    </row>
    <row r="201" spans="15:15" ht="15" customHeight="1" x14ac:dyDescent="0.2">
      <c r="O201" s="100"/>
    </row>
    <row r="202" spans="15:15" ht="15" customHeight="1" x14ac:dyDescent="0.2">
      <c r="O202" s="100"/>
    </row>
    <row r="203" spans="15:15" ht="15" customHeight="1" x14ac:dyDescent="0.2">
      <c r="O203" s="100"/>
    </row>
    <row r="204" spans="15:15" ht="15" customHeight="1" x14ac:dyDescent="0.2">
      <c r="O204" s="100"/>
    </row>
    <row r="205" spans="15:15" ht="15" customHeight="1" x14ac:dyDescent="0.2">
      <c r="O205" s="100"/>
    </row>
    <row r="206" spans="15:15" ht="15" customHeight="1" x14ac:dyDescent="0.2">
      <c r="O206" s="100"/>
    </row>
    <row r="207" spans="15:15" ht="15" customHeight="1" x14ac:dyDescent="0.2">
      <c r="O207" s="100"/>
    </row>
    <row r="208" spans="15:15" ht="15" customHeight="1" x14ac:dyDescent="0.2">
      <c r="O208" s="100"/>
    </row>
    <row r="209" spans="15:15" ht="15" customHeight="1" x14ac:dyDescent="0.2">
      <c r="O209" s="100"/>
    </row>
    <row r="210" spans="15:15" ht="15" customHeight="1" x14ac:dyDescent="0.2">
      <c r="O210" s="100"/>
    </row>
    <row r="211" spans="15:15" ht="15" customHeight="1" x14ac:dyDescent="0.2">
      <c r="O211" s="100"/>
    </row>
    <row r="212" spans="15:15" ht="15" customHeight="1" x14ac:dyDescent="0.2">
      <c r="O212" s="100"/>
    </row>
    <row r="213" spans="15:15" ht="15" customHeight="1" x14ac:dyDescent="0.2">
      <c r="O213" s="100"/>
    </row>
    <row r="214" spans="15:15" ht="15" customHeight="1" x14ac:dyDescent="0.2">
      <c r="O214" s="100"/>
    </row>
    <row r="215" spans="15:15" ht="15" customHeight="1" x14ac:dyDescent="0.2">
      <c r="O215" s="100"/>
    </row>
    <row r="216" spans="15:15" ht="15" customHeight="1" x14ac:dyDescent="0.2">
      <c r="O216" s="100"/>
    </row>
    <row r="217" spans="15:15" ht="15" customHeight="1" x14ac:dyDescent="0.2">
      <c r="O217" s="100"/>
    </row>
    <row r="218" spans="15:15" ht="15" customHeight="1" x14ac:dyDescent="0.2">
      <c r="O218" s="100"/>
    </row>
    <row r="219" spans="15:15" ht="15" customHeight="1" x14ac:dyDescent="0.2">
      <c r="O219" s="100"/>
    </row>
    <row r="220" spans="15:15" ht="15" customHeight="1" x14ac:dyDescent="0.2">
      <c r="O220" s="100"/>
    </row>
    <row r="221" spans="15:15" ht="15" customHeight="1" x14ac:dyDescent="0.2">
      <c r="O221" s="100"/>
    </row>
    <row r="222" spans="15:15" ht="15" customHeight="1" x14ac:dyDescent="0.2">
      <c r="O222" s="100"/>
    </row>
    <row r="223" spans="15:15" ht="15" customHeight="1" x14ac:dyDescent="0.2">
      <c r="O223" s="100"/>
    </row>
    <row r="224" spans="15:15" ht="15" customHeight="1" x14ac:dyDescent="0.2">
      <c r="O224" s="100"/>
    </row>
    <row r="225" spans="15:15" ht="15" customHeight="1" x14ac:dyDescent="0.2">
      <c r="O225" s="100"/>
    </row>
    <row r="226" spans="15:15" ht="15" customHeight="1" x14ac:dyDescent="0.2">
      <c r="O226" s="100"/>
    </row>
    <row r="227" spans="15:15" ht="15" customHeight="1" x14ac:dyDescent="0.2">
      <c r="O227" s="100"/>
    </row>
    <row r="228" spans="15:15" ht="15" customHeight="1" x14ac:dyDescent="0.2">
      <c r="O228" s="100"/>
    </row>
    <row r="229" spans="15:15" ht="15" customHeight="1" x14ac:dyDescent="0.2">
      <c r="O229" s="100"/>
    </row>
    <row r="230" spans="15:15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8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8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8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8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R401"/>
  <sheetViews>
    <sheetView workbookViewId="0">
      <pane ySplit="1" topLeftCell="A2" activePane="bottomLeft" state="frozen"/>
      <selection activeCell="C1" sqref="C1"/>
      <selection pane="bottomLeft" activeCell="E28" sqref="E28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2" width="12.5703125" style="123" customWidth="1"/>
    <col min="13" max="13" width="18.85546875" style="123" bestFit="1" customWidth="1"/>
    <col min="14" max="14" width="6.5703125" style="123" customWidth="1"/>
    <col min="15" max="15" width="12.5703125" style="123" customWidth="1"/>
    <col min="16" max="17" width="5" style="123" customWidth="1"/>
    <col min="18" max="18" width="11.7109375" style="123" bestFit="1" customWidth="1"/>
    <col min="19" max="16384" width="10.42578125" style="123"/>
  </cols>
  <sheetData>
    <row r="1" spans="1:18" x14ac:dyDescent="0.2">
      <c r="A1" s="123" t="s">
        <v>267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8" x14ac:dyDescent="0.2">
      <c r="A2" s="123" t="s">
        <v>37942</v>
      </c>
      <c r="B2" s="123" t="s">
        <v>26105</v>
      </c>
      <c r="C2" s="123" t="s">
        <v>8</v>
      </c>
      <c r="D2" s="123" t="s">
        <v>21</v>
      </c>
      <c r="E2" s="123" t="s">
        <v>30098</v>
      </c>
      <c r="F2" s="123" t="s">
        <v>91</v>
      </c>
      <c r="G2" s="123" t="s">
        <v>37828</v>
      </c>
      <c r="H2" s="123" t="s">
        <v>37681</v>
      </c>
      <c r="I2" s="123" t="s">
        <v>1</v>
      </c>
      <c r="J2" s="123" t="s">
        <v>37829</v>
      </c>
      <c r="K2" s="123" t="s">
        <v>30109</v>
      </c>
      <c r="L2" s="123" t="s">
        <v>30025</v>
      </c>
      <c r="M2" s="123" t="s">
        <v>12</v>
      </c>
      <c r="N2" s="123">
        <v>2053.35</v>
      </c>
      <c r="P2" s="123">
        <v>57</v>
      </c>
      <c r="Q2" s="123">
        <v>7</v>
      </c>
      <c r="R2" s="123" t="str">
        <f>A2&amp;"-"&amp;P2</f>
        <v>21-267-09-57-57</v>
      </c>
    </row>
    <row r="3" spans="1:18" x14ac:dyDescent="0.2">
      <c r="A3" s="123" t="s">
        <v>37943</v>
      </c>
      <c r="B3" s="123" t="s">
        <v>26105</v>
      </c>
      <c r="C3" s="123" t="s">
        <v>8</v>
      </c>
      <c r="D3" s="123" t="s">
        <v>21</v>
      </c>
      <c r="E3" s="123" t="s">
        <v>30098</v>
      </c>
      <c r="F3" s="123" t="s">
        <v>91</v>
      </c>
      <c r="G3" s="123" t="s">
        <v>37828</v>
      </c>
      <c r="H3" s="123" t="s">
        <v>37681</v>
      </c>
      <c r="I3" s="123" t="s">
        <v>1</v>
      </c>
      <c r="J3" s="123" t="s">
        <v>37829</v>
      </c>
      <c r="K3" s="123" t="s">
        <v>30109</v>
      </c>
      <c r="L3" s="123" t="s">
        <v>30025</v>
      </c>
      <c r="M3" s="123" t="s">
        <v>12</v>
      </c>
      <c r="N3" s="123">
        <v>2053.35</v>
      </c>
      <c r="P3" s="123">
        <v>59</v>
      </c>
      <c r="Q3" s="123">
        <v>9</v>
      </c>
      <c r="R3" s="123" t="str">
        <f t="shared" ref="R3:R7" si="0">A3&amp;"-"&amp;P3</f>
        <v>21-267-09-59-59</v>
      </c>
    </row>
    <row r="4" spans="1:18" x14ac:dyDescent="0.2">
      <c r="A4" s="123" t="s">
        <v>37944</v>
      </c>
      <c r="B4" s="123" t="s">
        <v>26105</v>
      </c>
      <c r="C4" s="123" t="s">
        <v>8</v>
      </c>
      <c r="D4" s="123" t="s">
        <v>21</v>
      </c>
      <c r="E4" s="123" t="s">
        <v>30098</v>
      </c>
      <c r="F4" s="123" t="s">
        <v>91</v>
      </c>
      <c r="G4" s="123" t="s">
        <v>37828</v>
      </c>
      <c r="H4" s="123" t="s">
        <v>37681</v>
      </c>
      <c r="I4" s="123" t="s">
        <v>1</v>
      </c>
      <c r="J4" s="123" t="s">
        <v>37829</v>
      </c>
      <c r="K4" s="123" t="s">
        <v>30109</v>
      </c>
      <c r="L4" s="123" t="s">
        <v>30025</v>
      </c>
      <c r="M4" s="123" t="s">
        <v>12</v>
      </c>
      <c r="N4" s="123">
        <v>2053.35</v>
      </c>
      <c r="P4" s="123">
        <v>61</v>
      </c>
      <c r="Q4" s="123">
        <v>8</v>
      </c>
      <c r="R4" s="123" t="str">
        <f t="shared" si="0"/>
        <v>21-267-09-61-61</v>
      </c>
    </row>
    <row r="5" spans="1:18" x14ac:dyDescent="0.2">
      <c r="A5" s="123" t="s">
        <v>37945</v>
      </c>
      <c r="B5" s="123" t="s">
        <v>26105</v>
      </c>
      <c r="C5" s="123" t="s">
        <v>8</v>
      </c>
      <c r="D5" s="123" t="s">
        <v>21</v>
      </c>
      <c r="E5" s="123" t="s">
        <v>30098</v>
      </c>
      <c r="F5" s="123" t="s">
        <v>91</v>
      </c>
      <c r="G5" s="123" t="s">
        <v>37828</v>
      </c>
      <c r="H5" s="123" t="s">
        <v>37681</v>
      </c>
      <c r="I5" s="123" t="s">
        <v>1</v>
      </c>
      <c r="J5" s="123" t="s">
        <v>37829</v>
      </c>
      <c r="K5" s="123" t="s">
        <v>30109</v>
      </c>
      <c r="L5" s="123" t="s">
        <v>30025</v>
      </c>
      <c r="M5" s="123" t="s">
        <v>12</v>
      </c>
      <c r="N5" s="123">
        <v>2053.35</v>
      </c>
      <c r="P5" s="123">
        <v>63</v>
      </c>
      <c r="Q5" s="123">
        <v>2</v>
      </c>
      <c r="R5" s="123" t="str">
        <f t="shared" si="0"/>
        <v>21-267-09-63-63</v>
      </c>
    </row>
    <row r="6" spans="1:18" x14ac:dyDescent="0.2">
      <c r="A6" s="123" t="s">
        <v>37946</v>
      </c>
      <c r="B6" s="123" t="s">
        <v>26105</v>
      </c>
      <c r="C6" s="123" t="s">
        <v>8</v>
      </c>
      <c r="D6" s="123" t="s">
        <v>21</v>
      </c>
      <c r="E6" s="123" t="s">
        <v>30098</v>
      </c>
      <c r="F6" s="123" t="s">
        <v>91</v>
      </c>
      <c r="G6" s="123" t="s">
        <v>37828</v>
      </c>
      <c r="H6" s="123" t="s">
        <v>37830</v>
      </c>
      <c r="I6" s="123" t="s">
        <v>25506</v>
      </c>
      <c r="J6" s="123" t="s">
        <v>37829</v>
      </c>
      <c r="K6" s="123" t="s">
        <v>30109</v>
      </c>
      <c r="L6" s="123" t="s">
        <v>30025</v>
      </c>
      <c r="M6" s="123" t="s">
        <v>12</v>
      </c>
      <c r="N6" s="123">
        <v>2053.35</v>
      </c>
      <c r="P6" s="123">
        <v>57</v>
      </c>
      <c r="Q6" s="123">
        <v>7</v>
      </c>
      <c r="R6" s="123" t="str">
        <f t="shared" si="0"/>
        <v>21-267-08-57-57</v>
      </c>
    </row>
    <row r="7" spans="1:18" x14ac:dyDescent="0.2">
      <c r="A7" s="123" t="s">
        <v>37947</v>
      </c>
      <c r="B7" s="123" t="s">
        <v>26105</v>
      </c>
      <c r="C7" s="123" t="s">
        <v>8</v>
      </c>
      <c r="D7" s="123" t="s">
        <v>21</v>
      </c>
      <c r="E7" s="123" t="s">
        <v>30098</v>
      </c>
      <c r="F7" s="123" t="s">
        <v>91</v>
      </c>
      <c r="G7" s="123" t="s">
        <v>37828</v>
      </c>
      <c r="H7" s="123" t="s">
        <v>37830</v>
      </c>
      <c r="I7" s="123" t="s">
        <v>25506</v>
      </c>
      <c r="J7" s="123" t="s">
        <v>37829</v>
      </c>
      <c r="K7" s="123" t="s">
        <v>30109</v>
      </c>
      <c r="L7" s="123" t="s">
        <v>30025</v>
      </c>
      <c r="M7" s="123" t="s">
        <v>12</v>
      </c>
      <c r="N7" s="123">
        <v>2053.35</v>
      </c>
      <c r="P7" s="123">
        <v>59</v>
      </c>
      <c r="Q7" s="123">
        <v>10</v>
      </c>
      <c r="R7" s="123" t="str">
        <f t="shared" si="0"/>
        <v>21-267-08-59-59</v>
      </c>
    </row>
    <row r="8" spans="1:18" x14ac:dyDescent="0.2">
      <c r="A8" s="123" t="s">
        <v>37948</v>
      </c>
      <c r="B8" s="123" t="s">
        <v>26105</v>
      </c>
      <c r="C8" s="123" t="s">
        <v>8</v>
      </c>
      <c r="D8" s="123" t="s">
        <v>21</v>
      </c>
      <c r="E8" s="123" t="s">
        <v>30098</v>
      </c>
      <c r="F8" s="123" t="s">
        <v>91</v>
      </c>
      <c r="G8" s="123" t="s">
        <v>37828</v>
      </c>
      <c r="H8" s="123" t="s">
        <v>37830</v>
      </c>
      <c r="I8" s="123" t="s">
        <v>25506</v>
      </c>
      <c r="J8" s="123" t="s">
        <v>37829</v>
      </c>
      <c r="K8" s="123" t="s">
        <v>30109</v>
      </c>
      <c r="L8" s="123" t="s">
        <v>30025</v>
      </c>
      <c r="M8" s="123" t="s">
        <v>12</v>
      </c>
      <c r="N8" s="123">
        <v>2053.35</v>
      </c>
      <c r="P8" s="123">
        <v>61</v>
      </c>
      <c r="Q8" s="123">
        <v>5</v>
      </c>
      <c r="R8" s="123" t="str">
        <f t="shared" ref="R8:R71" si="1">SUBSTITUTE(A8&amp;"-"&amp;P8,"ONE","00")</f>
        <v>21-267-08-61-61</v>
      </c>
    </row>
    <row r="9" spans="1:18" x14ac:dyDescent="0.2">
      <c r="A9" s="123" t="s">
        <v>37949</v>
      </c>
      <c r="B9" s="123" t="s">
        <v>26105</v>
      </c>
      <c r="C9" s="123" t="s">
        <v>8</v>
      </c>
      <c r="D9" s="123" t="s">
        <v>21</v>
      </c>
      <c r="E9" s="123" t="s">
        <v>30098</v>
      </c>
      <c r="F9" s="123" t="s">
        <v>91</v>
      </c>
      <c r="G9" s="123" t="s">
        <v>37828</v>
      </c>
      <c r="H9" s="123" t="s">
        <v>37830</v>
      </c>
      <c r="I9" s="123" t="s">
        <v>25506</v>
      </c>
      <c r="J9" s="123" t="s">
        <v>37829</v>
      </c>
      <c r="K9" s="123" t="s">
        <v>30109</v>
      </c>
      <c r="L9" s="123" t="s">
        <v>30025</v>
      </c>
      <c r="M9" s="123" t="s">
        <v>12</v>
      </c>
      <c r="N9" s="123">
        <v>2053.35</v>
      </c>
      <c r="P9" s="123">
        <v>63</v>
      </c>
      <c r="Q9" s="123">
        <v>2</v>
      </c>
      <c r="R9" s="123" t="str">
        <f t="shared" si="1"/>
        <v>21-267-08-63-63</v>
      </c>
    </row>
    <row r="10" spans="1:18" x14ac:dyDescent="0.2">
      <c r="A10" s="123" t="s">
        <v>37950</v>
      </c>
      <c r="B10" s="123" t="s">
        <v>26105</v>
      </c>
      <c r="C10" s="123" t="s">
        <v>8</v>
      </c>
      <c r="D10" s="123" t="s">
        <v>21</v>
      </c>
      <c r="E10" s="123" t="s">
        <v>30098</v>
      </c>
      <c r="F10" s="123" t="s">
        <v>91</v>
      </c>
      <c r="G10" s="123" t="s">
        <v>37828</v>
      </c>
      <c r="H10" s="123" t="s">
        <v>37680</v>
      </c>
      <c r="I10" s="123" t="s">
        <v>23</v>
      </c>
      <c r="J10" s="123" t="s">
        <v>37829</v>
      </c>
      <c r="K10" s="123" t="s">
        <v>30109</v>
      </c>
      <c r="L10" s="123" t="s">
        <v>30025</v>
      </c>
      <c r="M10" s="123" t="s">
        <v>12</v>
      </c>
      <c r="N10" s="123">
        <v>2053.35</v>
      </c>
      <c r="P10" s="123">
        <v>57</v>
      </c>
      <c r="Q10" s="123">
        <v>1</v>
      </c>
      <c r="R10" s="123" t="str">
        <f t="shared" si="1"/>
        <v>21-267-16-57-57</v>
      </c>
    </row>
    <row r="11" spans="1:18" x14ac:dyDescent="0.2">
      <c r="A11" s="123" t="s">
        <v>37951</v>
      </c>
      <c r="B11" s="123" t="s">
        <v>26105</v>
      </c>
      <c r="C11" s="123" t="s">
        <v>8</v>
      </c>
      <c r="D11" s="123" t="s">
        <v>21</v>
      </c>
      <c r="E11" s="123" t="s">
        <v>30098</v>
      </c>
      <c r="F11" s="123" t="s">
        <v>91</v>
      </c>
      <c r="G11" s="123" t="s">
        <v>37828</v>
      </c>
      <c r="H11" s="123" t="s">
        <v>37680</v>
      </c>
      <c r="I11" s="123" t="s">
        <v>23</v>
      </c>
      <c r="J11" s="123" t="s">
        <v>37829</v>
      </c>
      <c r="K11" s="123" t="s">
        <v>30109</v>
      </c>
      <c r="L11" s="123" t="s">
        <v>30025</v>
      </c>
      <c r="M11" s="123" t="s">
        <v>12</v>
      </c>
      <c r="N11" s="123">
        <v>2053.35</v>
      </c>
      <c r="P11" s="123">
        <v>59</v>
      </c>
      <c r="Q11" s="123">
        <v>2</v>
      </c>
      <c r="R11" s="123" t="str">
        <f t="shared" si="1"/>
        <v>21-267-16-59-59</v>
      </c>
    </row>
    <row r="12" spans="1:18" x14ac:dyDescent="0.2">
      <c r="A12" s="123" t="s">
        <v>37952</v>
      </c>
      <c r="B12" s="123" t="s">
        <v>26105</v>
      </c>
      <c r="C12" s="123" t="s">
        <v>8</v>
      </c>
      <c r="D12" s="123" t="s">
        <v>21</v>
      </c>
      <c r="E12" s="123" t="s">
        <v>30098</v>
      </c>
      <c r="F12" s="123" t="s">
        <v>91</v>
      </c>
      <c r="G12" s="123" t="s">
        <v>37828</v>
      </c>
      <c r="H12" s="123" t="s">
        <v>37680</v>
      </c>
      <c r="I12" s="123" t="s">
        <v>23</v>
      </c>
      <c r="J12" s="123" t="s">
        <v>37829</v>
      </c>
      <c r="K12" s="123" t="s">
        <v>30109</v>
      </c>
      <c r="L12" s="123" t="s">
        <v>30025</v>
      </c>
      <c r="M12" s="123" t="s">
        <v>12</v>
      </c>
      <c r="N12" s="123">
        <v>2053.35</v>
      </c>
      <c r="P12" s="123">
        <v>61</v>
      </c>
      <c r="Q12" s="123">
        <v>3</v>
      </c>
      <c r="R12" s="123" t="str">
        <f t="shared" si="1"/>
        <v>21-267-16-61-61</v>
      </c>
    </row>
    <row r="13" spans="1:18" x14ac:dyDescent="0.2">
      <c r="A13" s="123" t="s">
        <v>37953</v>
      </c>
      <c r="B13" s="123" t="s">
        <v>26105</v>
      </c>
      <c r="C13" s="123" t="s">
        <v>8</v>
      </c>
      <c r="D13" s="123" t="s">
        <v>21</v>
      </c>
      <c r="E13" s="123" t="s">
        <v>30098</v>
      </c>
      <c r="F13" s="123" t="s">
        <v>91</v>
      </c>
      <c r="G13" s="123" t="s">
        <v>37828</v>
      </c>
      <c r="H13" s="123" t="s">
        <v>37680</v>
      </c>
      <c r="I13" s="123" t="s">
        <v>23</v>
      </c>
      <c r="J13" s="123" t="s">
        <v>37829</v>
      </c>
      <c r="K13" s="123" t="s">
        <v>30109</v>
      </c>
      <c r="L13" s="123" t="s">
        <v>30025</v>
      </c>
      <c r="M13" s="123" t="s">
        <v>12</v>
      </c>
      <c r="N13" s="123">
        <v>2053.35</v>
      </c>
      <c r="P13" s="123">
        <v>63</v>
      </c>
      <c r="Q13" s="123">
        <v>1</v>
      </c>
      <c r="R13" s="123" t="str">
        <f t="shared" si="1"/>
        <v>21-267-16-63-63</v>
      </c>
    </row>
    <row r="14" spans="1:18" x14ac:dyDescent="0.2">
      <c r="A14" s="123" t="s">
        <v>37954</v>
      </c>
      <c r="B14" s="123" t="s">
        <v>26105</v>
      </c>
      <c r="C14" s="123" t="s">
        <v>8</v>
      </c>
      <c r="D14" s="123" t="s">
        <v>21</v>
      </c>
      <c r="E14" s="123" t="s">
        <v>30098</v>
      </c>
      <c r="F14" s="123" t="s">
        <v>91</v>
      </c>
      <c r="G14" s="123" t="s">
        <v>37828</v>
      </c>
      <c r="H14" s="123" t="s">
        <v>37831</v>
      </c>
      <c r="I14" s="123" t="s">
        <v>52</v>
      </c>
      <c r="J14" s="123" t="s">
        <v>37829</v>
      </c>
      <c r="K14" s="123" t="s">
        <v>30109</v>
      </c>
      <c r="L14" s="123" t="s">
        <v>30025</v>
      </c>
      <c r="M14" s="123" t="s">
        <v>12</v>
      </c>
      <c r="N14" s="123">
        <v>2053.35</v>
      </c>
      <c r="P14" s="123">
        <v>57</v>
      </c>
      <c r="Q14" s="123">
        <v>4</v>
      </c>
      <c r="R14" s="123" t="str">
        <f t="shared" si="1"/>
        <v>21-267-02-57-57</v>
      </c>
    </row>
    <row r="15" spans="1:18" x14ac:dyDescent="0.2">
      <c r="A15" s="123" t="s">
        <v>37955</v>
      </c>
      <c r="B15" s="123" t="s">
        <v>25894</v>
      </c>
      <c r="C15" s="123" t="s">
        <v>31</v>
      </c>
      <c r="D15" s="123" t="s">
        <v>32</v>
      </c>
      <c r="E15" s="123" t="s">
        <v>30098</v>
      </c>
      <c r="F15" s="123" t="s">
        <v>31074</v>
      </c>
      <c r="G15" s="123" t="s">
        <v>37828</v>
      </c>
      <c r="H15" s="123" t="s">
        <v>37681</v>
      </c>
      <c r="I15" s="123" t="s">
        <v>1</v>
      </c>
      <c r="J15" s="123" t="s">
        <v>37829</v>
      </c>
      <c r="K15" s="123" t="s">
        <v>30109</v>
      </c>
      <c r="L15" s="123" t="s">
        <v>30025</v>
      </c>
      <c r="M15" s="123" t="s">
        <v>12</v>
      </c>
      <c r="N15" s="123">
        <v>1649.7000000000003</v>
      </c>
      <c r="P15" s="123">
        <v>55</v>
      </c>
      <c r="Q15" s="123">
        <v>2</v>
      </c>
      <c r="R15" s="123" t="str">
        <f t="shared" si="1"/>
        <v>21-018-09-55-55</v>
      </c>
    </row>
    <row r="16" spans="1:18" x14ac:dyDescent="0.2">
      <c r="A16" s="123" t="s">
        <v>37956</v>
      </c>
      <c r="B16" s="123" t="s">
        <v>25894</v>
      </c>
      <c r="C16" s="123" t="s">
        <v>31</v>
      </c>
      <c r="D16" s="123" t="s">
        <v>32</v>
      </c>
      <c r="E16" s="123" t="s">
        <v>30098</v>
      </c>
      <c r="F16" s="123" t="s">
        <v>31074</v>
      </c>
      <c r="G16" s="123" t="s">
        <v>37828</v>
      </c>
      <c r="H16" s="123" t="s">
        <v>37681</v>
      </c>
      <c r="I16" s="123" t="s">
        <v>1</v>
      </c>
      <c r="J16" s="123" t="s">
        <v>37829</v>
      </c>
      <c r="K16" s="123" t="s">
        <v>30109</v>
      </c>
      <c r="L16" s="123" t="s">
        <v>30025</v>
      </c>
      <c r="M16" s="123" t="s">
        <v>12</v>
      </c>
      <c r="N16" s="123">
        <v>1649.7000000000003</v>
      </c>
      <c r="P16" s="123">
        <v>57</v>
      </c>
      <c r="Q16" s="123">
        <v>4</v>
      </c>
      <c r="R16" s="123" t="str">
        <f t="shared" si="1"/>
        <v>21-018-09-57-57</v>
      </c>
    </row>
    <row r="17" spans="1:18" x14ac:dyDescent="0.2">
      <c r="A17" s="123" t="s">
        <v>37957</v>
      </c>
      <c r="B17" s="123" t="s">
        <v>25894</v>
      </c>
      <c r="C17" s="123" t="s">
        <v>31</v>
      </c>
      <c r="D17" s="123" t="s">
        <v>32</v>
      </c>
      <c r="E17" s="123" t="s">
        <v>30098</v>
      </c>
      <c r="F17" s="123" t="s">
        <v>31074</v>
      </c>
      <c r="G17" s="123" t="s">
        <v>37828</v>
      </c>
      <c r="H17" s="123" t="s">
        <v>37681</v>
      </c>
      <c r="I17" s="123" t="s">
        <v>1</v>
      </c>
      <c r="J17" s="123" t="s">
        <v>37829</v>
      </c>
      <c r="K17" s="123" t="s">
        <v>30109</v>
      </c>
      <c r="L17" s="123" t="s">
        <v>30025</v>
      </c>
      <c r="M17" s="123" t="s">
        <v>12</v>
      </c>
      <c r="N17" s="123">
        <v>1649.7000000000003</v>
      </c>
      <c r="P17" s="123">
        <v>59</v>
      </c>
      <c r="Q17" s="123">
        <v>7</v>
      </c>
      <c r="R17" s="123" t="str">
        <f t="shared" si="1"/>
        <v>21-018-09-59-59</v>
      </c>
    </row>
    <row r="18" spans="1:18" x14ac:dyDescent="0.2">
      <c r="A18" s="123" t="s">
        <v>37958</v>
      </c>
      <c r="B18" s="123" t="s">
        <v>25894</v>
      </c>
      <c r="C18" s="123" t="s">
        <v>31</v>
      </c>
      <c r="D18" s="123" t="s">
        <v>32</v>
      </c>
      <c r="E18" s="123" t="s">
        <v>30098</v>
      </c>
      <c r="F18" s="123" t="s">
        <v>31074</v>
      </c>
      <c r="G18" s="123" t="s">
        <v>37828</v>
      </c>
      <c r="H18" s="123" t="s">
        <v>37681</v>
      </c>
      <c r="I18" s="123" t="s">
        <v>1</v>
      </c>
      <c r="J18" s="123" t="s">
        <v>37829</v>
      </c>
      <c r="K18" s="123" t="s">
        <v>30109</v>
      </c>
      <c r="L18" s="123" t="s">
        <v>30025</v>
      </c>
      <c r="M18" s="123" t="s">
        <v>12</v>
      </c>
      <c r="N18" s="123">
        <v>1649.7000000000003</v>
      </c>
      <c r="P18" s="123">
        <v>63</v>
      </c>
      <c r="Q18" s="123">
        <v>1</v>
      </c>
      <c r="R18" s="123" t="str">
        <f t="shared" si="1"/>
        <v>21-018-09-63-63</v>
      </c>
    </row>
    <row r="19" spans="1:18" x14ac:dyDescent="0.2">
      <c r="A19" s="123" t="s">
        <v>37959</v>
      </c>
      <c r="B19" s="123" t="s">
        <v>25894</v>
      </c>
      <c r="C19" s="123" t="s">
        <v>31</v>
      </c>
      <c r="D19" s="123" t="s">
        <v>32</v>
      </c>
      <c r="E19" s="123" t="s">
        <v>30098</v>
      </c>
      <c r="F19" s="123" t="s">
        <v>31074</v>
      </c>
      <c r="G19" s="123" t="s">
        <v>37828</v>
      </c>
      <c r="H19" s="123" t="s">
        <v>37830</v>
      </c>
      <c r="I19" s="123" t="s">
        <v>212</v>
      </c>
      <c r="J19" s="123" t="s">
        <v>37829</v>
      </c>
      <c r="K19" s="123" t="s">
        <v>30109</v>
      </c>
      <c r="L19" s="123" t="s">
        <v>30025</v>
      </c>
      <c r="M19" s="123" t="s">
        <v>12</v>
      </c>
      <c r="N19" s="123">
        <v>1649.7000000000003</v>
      </c>
      <c r="P19" s="123">
        <v>55</v>
      </c>
      <c r="Q19" s="123">
        <v>1</v>
      </c>
      <c r="R19" s="123" t="str">
        <f t="shared" si="1"/>
        <v>21-018-36-55-55</v>
      </c>
    </row>
    <row r="20" spans="1:18" x14ac:dyDescent="0.2">
      <c r="A20" s="123" t="s">
        <v>37960</v>
      </c>
      <c r="B20" s="123" t="s">
        <v>25894</v>
      </c>
      <c r="C20" s="123" t="s">
        <v>31</v>
      </c>
      <c r="D20" s="123" t="s">
        <v>32</v>
      </c>
      <c r="E20" s="123" t="s">
        <v>30098</v>
      </c>
      <c r="F20" s="123" t="s">
        <v>31074</v>
      </c>
      <c r="G20" s="123" t="s">
        <v>37828</v>
      </c>
      <c r="H20" s="123" t="s">
        <v>37830</v>
      </c>
      <c r="I20" s="123" t="s">
        <v>212</v>
      </c>
      <c r="J20" s="123" t="s">
        <v>37829</v>
      </c>
      <c r="K20" s="123" t="s">
        <v>30109</v>
      </c>
      <c r="L20" s="123" t="s">
        <v>30025</v>
      </c>
      <c r="M20" s="123" t="s">
        <v>12</v>
      </c>
      <c r="N20" s="123">
        <v>1649.7000000000003</v>
      </c>
      <c r="P20" s="123">
        <v>57</v>
      </c>
      <c r="Q20" s="123">
        <v>4</v>
      </c>
      <c r="R20" s="123" t="str">
        <f t="shared" si="1"/>
        <v>21-018-36-57-57</v>
      </c>
    </row>
    <row r="21" spans="1:18" x14ac:dyDescent="0.2">
      <c r="A21" s="123" t="s">
        <v>37961</v>
      </c>
      <c r="B21" s="123" t="s">
        <v>25894</v>
      </c>
      <c r="C21" s="123" t="s">
        <v>31</v>
      </c>
      <c r="D21" s="123" t="s">
        <v>32</v>
      </c>
      <c r="E21" s="123" t="s">
        <v>30098</v>
      </c>
      <c r="F21" s="123" t="s">
        <v>31074</v>
      </c>
      <c r="G21" s="123" t="s">
        <v>37828</v>
      </c>
      <c r="H21" s="123" t="s">
        <v>37830</v>
      </c>
      <c r="I21" s="123" t="s">
        <v>212</v>
      </c>
      <c r="J21" s="123" t="s">
        <v>37829</v>
      </c>
      <c r="K21" s="123" t="s">
        <v>30109</v>
      </c>
      <c r="L21" s="123" t="s">
        <v>30025</v>
      </c>
      <c r="M21" s="123" t="s">
        <v>12</v>
      </c>
      <c r="N21" s="123">
        <v>1649.7000000000003</v>
      </c>
      <c r="P21" s="123">
        <v>59</v>
      </c>
      <c r="Q21" s="123">
        <v>6</v>
      </c>
      <c r="R21" s="123" t="str">
        <f t="shared" si="1"/>
        <v>21-018-36-59-59</v>
      </c>
    </row>
    <row r="22" spans="1:18" x14ac:dyDescent="0.2">
      <c r="A22" s="123" t="s">
        <v>37962</v>
      </c>
      <c r="B22" s="123" t="s">
        <v>25894</v>
      </c>
      <c r="C22" s="123" t="s">
        <v>31</v>
      </c>
      <c r="D22" s="123" t="s">
        <v>32</v>
      </c>
      <c r="E22" s="123" t="s">
        <v>30098</v>
      </c>
      <c r="F22" s="123" t="s">
        <v>31074</v>
      </c>
      <c r="G22" s="123" t="s">
        <v>37828</v>
      </c>
      <c r="H22" s="123" t="s">
        <v>37830</v>
      </c>
      <c r="I22" s="123" t="s">
        <v>212</v>
      </c>
      <c r="J22" s="123" t="s">
        <v>37829</v>
      </c>
      <c r="K22" s="123" t="s">
        <v>30109</v>
      </c>
      <c r="L22" s="123" t="s">
        <v>30025</v>
      </c>
      <c r="M22" s="123" t="s">
        <v>12</v>
      </c>
      <c r="N22" s="123">
        <v>1649.7000000000003</v>
      </c>
      <c r="P22" s="123">
        <v>61</v>
      </c>
      <c r="Q22" s="123">
        <v>3</v>
      </c>
      <c r="R22" s="123" t="str">
        <f t="shared" si="1"/>
        <v>21-018-36-61-61</v>
      </c>
    </row>
    <row r="23" spans="1:18" x14ac:dyDescent="0.2">
      <c r="A23" s="123" t="s">
        <v>37963</v>
      </c>
      <c r="B23" s="123" t="s">
        <v>25894</v>
      </c>
      <c r="C23" s="123" t="s">
        <v>31</v>
      </c>
      <c r="D23" s="123" t="s">
        <v>32</v>
      </c>
      <c r="E23" s="123" t="s">
        <v>30098</v>
      </c>
      <c r="F23" s="123" t="s">
        <v>31074</v>
      </c>
      <c r="G23" s="123" t="s">
        <v>37828</v>
      </c>
      <c r="H23" s="123" t="s">
        <v>37830</v>
      </c>
      <c r="I23" s="123" t="s">
        <v>212</v>
      </c>
      <c r="J23" s="123" t="s">
        <v>37829</v>
      </c>
      <c r="K23" s="123" t="s">
        <v>30109</v>
      </c>
      <c r="L23" s="123" t="s">
        <v>30025</v>
      </c>
      <c r="M23" s="123" t="s">
        <v>12</v>
      </c>
      <c r="N23" s="123">
        <v>1649.7000000000003</v>
      </c>
      <c r="P23" s="123">
        <v>63</v>
      </c>
      <c r="Q23" s="123">
        <v>2</v>
      </c>
      <c r="R23" s="123" t="str">
        <f t="shared" si="1"/>
        <v>21-018-36-63-63</v>
      </c>
    </row>
    <row r="24" spans="1:18" x14ac:dyDescent="0.2">
      <c r="A24" s="123" t="s">
        <v>37964</v>
      </c>
      <c r="B24" s="123" t="s">
        <v>25894</v>
      </c>
      <c r="C24" s="123" t="s">
        <v>31</v>
      </c>
      <c r="D24" s="123" t="s">
        <v>32</v>
      </c>
      <c r="E24" s="123" t="s">
        <v>30098</v>
      </c>
      <c r="F24" s="123" t="s">
        <v>31074</v>
      </c>
      <c r="G24" s="123" t="s">
        <v>37828</v>
      </c>
      <c r="H24" s="123" t="s">
        <v>37831</v>
      </c>
      <c r="I24" s="123" t="s">
        <v>52</v>
      </c>
      <c r="J24" s="123" t="s">
        <v>37829</v>
      </c>
      <c r="K24" s="123" t="s">
        <v>30109</v>
      </c>
      <c r="L24" s="123" t="s">
        <v>30025</v>
      </c>
      <c r="M24" s="123" t="s">
        <v>12</v>
      </c>
      <c r="N24" s="123">
        <v>1649.7000000000003</v>
      </c>
      <c r="P24" s="123">
        <v>59</v>
      </c>
      <c r="Q24" s="123">
        <v>3</v>
      </c>
      <c r="R24" s="123" t="str">
        <f t="shared" si="1"/>
        <v>21-018-02-59-59</v>
      </c>
    </row>
    <row r="25" spans="1:18" x14ac:dyDescent="0.2">
      <c r="A25" s="123" t="s">
        <v>37965</v>
      </c>
      <c r="B25" s="123" t="s">
        <v>25894</v>
      </c>
      <c r="C25" s="123" t="s">
        <v>31</v>
      </c>
      <c r="D25" s="123" t="s">
        <v>32</v>
      </c>
      <c r="E25" s="123" t="s">
        <v>30098</v>
      </c>
      <c r="F25" s="123" t="s">
        <v>31074</v>
      </c>
      <c r="G25" s="123" t="s">
        <v>37828</v>
      </c>
      <c r="H25" s="123" t="s">
        <v>37831</v>
      </c>
      <c r="I25" s="123" t="s">
        <v>52</v>
      </c>
      <c r="J25" s="123" t="s">
        <v>37829</v>
      </c>
      <c r="K25" s="123" t="s">
        <v>30109</v>
      </c>
      <c r="L25" s="123" t="s">
        <v>30025</v>
      </c>
      <c r="M25" s="123" t="s">
        <v>12</v>
      </c>
      <c r="N25" s="123">
        <v>1649.7000000000003</v>
      </c>
      <c r="P25" s="123">
        <v>61</v>
      </c>
      <c r="Q25" s="123">
        <v>3</v>
      </c>
      <c r="R25" s="123" t="str">
        <f t="shared" si="1"/>
        <v>21-018-02-61-61</v>
      </c>
    </row>
    <row r="26" spans="1:18" x14ac:dyDescent="0.2">
      <c r="A26" s="123" t="s">
        <v>37966</v>
      </c>
      <c r="B26" s="123" t="s">
        <v>25894</v>
      </c>
      <c r="C26" s="123" t="s">
        <v>31</v>
      </c>
      <c r="D26" s="123" t="s">
        <v>32</v>
      </c>
      <c r="E26" s="123" t="s">
        <v>30098</v>
      </c>
      <c r="F26" s="123" t="s">
        <v>31074</v>
      </c>
      <c r="G26" s="123" t="s">
        <v>37828</v>
      </c>
      <c r="H26" s="123" t="s">
        <v>37831</v>
      </c>
      <c r="I26" s="123" t="s">
        <v>52</v>
      </c>
      <c r="J26" s="123" t="s">
        <v>37829</v>
      </c>
      <c r="K26" s="123" t="s">
        <v>30109</v>
      </c>
      <c r="L26" s="123" t="s">
        <v>30025</v>
      </c>
      <c r="M26" s="123" t="s">
        <v>12</v>
      </c>
      <c r="N26" s="123">
        <v>1649.7000000000003</v>
      </c>
      <c r="P26" s="123">
        <v>63</v>
      </c>
      <c r="Q26" s="123">
        <v>2</v>
      </c>
      <c r="R26" s="123" t="str">
        <f t="shared" si="1"/>
        <v>21-018-02-63-63</v>
      </c>
    </row>
    <row r="27" spans="1:18" x14ac:dyDescent="0.2">
      <c r="A27" s="123" t="s">
        <v>37967</v>
      </c>
      <c r="B27" s="123" t="s">
        <v>26214</v>
      </c>
      <c r="C27" s="123" t="s">
        <v>8</v>
      </c>
      <c r="D27" s="123" t="s">
        <v>21</v>
      </c>
      <c r="E27" s="123" t="s">
        <v>30098</v>
      </c>
      <c r="F27" s="123" t="s">
        <v>31074</v>
      </c>
      <c r="G27" s="123" t="s">
        <v>37828</v>
      </c>
      <c r="H27" s="123" t="s">
        <v>37832</v>
      </c>
      <c r="I27" s="123" t="s">
        <v>58</v>
      </c>
      <c r="J27" s="123" t="s">
        <v>30176</v>
      </c>
      <c r="K27" s="123" t="s">
        <v>30107</v>
      </c>
      <c r="L27" s="123" t="s">
        <v>30025</v>
      </c>
      <c r="M27" s="123" t="s">
        <v>31087</v>
      </c>
      <c r="N27" s="123">
        <v>6066.45</v>
      </c>
      <c r="P27" s="123">
        <v>57</v>
      </c>
      <c r="Q27" s="123">
        <v>1</v>
      </c>
      <c r="R27" s="123" t="str">
        <f t="shared" si="1"/>
        <v>21-133-03-57-57</v>
      </c>
    </row>
    <row r="28" spans="1:18" x14ac:dyDescent="0.2">
      <c r="A28" s="123" t="s">
        <v>37968</v>
      </c>
      <c r="B28" s="123" t="s">
        <v>26214</v>
      </c>
      <c r="C28" s="123" t="s">
        <v>8</v>
      </c>
      <c r="D28" s="123" t="s">
        <v>21</v>
      </c>
      <c r="E28" s="123" t="s">
        <v>30098</v>
      </c>
      <c r="F28" s="123" t="s">
        <v>31074</v>
      </c>
      <c r="G28" s="123" t="s">
        <v>37828</v>
      </c>
      <c r="H28" s="123" t="s">
        <v>37832</v>
      </c>
      <c r="I28" s="123" t="s">
        <v>58</v>
      </c>
      <c r="J28" s="123" t="s">
        <v>30176</v>
      </c>
      <c r="K28" s="123" t="s">
        <v>30107</v>
      </c>
      <c r="L28" s="123" t="s">
        <v>30025</v>
      </c>
      <c r="M28" s="123" t="s">
        <v>31087</v>
      </c>
      <c r="N28" s="123">
        <v>6066.45</v>
      </c>
      <c r="P28" s="123">
        <v>59</v>
      </c>
      <c r="Q28" s="123">
        <v>2</v>
      </c>
      <c r="R28" s="123" t="str">
        <f t="shared" si="1"/>
        <v>21-133-03-59-59</v>
      </c>
    </row>
    <row r="29" spans="1:18" x14ac:dyDescent="0.2">
      <c r="A29" s="123" t="s">
        <v>37969</v>
      </c>
      <c r="B29" s="123" t="s">
        <v>26214</v>
      </c>
      <c r="C29" s="123" t="s">
        <v>8</v>
      </c>
      <c r="D29" s="123" t="s">
        <v>21</v>
      </c>
      <c r="E29" s="123" t="s">
        <v>30098</v>
      </c>
      <c r="F29" s="123" t="s">
        <v>31074</v>
      </c>
      <c r="G29" s="123" t="s">
        <v>37828</v>
      </c>
      <c r="H29" s="123" t="s">
        <v>37832</v>
      </c>
      <c r="I29" s="123" t="s">
        <v>58</v>
      </c>
      <c r="J29" s="123" t="s">
        <v>30176</v>
      </c>
      <c r="K29" s="123" t="s">
        <v>30107</v>
      </c>
      <c r="L29" s="123" t="s">
        <v>30025</v>
      </c>
      <c r="M29" s="123" t="s">
        <v>31087</v>
      </c>
      <c r="N29" s="123">
        <v>6066.45</v>
      </c>
      <c r="P29" s="123">
        <v>61</v>
      </c>
      <c r="Q29" s="123">
        <v>1</v>
      </c>
      <c r="R29" s="123" t="str">
        <f t="shared" si="1"/>
        <v>21-133-03-61-61</v>
      </c>
    </row>
    <row r="30" spans="1:18" x14ac:dyDescent="0.2">
      <c r="A30" s="123" t="s">
        <v>37970</v>
      </c>
      <c r="B30" s="123" t="s">
        <v>25629</v>
      </c>
      <c r="C30" s="123" t="s">
        <v>8</v>
      </c>
      <c r="D30" s="123" t="s">
        <v>21</v>
      </c>
      <c r="E30" s="123" t="s">
        <v>30098</v>
      </c>
      <c r="F30" s="123" t="s">
        <v>31074</v>
      </c>
      <c r="G30" s="123" t="s">
        <v>37828</v>
      </c>
      <c r="H30" s="123" t="s">
        <v>37833</v>
      </c>
      <c r="I30" s="123" t="s">
        <v>27</v>
      </c>
      <c r="J30" s="123" t="s">
        <v>30176</v>
      </c>
      <c r="K30" s="123" t="s">
        <v>30107</v>
      </c>
      <c r="L30" s="123" t="s">
        <v>30025</v>
      </c>
      <c r="M30" s="123" t="s">
        <v>31087</v>
      </c>
      <c r="N30" s="123">
        <v>6002.0999999999995</v>
      </c>
      <c r="P30" s="123">
        <v>55</v>
      </c>
      <c r="Q30" s="123">
        <v>1</v>
      </c>
      <c r="R30" s="123" t="str">
        <f t="shared" si="1"/>
        <v>21-209-06-55-55</v>
      </c>
    </row>
    <row r="31" spans="1:18" x14ac:dyDescent="0.2">
      <c r="A31" s="123" t="s">
        <v>37971</v>
      </c>
      <c r="B31" s="123" t="s">
        <v>25629</v>
      </c>
      <c r="C31" s="123" t="s">
        <v>8</v>
      </c>
      <c r="D31" s="123" t="s">
        <v>21</v>
      </c>
      <c r="E31" s="123" t="s">
        <v>30098</v>
      </c>
      <c r="F31" s="123" t="s">
        <v>31074</v>
      </c>
      <c r="G31" s="123" t="s">
        <v>37828</v>
      </c>
      <c r="H31" s="123" t="s">
        <v>37833</v>
      </c>
      <c r="I31" s="123" t="s">
        <v>27</v>
      </c>
      <c r="J31" s="123" t="s">
        <v>30176</v>
      </c>
      <c r="K31" s="123" t="s">
        <v>30107</v>
      </c>
      <c r="L31" s="123" t="s">
        <v>30025</v>
      </c>
      <c r="M31" s="123" t="s">
        <v>31087</v>
      </c>
      <c r="N31" s="123">
        <v>6002.0999999999995</v>
      </c>
      <c r="P31" s="123">
        <v>57</v>
      </c>
      <c r="Q31" s="123">
        <v>3</v>
      </c>
      <c r="R31" s="123" t="str">
        <f t="shared" si="1"/>
        <v>21-209-06-57-57</v>
      </c>
    </row>
    <row r="32" spans="1:18" x14ac:dyDescent="0.2">
      <c r="A32" s="123" t="s">
        <v>37972</v>
      </c>
      <c r="B32" s="123" t="s">
        <v>25629</v>
      </c>
      <c r="C32" s="123" t="s">
        <v>8</v>
      </c>
      <c r="D32" s="123" t="s">
        <v>21</v>
      </c>
      <c r="E32" s="123" t="s">
        <v>30098</v>
      </c>
      <c r="F32" s="123" t="s">
        <v>31074</v>
      </c>
      <c r="G32" s="123" t="s">
        <v>37828</v>
      </c>
      <c r="H32" s="123" t="s">
        <v>37833</v>
      </c>
      <c r="I32" s="123" t="s">
        <v>27</v>
      </c>
      <c r="J32" s="123" t="s">
        <v>30176</v>
      </c>
      <c r="K32" s="123" t="s">
        <v>30107</v>
      </c>
      <c r="L32" s="123" t="s">
        <v>30025</v>
      </c>
      <c r="M32" s="123" t="s">
        <v>31087</v>
      </c>
      <c r="N32" s="123">
        <v>6002.0999999999995</v>
      </c>
      <c r="P32" s="123">
        <v>59</v>
      </c>
      <c r="Q32" s="123">
        <v>4</v>
      </c>
      <c r="R32" s="123" t="str">
        <f t="shared" si="1"/>
        <v>21-209-06-59-59</v>
      </c>
    </row>
    <row r="33" spans="1:18" x14ac:dyDescent="0.2">
      <c r="A33" s="123" t="s">
        <v>37973</v>
      </c>
      <c r="B33" s="123" t="s">
        <v>25629</v>
      </c>
      <c r="C33" s="123" t="s">
        <v>8</v>
      </c>
      <c r="D33" s="123" t="s">
        <v>21</v>
      </c>
      <c r="E33" s="123" t="s">
        <v>30098</v>
      </c>
      <c r="F33" s="123" t="s">
        <v>31074</v>
      </c>
      <c r="G33" s="123" t="s">
        <v>37828</v>
      </c>
      <c r="H33" s="123" t="s">
        <v>37833</v>
      </c>
      <c r="I33" s="123" t="s">
        <v>27</v>
      </c>
      <c r="J33" s="123" t="s">
        <v>30176</v>
      </c>
      <c r="K33" s="123" t="s">
        <v>30107</v>
      </c>
      <c r="L33" s="123" t="s">
        <v>30025</v>
      </c>
      <c r="M33" s="123" t="s">
        <v>31087</v>
      </c>
      <c r="N33" s="123">
        <v>6002.0999999999995</v>
      </c>
      <c r="P33" s="123">
        <v>61</v>
      </c>
      <c r="Q33" s="123">
        <v>3</v>
      </c>
      <c r="R33" s="123" t="str">
        <f t="shared" si="1"/>
        <v>21-209-06-61-61</v>
      </c>
    </row>
    <row r="34" spans="1:18" x14ac:dyDescent="0.2">
      <c r="A34" s="123" t="s">
        <v>37974</v>
      </c>
      <c r="B34" s="123" t="s">
        <v>25629</v>
      </c>
      <c r="C34" s="123" t="s">
        <v>8</v>
      </c>
      <c r="D34" s="123" t="s">
        <v>21</v>
      </c>
      <c r="E34" s="123" t="s">
        <v>30098</v>
      </c>
      <c r="F34" s="123" t="s">
        <v>31074</v>
      </c>
      <c r="G34" s="123" t="s">
        <v>37828</v>
      </c>
      <c r="H34" s="123" t="s">
        <v>37833</v>
      </c>
      <c r="I34" s="123" t="s">
        <v>27</v>
      </c>
      <c r="J34" s="123" t="s">
        <v>30176</v>
      </c>
      <c r="K34" s="123" t="s">
        <v>30107</v>
      </c>
      <c r="L34" s="123" t="s">
        <v>30025</v>
      </c>
      <c r="M34" s="123" t="s">
        <v>31087</v>
      </c>
      <c r="N34" s="123">
        <v>6002.0999999999995</v>
      </c>
      <c r="P34" s="123">
        <v>63</v>
      </c>
      <c r="Q34" s="123">
        <v>1</v>
      </c>
      <c r="R34" s="123" t="str">
        <f t="shared" si="1"/>
        <v>21-209-06-63-63</v>
      </c>
    </row>
    <row r="35" spans="1:18" x14ac:dyDescent="0.2">
      <c r="A35" s="123" t="s">
        <v>37975</v>
      </c>
      <c r="B35" s="123" t="s">
        <v>25629</v>
      </c>
      <c r="C35" s="123" t="s">
        <v>8</v>
      </c>
      <c r="D35" s="123" t="s">
        <v>21</v>
      </c>
      <c r="E35" s="123" t="s">
        <v>30098</v>
      </c>
      <c r="F35" s="123" t="s">
        <v>31074</v>
      </c>
      <c r="G35" s="123" t="s">
        <v>37828</v>
      </c>
      <c r="H35" s="123" t="s">
        <v>37834</v>
      </c>
      <c r="I35" s="123" t="s">
        <v>54</v>
      </c>
      <c r="J35" s="123" t="s">
        <v>30162</v>
      </c>
      <c r="K35" s="123" t="s">
        <v>30107</v>
      </c>
      <c r="L35" s="123" t="s">
        <v>30025</v>
      </c>
      <c r="M35" s="123" t="s">
        <v>31087</v>
      </c>
      <c r="N35" s="123">
        <v>6002.0999999999995</v>
      </c>
      <c r="P35" s="123">
        <v>57</v>
      </c>
      <c r="Q35" s="123">
        <v>2</v>
      </c>
      <c r="R35" s="123" t="str">
        <f t="shared" si="1"/>
        <v>21-209-11-57-57</v>
      </c>
    </row>
    <row r="36" spans="1:18" x14ac:dyDescent="0.2">
      <c r="A36" s="123" t="s">
        <v>37976</v>
      </c>
      <c r="B36" s="123" t="s">
        <v>25629</v>
      </c>
      <c r="C36" s="123" t="s">
        <v>8</v>
      </c>
      <c r="D36" s="123" t="s">
        <v>21</v>
      </c>
      <c r="E36" s="123" t="s">
        <v>30098</v>
      </c>
      <c r="F36" s="123" t="s">
        <v>31074</v>
      </c>
      <c r="G36" s="123" t="s">
        <v>37828</v>
      </c>
      <c r="H36" s="123" t="s">
        <v>37834</v>
      </c>
      <c r="I36" s="123" t="s">
        <v>54</v>
      </c>
      <c r="J36" s="123" t="s">
        <v>30162</v>
      </c>
      <c r="K36" s="123" t="s">
        <v>30107</v>
      </c>
      <c r="L36" s="123" t="s">
        <v>30025</v>
      </c>
      <c r="M36" s="123" t="s">
        <v>31087</v>
      </c>
      <c r="N36" s="123">
        <v>6002.0999999999995</v>
      </c>
      <c r="P36" s="123">
        <v>59</v>
      </c>
      <c r="Q36" s="123">
        <v>4</v>
      </c>
      <c r="R36" s="123" t="str">
        <f t="shared" si="1"/>
        <v>21-209-11-59-59</v>
      </c>
    </row>
    <row r="37" spans="1:18" x14ac:dyDescent="0.2">
      <c r="A37" s="123" t="s">
        <v>37977</v>
      </c>
      <c r="B37" s="123" t="s">
        <v>25629</v>
      </c>
      <c r="C37" s="123" t="s">
        <v>8</v>
      </c>
      <c r="D37" s="123" t="s">
        <v>21</v>
      </c>
      <c r="E37" s="123" t="s">
        <v>30098</v>
      </c>
      <c r="F37" s="123" t="s">
        <v>31074</v>
      </c>
      <c r="G37" s="123" t="s">
        <v>37828</v>
      </c>
      <c r="H37" s="123" t="s">
        <v>37834</v>
      </c>
      <c r="I37" s="123" t="s">
        <v>54</v>
      </c>
      <c r="J37" s="123" t="s">
        <v>30162</v>
      </c>
      <c r="K37" s="123" t="s">
        <v>30107</v>
      </c>
      <c r="L37" s="123" t="s">
        <v>30025</v>
      </c>
      <c r="M37" s="123" t="s">
        <v>31087</v>
      </c>
      <c r="N37" s="123">
        <v>6002.0999999999995</v>
      </c>
      <c r="P37" s="123">
        <v>61</v>
      </c>
      <c r="Q37" s="123">
        <v>2</v>
      </c>
      <c r="R37" s="123" t="str">
        <f t="shared" si="1"/>
        <v>21-209-11-61-61</v>
      </c>
    </row>
    <row r="38" spans="1:18" x14ac:dyDescent="0.2">
      <c r="A38" s="123" t="s">
        <v>37978</v>
      </c>
      <c r="B38" s="123" t="s">
        <v>25629</v>
      </c>
      <c r="C38" s="123" t="s">
        <v>8</v>
      </c>
      <c r="D38" s="123" t="s">
        <v>21</v>
      </c>
      <c r="E38" s="123" t="s">
        <v>30098</v>
      </c>
      <c r="F38" s="123" t="s">
        <v>31074</v>
      </c>
      <c r="G38" s="123" t="s">
        <v>37828</v>
      </c>
      <c r="H38" s="123" t="s">
        <v>37835</v>
      </c>
      <c r="I38" s="123" t="s">
        <v>100</v>
      </c>
      <c r="J38" s="123" t="s">
        <v>30162</v>
      </c>
      <c r="K38" s="123" t="s">
        <v>30107</v>
      </c>
      <c r="L38" s="123" t="s">
        <v>30025</v>
      </c>
      <c r="M38" s="123" t="s">
        <v>31087</v>
      </c>
      <c r="N38" s="123">
        <v>6002.0999999999995</v>
      </c>
      <c r="P38" s="123">
        <v>55</v>
      </c>
      <c r="Q38" s="123">
        <v>2</v>
      </c>
      <c r="R38" s="123" t="str">
        <f t="shared" si="1"/>
        <v>21-209-17-55-55</v>
      </c>
    </row>
    <row r="39" spans="1:18" x14ac:dyDescent="0.2">
      <c r="A39" s="123" t="s">
        <v>37979</v>
      </c>
      <c r="B39" s="123" t="s">
        <v>25629</v>
      </c>
      <c r="C39" s="123" t="s">
        <v>8</v>
      </c>
      <c r="D39" s="123" t="s">
        <v>21</v>
      </c>
      <c r="E39" s="123" t="s">
        <v>30098</v>
      </c>
      <c r="F39" s="123" t="s">
        <v>31074</v>
      </c>
      <c r="G39" s="123" t="s">
        <v>37828</v>
      </c>
      <c r="H39" s="123" t="s">
        <v>37835</v>
      </c>
      <c r="I39" s="123" t="s">
        <v>100</v>
      </c>
      <c r="J39" s="123" t="s">
        <v>30162</v>
      </c>
      <c r="K39" s="123" t="s">
        <v>30107</v>
      </c>
      <c r="L39" s="123" t="s">
        <v>30025</v>
      </c>
      <c r="M39" s="123" t="s">
        <v>31087</v>
      </c>
      <c r="N39" s="123">
        <v>6002.0999999999995</v>
      </c>
      <c r="P39" s="123">
        <v>57</v>
      </c>
      <c r="Q39" s="123">
        <v>5</v>
      </c>
      <c r="R39" s="123" t="str">
        <f t="shared" si="1"/>
        <v>21-209-17-57-57</v>
      </c>
    </row>
    <row r="40" spans="1:18" x14ac:dyDescent="0.2">
      <c r="A40" s="123" t="s">
        <v>37980</v>
      </c>
      <c r="B40" s="123" t="s">
        <v>25629</v>
      </c>
      <c r="C40" s="123" t="s">
        <v>8</v>
      </c>
      <c r="D40" s="123" t="s">
        <v>21</v>
      </c>
      <c r="E40" s="123" t="s">
        <v>30098</v>
      </c>
      <c r="F40" s="123" t="s">
        <v>31074</v>
      </c>
      <c r="G40" s="123" t="s">
        <v>37828</v>
      </c>
      <c r="H40" s="123" t="s">
        <v>37835</v>
      </c>
      <c r="I40" s="123" t="s">
        <v>100</v>
      </c>
      <c r="J40" s="123" t="s">
        <v>30162</v>
      </c>
      <c r="K40" s="123" t="s">
        <v>30107</v>
      </c>
      <c r="L40" s="123" t="s">
        <v>30025</v>
      </c>
      <c r="M40" s="123" t="s">
        <v>31087</v>
      </c>
      <c r="N40" s="123">
        <v>6002.0999999999995</v>
      </c>
      <c r="P40" s="123">
        <v>59</v>
      </c>
      <c r="Q40" s="123">
        <v>7</v>
      </c>
      <c r="R40" s="123" t="str">
        <f t="shared" si="1"/>
        <v>21-209-17-59-59</v>
      </c>
    </row>
    <row r="41" spans="1:18" x14ac:dyDescent="0.2">
      <c r="A41" s="123" t="s">
        <v>37981</v>
      </c>
      <c r="B41" s="123" t="s">
        <v>25629</v>
      </c>
      <c r="C41" s="123" t="s">
        <v>8</v>
      </c>
      <c r="D41" s="123" t="s">
        <v>21</v>
      </c>
      <c r="E41" s="123" t="s">
        <v>30098</v>
      </c>
      <c r="F41" s="123" t="s">
        <v>31074</v>
      </c>
      <c r="G41" s="123" t="s">
        <v>37828</v>
      </c>
      <c r="H41" s="123" t="s">
        <v>37835</v>
      </c>
      <c r="I41" s="123" t="s">
        <v>100</v>
      </c>
      <c r="J41" s="123" t="s">
        <v>30162</v>
      </c>
      <c r="K41" s="123" t="s">
        <v>30107</v>
      </c>
      <c r="L41" s="123" t="s">
        <v>30025</v>
      </c>
      <c r="M41" s="123" t="s">
        <v>31087</v>
      </c>
      <c r="N41" s="123">
        <v>6002.0999999999995</v>
      </c>
      <c r="P41" s="123">
        <v>61</v>
      </c>
      <c r="Q41" s="123">
        <v>5</v>
      </c>
      <c r="R41" s="123" t="str">
        <f t="shared" si="1"/>
        <v>21-209-17-61-61</v>
      </c>
    </row>
    <row r="42" spans="1:18" x14ac:dyDescent="0.2">
      <c r="A42" s="123" t="s">
        <v>37982</v>
      </c>
      <c r="B42" s="123" t="s">
        <v>25629</v>
      </c>
      <c r="C42" s="123" t="s">
        <v>8</v>
      </c>
      <c r="D42" s="123" t="s">
        <v>21</v>
      </c>
      <c r="E42" s="123" t="s">
        <v>30098</v>
      </c>
      <c r="F42" s="123" t="s">
        <v>31074</v>
      </c>
      <c r="G42" s="123" t="s">
        <v>37828</v>
      </c>
      <c r="H42" s="123" t="s">
        <v>37835</v>
      </c>
      <c r="I42" s="123" t="s">
        <v>100</v>
      </c>
      <c r="J42" s="123" t="s">
        <v>30162</v>
      </c>
      <c r="K42" s="123" t="s">
        <v>30107</v>
      </c>
      <c r="L42" s="123" t="s">
        <v>30025</v>
      </c>
      <c r="M42" s="123" t="s">
        <v>31087</v>
      </c>
      <c r="N42" s="123">
        <v>6002.0999999999995</v>
      </c>
      <c r="P42" s="123">
        <v>63</v>
      </c>
      <c r="Q42" s="123">
        <v>2</v>
      </c>
      <c r="R42" s="123" t="str">
        <f t="shared" si="1"/>
        <v>21-209-17-63-63</v>
      </c>
    </row>
    <row r="43" spans="1:18" x14ac:dyDescent="0.2">
      <c r="A43" s="137" t="s">
        <v>37983</v>
      </c>
      <c r="B43" s="123" t="s">
        <v>25629</v>
      </c>
      <c r="C43" s="123" t="s">
        <v>8</v>
      </c>
      <c r="D43" s="123" t="s">
        <v>21</v>
      </c>
      <c r="E43" s="123" t="s">
        <v>30098</v>
      </c>
      <c r="F43" s="123" t="s">
        <v>31074</v>
      </c>
      <c r="G43" s="123" t="s">
        <v>37828</v>
      </c>
      <c r="H43" s="123" t="s">
        <v>37836</v>
      </c>
      <c r="I43" s="137" t="s">
        <v>25445</v>
      </c>
      <c r="J43" s="123" t="s">
        <v>30176</v>
      </c>
      <c r="K43" s="123" t="s">
        <v>30107</v>
      </c>
      <c r="L43" s="123" t="s">
        <v>30025</v>
      </c>
      <c r="M43" s="123" t="s">
        <v>31087</v>
      </c>
      <c r="N43" s="123">
        <v>6002.0999999999995</v>
      </c>
      <c r="P43" s="123">
        <v>57</v>
      </c>
      <c r="Q43" s="123">
        <v>2</v>
      </c>
      <c r="R43" s="123" t="str">
        <f t="shared" si="1"/>
        <v>21-209-62-57-57</v>
      </c>
    </row>
    <row r="44" spans="1:18" x14ac:dyDescent="0.2">
      <c r="A44" s="137" t="s">
        <v>37984</v>
      </c>
      <c r="B44" s="123" t="s">
        <v>25629</v>
      </c>
      <c r="C44" s="123" t="s">
        <v>8</v>
      </c>
      <c r="D44" s="123" t="s">
        <v>21</v>
      </c>
      <c r="E44" s="123" t="s">
        <v>30098</v>
      </c>
      <c r="F44" s="123" t="s">
        <v>31074</v>
      </c>
      <c r="G44" s="123" t="s">
        <v>37828</v>
      </c>
      <c r="H44" s="123" t="s">
        <v>37836</v>
      </c>
      <c r="I44" s="123" t="s">
        <v>25445</v>
      </c>
      <c r="J44" s="123" t="s">
        <v>30176</v>
      </c>
      <c r="K44" s="123" t="s">
        <v>30107</v>
      </c>
      <c r="L44" s="123" t="s">
        <v>30025</v>
      </c>
      <c r="M44" s="123" t="s">
        <v>31087</v>
      </c>
      <c r="N44" s="123">
        <v>6002.0999999999995</v>
      </c>
      <c r="P44" s="123">
        <v>59</v>
      </c>
      <c r="Q44" s="123">
        <v>4</v>
      </c>
      <c r="R44" s="123" t="str">
        <f t="shared" si="1"/>
        <v>21-209-62-59-59</v>
      </c>
    </row>
    <row r="45" spans="1:18" x14ac:dyDescent="0.2">
      <c r="A45" s="137" t="s">
        <v>37985</v>
      </c>
      <c r="B45" s="123" t="s">
        <v>25629</v>
      </c>
      <c r="C45" s="123" t="s">
        <v>8</v>
      </c>
      <c r="D45" s="123" t="s">
        <v>21</v>
      </c>
      <c r="E45" s="123" t="s">
        <v>30098</v>
      </c>
      <c r="F45" s="123" t="s">
        <v>31074</v>
      </c>
      <c r="G45" s="123" t="s">
        <v>37828</v>
      </c>
      <c r="H45" s="123" t="s">
        <v>37836</v>
      </c>
      <c r="I45" s="123" t="s">
        <v>25445</v>
      </c>
      <c r="J45" s="123" t="s">
        <v>30176</v>
      </c>
      <c r="K45" s="123" t="s">
        <v>30107</v>
      </c>
      <c r="L45" s="123" t="s">
        <v>30025</v>
      </c>
      <c r="M45" s="123" t="s">
        <v>31087</v>
      </c>
      <c r="N45" s="123">
        <v>6002.0999999999995</v>
      </c>
      <c r="P45" s="123">
        <v>61</v>
      </c>
      <c r="Q45" s="123">
        <v>2</v>
      </c>
      <c r="R45" s="123" t="str">
        <f t="shared" si="1"/>
        <v>21-209-62-61-61</v>
      </c>
    </row>
    <row r="46" spans="1:18" x14ac:dyDescent="0.2">
      <c r="A46" s="123" t="s">
        <v>37986</v>
      </c>
      <c r="B46" s="123" t="s">
        <v>25629</v>
      </c>
      <c r="C46" s="123" t="s">
        <v>8</v>
      </c>
      <c r="D46" s="123" t="s">
        <v>21</v>
      </c>
      <c r="E46" s="123" t="s">
        <v>30098</v>
      </c>
      <c r="F46" s="123" t="s">
        <v>31074</v>
      </c>
      <c r="G46" s="123" t="s">
        <v>37828</v>
      </c>
      <c r="H46" s="123" t="s">
        <v>37837</v>
      </c>
      <c r="I46" s="123" t="s">
        <v>52</v>
      </c>
      <c r="J46" s="123" t="s">
        <v>30176</v>
      </c>
      <c r="K46" s="123" t="s">
        <v>30107</v>
      </c>
      <c r="L46" s="123" t="s">
        <v>30025</v>
      </c>
      <c r="M46" s="123" t="s">
        <v>31087</v>
      </c>
      <c r="N46" s="123">
        <v>6002.0999999999995</v>
      </c>
      <c r="P46" s="123">
        <v>55</v>
      </c>
      <c r="Q46" s="123">
        <v>2</v>
      </c>
      <c r="R46" s="123" t="str">
        <f t="shared" si="1"/>
        <v>21-209-02-55-55</v>
      </c>
    </row>
    <row r="47" spans="1:18" x14ac:dyDescent="0.2">
      <c r="A47" s="123" t="s">
        <v>37987</v>
      </c>
      <c r="B47" s="123" t="s">
        <v>25629</v>
      </c>
      <c r="C47" s="123" t="s">
        <v>8</v>
      </c>
      <c r="D47" s="123" t="s">
        <v>21</v>
      </c>
      <c r="E47" s="123" t="s">
        <v>30098</v>
      </c>
      <c r="F47" s="123" t="s">
        <v>31074</v>
      </c>
      <c r="G47" s="123" t="s">
        <v>37828</v>
      </c>
      <c r="H47" s="123" t="s">
        <v>37837</v>
      </c>
      <c r="I47" s="123" t="s">
        <v>52</v>
      </c>
      <c r="J47" s="123" t="s">
        <v>30176</v>
      </c>
      <c r="K47" s="123" t="s">
        <v>30107</v>
      </c>
      <c r="L47" s="123" t="s">
        <v>30025</v>
      </c>
      <c r="M47" s="123" t="s">
        <v>31087</v>
      </c>
      <c r="N47" s="123">
        <v>6002.0999999999995</v>
      </c>
      <c r="P47" s="123">
        <v>57</v>
      </c>
      <c r="Q47" s="123">
        <v>2</v>
      </c>
      <c r="R47" s="123" t="str">
        <f t="shared" si="1"/>
        <v>21-209-02-57-57</v>
      </c>
    </row>
    <row r="48" spans="1:18" x14ac:dyDescent="0.2">
      <c r="A48" s="123" t="s">
        <v>37988</v>
      </c>
      <c r="B48" s="123" t="s">
        <v>25629</v>
      </c>
      <c r="C48" s="123" t="s">
        <v>8</v>
      </c>
      <c r="D48" s="123" t="s">
        <v>21</v>
      </c>
      <c r="E48" s="123" t="s">
        <v>30098</v>
      </c>
      <c r="F48" s="123" t="s">
        <v>31074</v>
      </c>
      <c r="G48" s="123" t="s">
        <v>37828</v>
      </c>
      <c r="H48" s="123" t="s">
        <v>37837</v>
      </c>
      <c r="I48" s="123" t="s">
        <v>52</v>
      </c>
      <c r="J48" s="123" t="s">
        <v>30176</v>
      </c>
      <c r="K48" s="123" t="s">
        <v>30107</v>
      </c>
      <c r="L48" s="123" t="s">
        <v>30025</v>
      </c>
      <c r="M48" s="123" t="s">
        <v>31087</v>
      </c>
      <c r="N48" s="123">
        <v>6002.0999999999995</v>
      </c>
      <c r="P48" s="123">
        <v>59</v>
      </c>
      <c r="Q48" s="123">
        <v>3</v>
      </c>
      <c r="R48" s="123" t="str">
        <f t="shared" si="1"/>
        <v>21-209-02-59-59</v>
      </c>
    </row>
    <row r="49" spans="1:18" x14ac:dyDescent="0.2">
      <c r="A49" s="123" t="s">
        <v>37989</v>
      </c>
      <c r="B49" s="123" t="s">
        <v>25629</v>
      </c>
      <c r="C49" s="123" t="s">
        <v>8</v>
      </c>
      <c r="D49" s="123" t="s">
        <v>21</v>
      </c>
      <c r="E49" s="123" t="s">
        <v>30098</v>
      </c>
      <c r="F49" s="123" t="s">
        <v>31074</v>
      </c>
      <c r="G49" s="123" t="s">
        <v>37828</v>
      </c>
      <c r="H49" s="123" t="s">
        <v>37837</v>
      </c>
      <c r="I49" s="123" t="s">
        <v>52</v>
      </c>
      <c r="J49" s="123" t="s">
        <v>30176</v>
      </c>
      <c r="K49" s="123" t="s">
        <v>30107</v>
      </c>
      <c r="L49" s="123" t="s">
        <v>30025</v>
      </c>
      <c r="M49" s="123" t="s">
        <v>31087</v>
      </c>
      <c r="N49" s="123">
        <v>6002.0999999999995</v>
      </c>
      <c r="P49" s="123">
        <v>61</v>
      </c>
      <c r="Q49" s="123">
        <v>3</v>
      </c>
      <c r="R49" s="123" t="str">
        <f t="shared" si="1"/>
        <v>21-209-02-61-61</v>
      </c>
    </row>
    <row r="50" spans="1:18" x14ac:dyDescent="0.2">
      <c r="A50" s="123" t="s">
        <v>37990</v>
      </c>
      <c r="B50" s="123" t="s">
        <v>25629</v>
      </c>
      <c r="C50" s="123" t="s">
        <v>8</v>
      </c>
      <c r="D50" s="123" t="s">
        <v>21</v>
      </c>
      <c r="E50" s="123" t="s">
        <v>30098</v>
      </c>
      <c r="F50" s="123" t="s">
        <v>31074</v>
      </c>
      <c r="G50" s="123" t="s">
        <v>37828</v>
      </c>
      <c r="H50" s="123" t="s">
        <v>37837</v>
      </c>
      <c r="I50" s="123" t="s">
        <v>52</v>
      </c>
      <c r="J50" s="123" t="s">
        <v>30176</v>
      </c>
      <c r="K50" s="123" t="s">
        <v>30107</v>
      </c>
      <c r="L50" s="123" t="s">
        <v>30025</v>
      </c>
      <c r="M50" s="123" t="s">
        <v>31087</v>
      </c>
      <c r="N50" s="123">
        <v>6002.0999999999995</v>
      </c>
      <c r="P50" s="123">
        <v>63</v>
      </c>
      <c r="Q50" s="123">
        <v>2</v>
      </c>
      <c r="R50" s="123" t="str">
        <f t="shared" si="1"/>
        <v>21-209-02-63-63</v>
      </c>
    </row>
    <row r="51" spans="1:18" x14ac:dyDescent="0.2">
      <c r="A51" s="123" t="s">
        <v>37991</v>
      </c>
      <c r="B51" s="123" t="s">
        <v>25633</v>
      </c>
      <c r="C51" s="123" t="s">
        <v>8</v>
      </c>
      <c r="D51" s="123" t="s">
        <v>21</v>
      </c>
      <c r="E51" s="123" t="s">
        <v>30098</v>
      </c>
      <c r="F51" s="123" t="s">
        <v>31074</v>
      </c>
      <c r="G51" s="123" t="s">
        <v>37828</v>
      </c>
      <c r="H51" s="123" t="s">
        <v>37837</v>
      </c>
      <c r="I51" s="123" t="s">
        <v>100</v>
      </c>
      <c r="J51" s="123" t="s">
        <v>30131</v>
      </c>
      <c r="K51" s="123" t="s">
        <v>30102</v>
      </c>
      <c r="L51" s="123" t="s">
        <v>30025</v>
      </c>
      <c r="M51" s="123" t="s">
        <v>31087</v>
      </c>
      <c r="N51" s="123">
        <v>5733</v>
      </c>
      <c r="P51" s="123">
        <v>55</v>
      </c>
      <c r="Q51" s="123">
        <v>2</v>
      </c>
      <c r="R51" s="123" t="str">
        <f t="shared" si="1"/>
        <v>21-242-17-55-55</v>
      </c>
    </row>
    <row r="52" spans="1:18" x14ac:dyDescent="0.2">
      <c r="A52" s="123" t="s">
        <v>37992</v>
      </c>
      <c r="B52" s="123" t="s">
        <v>25633</v>
      </c>
      <c r="C52" s="123" t="s">
        <v>8</v>
      </c>
      <c r="D52" s="123" t="s">
        <v>21</v>
      </c>
      <c r="E52" s="123" t="s">
        <v>30098</v>
      </c>
      <c r="F52" s="123" t="s">
        <v>31074</v>
      </c>
      <c r="G52" s="123" t="s">
        <v>37828</v>
      </c>
      <c r="H52" s="123" t="s">
        <v>37837</v>
      </c>
      <c r="I52" s="123" t="s">
        <v>100</v>
      </c>
      <c r="J52" s="123" t="s">
        <v>30131</v>
      </c>
      <c r="K52" s="123" t="s">
        <v>30102</v>
      </c>
      <c r="L52" s="123" t="s">
        <v>30025</v>
      </c>
      <c r="M52" s="123" t="s">
        <v>31087</v>
      </c>
      <c r="N52" s="123">
        <v>5733</v>
      </c>
      <c r="P52" s="123">
        <v>57</v>
      </c>
      <c r="Q52" s="123">
        <v>3</v>
      </c>
      <c r="R52" s="123" t="str">
        <f t="shared" si="1"/>
        <v>21-242-17-57-57</v>
      </c>
    </row>
    <row r="53" spans="1:18" x14ac:dyDescent="0.2">
      <c r="A53" s="123" t="s">
        <v>37993</v>
      </c>
      <c r="B53" s="123" t="s">
        <v>25633</v>
      </c>
      <c r="C53" s="123" t="s">
        <v>8</v>
      </c>
      <c r="D53" s="123" t="s">
        <v>21</v>
      </c>
      <c r="E53" s="123" t="s">
        <v>30098</v>
      </c>
      <c r="F53" s="123" t="s">
        <v>31074</v>
      </c>
      <c r="G53" s="123" t="s">
        <v>37828</v>
      </c>
      <c r="H53" s="123" t="s">
        <v>37837</v>
      </c>
      <c r="I53" s="123" t="s">
        <v>100</v>
      </c>
      <c r="J53" s="123" t="s">
        <v>30131</v>
      </c>
      <c r="K53" s="123" t="s">
        <v>30102</v>
      </c>
      <c r="L53" s="123" t="s">
        <v>30025</v>
      </c>
      <c r="M53" s="123" t="s">
        <v>31087</v>
      </c>
      <c r="N53" s="123">
        <v>5733</v>
      </c>
      <c r="P53" s="123">
        <v>59</v>
      </c>
      <c r="Q53" s="123">
        <v>4</v>
      </c>
      <c r="R53" s="123" t="str">
        <f t="shared" si="1"/>
        <v>21-242-17-59-59</v>
      </c>
    </row>
    <row r="54" spans="1:18" x14ac:dyDescent="0.2">
      <c r="A54" s="123" t="s">
        <v>37994</v>
      </c>
      <c r="B54" s="123" t="s">
        <v>25633</v>
      </c>
      <c r="C54" s="123" t="s">
        <v>8</v>
      </c>
      <c r="D54" s="123" t="s">
        <v>21</v>
      </c>
      <c r="E54" s="123" t="s">
        <v>30098</v>
      </c>
      <c r="F54" s="123" t="s">
        <v>31074</v>
      </c>
      <c r="G54" s="123" t="s">
        <v>37828</v>
      </c>
      <c r="H54" s="123" t="s">
        <v>37837</v>
      </c>
      <c r="I54" s="123" t="s">
        <v>100</v>
      </c>
      <c r="J54" s="123" t="s">
        <v>30131</v>
      </c>
      <c r="K54" s="123" t="s">
        <v>30102</v>
      </c>
      <c r="L54" s="123" t="s">
        <v>30025</v>
      </c>
      <c r="M54" s="123" t="s">
        <v>31087</v>
      </c>
      <c r="N54" s="123">
        <v>5733</v>
      </c>
      <c r="P54" s="123">
        <v>61</v>
      </c>
      <c r="Q54" s="123">
        <v>2</v>
      </c>
      <c r="R54" s="123" t="str">
        <f t="shared" si="1"/>
        <v>21-242-17-61-61</v>
      </c>
    </row>
    <row r="55" spans="1:18" x14ac:dyDescent="0.2">
      <c r="A55" s="123" t="s">
        <v>37995</v>
      </c>
      <c r="B55" s="123" t="s">
        <v>25633</v>
      </c>
      <c r="C55" s="123" t="s">
        <v>8</v>
      </c>
      <c r="D55" s="123" t="s">
        <v>21</v>
      </c>
      <c r="E55" s="123" t="s">
        <v>30098</v>
      </c>
      <c r="F55" s="123" t="s">
        <v>31074</v>
      </c>
      <c r="G55" s="123" t="s">
        <v>37828</v>
      </c>
      <c r="H55" s="123" t="s">
        <v>37838</v>
      </c>
      <c r="I55" s="123" t="s">
        <v>150</v>
      </c>
      <c r="J55" s="123" t="s">
        <v>30131</v>
      </c>
      <c r="K55" s="123" t="s">
        <v>30102</v>
      </c>
      <c r="L55" s="123" t="s">
        <v>30025</v>
      </c>
      <c r="M55" s="123" t="s">
        <v>31087</v>
      </c>
      <c r="N55" s="123">
        <v>5733</v>
      </c>
      <c r="P55" s="123">
        <v>57</v>
      </c>
      <c r="Q55" s="123">
        <v>1</v>
      </c>
      <c r="R55" s="123" t="str">
        <f t="shared" si="1"/>
        <v>21-242-19-57-57</v>
      </c>
    </row>
    <row r="56" spans="1:18" x14ac:dyDescent="0.2">
      <c r="A56" s="123" t="s">
        <v>37996</v>
      </c>
      <c r="B56" s="123" t="s">
        <v>25633</v>
      </c>
      <c r="C56" s="123" t="s">
        <v>8</v>
      </c>
      <c r="D56" s="123" t="s">
        <v>21</v>
      </c>
      <c r="E56" s="123" t="s">
        <v>30098</v>
      </c>
      <c r="F56" s="123" t="s">
        <v>31074</v>
      </c>
      <c r="G56" s="123" t="s">
        <v>37828</v>
      </c>
      <c r="H56" s="123" t="s">
        <v>37838</v>
      </c>
      <c r="I56" s="123" t="s">
        <v>150</v>
      </c>
      <c r="J56" s="123" t="s">
        <v>30131</v>
      </c>
      <c r="K56" s="123" t="s">
        <v>30102</v>
      </c>
      <c r="L56" s="123" t="s">
        <v>30025</v>
      </c>
      <c r="M56" s="123" t="s">
        <v>31087</v>
      </c>
      <c r="N56" s="123">
        <v>5733</v>
      </c>
      <c r="P56" s="123">
        <v>59</v>
      </c>
      <c r="Q56" s="123">
        <v>2</v>
      </c>
      <c r="R56" s="123" t="str">
        <f t="shared" si="1"/>
        <v>21-242-19-59-59</v>
      </c>
    </row>
    <row r="57" spans="1:18" x14ac:dyDescent="0.2">
      <c r="A57" s="123" t="s">
        <v>37997</v>
      </c>
      <c r="B57" s="123" t="s">
        <v>25633</v>
      </c>
      <c r="C57" s="123" t="s">
        <v>8</v>
      </c>
      <c r="D57" s="123" t="s">
        <v>21</v>
      </c>
      <c r="E57" s="123" t="s">
        <v>30098</v>
      </c>
      <c r="F57" s="123" t="s">
        <v>31074</v>
      </c>
      <c r="G57" s="123" t="s">
        <v>37828</v>
      </c>
      <c r="H57" s="123" t="s">
        <v>37838</v>
      </c>
      <c r="I57" s="123" t="s">
        <v>150</v>
      </c>
      <c r="J57" s="123" t="s">
        <v>30131</v>
      </c>
      <c r="K57" s="123" t="s">
        <v>30102</v>
      </c>
      <c r="L57" s="123" t="s">
        <v>30025</v>
      </c>
      <c r="M57" s="123" t="s">
        <v>31087</v>
      </c>
      <c r="N57" s="123">
        <v>5733</v>
      </c>
      <c r="P57" s="123">
        <v>61</v>
      </c>
      <c r="Q57" s="123">
        <v>1</v>
      </c>
      <c r="R57" s="123" t="str">
        <f t="shared" si="1"/>
        <v>21-242-19-61-61</v>
      </c>
    </row>
    <row r="58" spans="1:18" x14ac:dyDescent="0.2">
      <c r="A58" s="123" t="s">
        <v>37998</v>
      </c>
      <c r="B58" s="123" t="s">
        <v>25907</v>
      </c>
      <c r="C58" s="123" t="s">
        <v>8</v>
      </c>
      <c r="D58" s="123" t="s">
        <v>14</v>
      </c>
      <c r="E58" s="123" t="s">
        <v>30098</v>
      </c>
      <c r="F58" s="123" t="s">
        <v>31074</v>
      </c>
      <c r="G58" s="123" t="s">
        <v>37828</v>
      </c>
      <c r="H58" s="137" t="s">
        <v>37941</v>
      </c>
      <c r="I58" s="123" t="s">
        <v>1</v>
      </c>
      <c r="J58" s="123" t="s">
        <v>30495</v>
      </c>
      <c r="K58" s="123" t="s">
        <v>30102</v>
      </c>
      <c r="L58" s="123" t="s">
        <v>30025</v>
      </c>
      <c r="M58" s="123" t="s">
        <v>12</v>
      </c>
      <c r="N58" s="123">
        <v>2094.3000000000002</v>
      </c>
      <c r="P58" s="123">
        <v>57</v>
      </c>
      <c r="Q58" s="123">
        <v>4</v>
      </c>
      <c r="R58" s="123" t="str">
        <f t="shared" si="1"/>
        <v>21-089-09-57-57</v>
      </c>
    </row>
    <row r="59" spans="1:18" x14ac:dyDescent="0.2">
      <c r="A59" s="123" t="s">
        <v>37999</v>
      </c>
      <c r="B59" s="123" t="s">
        <v>25907</v>
      </c>
      <c r="C59" s="123" t="s">
        <v>8</v>
      </c>
      <c r="D59" s="123" t="s">
        <v>14</v>
      </c>
      <c r="E59" s="123" t="s">
        <v>30098</v>
      </c>
      <c r="F59" s="123" t="s">
        <v>31074</v>
      </c>
      <c r="G59" s="123" t="s">
        <v>37828</v>
      </c>
      <c r="H59" s="137" t="s">
        <v>37941</v>
      </c>
      <c r="I59" s="123" t="s">
        <v>1</v>
      </c>
      <c r="J59" s="123" t="s">
        <v>30495</v>
      </c>
      <c r="K59" s="123" t="s">
        <v>30102</v>
      </c>
      <c r="L59" s="123" t="s">
        <v>30025</v>
      </c>
      <c r="M59" s="123" t="s">
        <v>12</v>
      </c>
      <c r="N59" s="123">
        <v>2094.3000000000002</v>
      </c>
      <c r="P59" s="123">
        <v>59</v>
      </c>
      <c r="Q59" s="123">
        <v>6</v>
      </c>
      <c r="R59" s="123" t="str">
        <f t="shared" si="1"/>
        <v>21-089-09-59-59</v>
      </c>
    </row>
    <row r="60" spans="1:18" x14ac:dyDescent="0.2">
      <c r="A60" s="123" t="s">
        <v>38000</v>
      </c>
      <c r="B60" s="123" t="s">
        <v>25907</v>
      </c>
      <c r="C60" s="123" t="s">
        <v>8</v>
      </c>
      <c r="D60" s="123" t="s">
        <v>14</v>
      </c>
      <c r="E60" s="123" t="s">
        <v>30098</v>
      </c>
      <c r="F60" s="123" t="s">
        <v>31074</v>
      </c>
      <c r="G60" s="123" t="s">
        <v>37828</v>
      </c>
      <c r="H60" s="137" t="s">
        <v>37941</v>
      </c>
      <c r="I60" s="123" t="s">
        <v>1</v>
      </c>
      <c r="J60" s="123" t="s">
        <v>30495</v>
      </c>
      <c r="K60" s="123" t="s">
        <v>30102</v>
      </c>
      <c r="L60" s="123" t="s">
        <v>30025</v>
      </c>
      <c r="M60" s="123" t="s">
        <v>12</v>
      </c>
      <c r="N60" s="123">
        <v>2094.3000000000002</v>
      </c>
      <c r="P60" s="123">
        <v>61</v>
      </c>
      <c r="Q60" s="123">
        <v>4</v>
      </c>
      <c r="R60" s="123" t="str">
        <f t="shared" si="1"/>
        <v>21-089-09-61-61</v>
      </c>
    </row>
    <row r="61" spans="1:18" x14ac:dyDescent="0.2">
      <c r="A61" s="123" t="s">
        <v>38001</v>
      </c>
      <c r="B61" s="123" t="s">
        <v>25907</v>
      </c>
      <c r="C61" s="123" t="s">
        <v>8</v>
      </c>
      <c r="D61" s="123" t="s">
        <v>14</v>
      </c>
      <c r="E61" s="123" t="s">
        <v>30098</v>
      </c>
      <c r="F61" s="123" t="s">
        <v>31074</v>
      </c>
      <c r="G61" s="123" t="s">
        <v>37828</v>
      </c>
      <c r="H61" s="137" t="s">
        <v>37941</v>
      </c>
      <c r="I61" s="123" t="s">
        <v>1</v>
      </c>
      <c r="J61" s="123" t="s">
        <v>30495</v>
      </c>
      <c r="K61" s="123" t="s">
        <v>30102</v>
      </c>
      <c r="L61" s="123" t="s">
        <v>30025</v>
      </c>
      <c r="M61" s="123" t="s">
        <v>12</v>
      </c>
      <c r="N61" s="123">
        <v>2094.3000000000002</v>
      </c>
      <c r="P61" s="123">
        <v>63</v>
      </c>
      <c r="Q61" s="123">
        <v>1</v>
      </c>
      <c r="R61" s="123" t="str">
        <f t="shared" si="1"/>
        <v>21-089-09-63-63</v>
      </c>
    </row>
    <row r="62" spans="1:18" x14ac:dyDescent="0.2">
      <c r="A62" s="123" t="s">
        <v>38002</v>
      </c>
      <c r="B62" s="123" t="s">
        <v>25907</v>
      </c>
      <c r="C62" s="123" t="s">
        <v>8</v>
      </c>
      <c r="D62" s="123" t="s">
        <v>14</v>
      </c>
      <c r="E62" s="123" t="s">
        <v>30098</v>
      </c>
      <c r="F62" s="123" t="s">
        <v>31074</v>
      </c>
      <c r="G62" s="123" t="s">
        <v>37828</v>
      </c>
      <c r="H62" s="123" t="s">
        <v>37839</v>
      </c>
      <c r="I62" s="123" t="s">
        <v>25537</v>
      </c>
      <c r="J62" s="123" t="s">
        <v>30479</v>
      </c>
      <c r="K62" s="123" t="s">
        <v>30102</v>
      </c>
      <c r="L62" s="123" t="s">
        <v>30025</v>
      </c>
      <c r="M62" s="123" t="s">
        <v>12</v>
      </c>
      <c r="N62" s="123">
        <v>2094.3000000000002</v>
      </c>
      <c r="P62" s="123">
        <v>57</v>
      </c>
      <c r="Q62" s="123">
        <v>4</v>
      </c>
      <c r="R62" s="123" t="str">
        <f t="shared" si="1"/>
        <v>21-089-15-57-57</v>
      </c>
    </row>
    <row r="63" spans="1:18" x14ac:dyDescent="0.2">
      <c r="A63" s="123" t="s">
        <v>38003</v>
      </c>
      <c r="B63" s="123" t="s">
        <v>25907</v>
      </c>
      <c r="C63" s="123" t="s">
        <v>8</v>
      </c>
      <c r="D63" s="123" t="s">
        <v>14</v>
      </c>
      <c r="E63" s="123" t="s">
        <v>30098</v>
      </c>
      <c r="F63" s="123" t="s">
        <v>31074</v>
      </c>
      <c r="G63" s="123" t="s">
        <v>37828</v>
      </c>
      <c r="H63" s="123" t="s">
        <v>37839</v>
      </c>
      <c r="I63" s="123" t="s">
        <v>25537</v>
      </c>
      <c r="J63" s="123" t="s">
        <v>30479</v>
      </c>
      <c r="K63" s="123" t="s">
        <v>30102</v>
      </c>
      <c r="L63" s="123" t="s">
        <v>30025</v>
      </c>
      <c r="M63" s="123" t="s">
        <v>12</v>
      </c>
      <c r="N63" s="123">
        <v>2094.3000000000002</v>
      </c>
      <c r="P63" s="123">
        <v>59</v>
      </c>
      <c r="Q63" s="123">
        <v>6</v>
      </c>
      <c r="R63" s="123" t="str">
        <f t="shared" si="1"/>
        <v>21-089-15-59-59</v>
      </c>
    </row>
    <row r="64" spans="1:18" x14ac:dyDescent="0.2">
      <c r="A64" s="123" t="s">
        <v>38004</v>
      </c>
      <c r="B64" s="123" t="s">
        <v>25907</v>
      </c>
      <c r="C64" s="123" t="s">
        <v>8</v>
      </c>
      <c r="D64" s="123" t="s">
        <v>14</v>
      </c>
      <c r="E64" s="123" t="s">
        <v>30098</v>
      </c>
      <c r="F64" s="123" t="s">
        <v>31074</v>
      </c>
      <c r="G64" s="123" t="s">
        <v>37828</v>
      </c>
      <c r="H64" s="123" t="s">
        <v>37839</v>
      </c>
      <c r="I64" s="123" t="s">
        <v>25537</v>
      </c>
      <c r="J64" s="123" t="s">
        <v>30479</v>
      </c>
      <c r="K64" s="123" t="s">
        <v>30102</v>
      </c>
      <c r="L64" s="123" t="s">
        <v>30025</v>
      </c>
      <c r="M64" s="123" t="s">
        <v>12</v>
      </c>
      <c r="N64" s="123">
        <v>2094.3000000000002</v>
      </c>
      <c r="P64" s="123">
        <v>61</v>
      </c>
      <c r="Q64" s="123">
        <v>4</v>
      </c>
      <c r="R64" s="123" t="str">
        <f t="shared" si="1"/>
        <v>21-089-15-61-61</v>
      </c>
    </row>
    <row r="65" spans="1:18" x14ac:dyDescent="0.2">
      <c r="A65" s="123" t="s">
        <v>38005</v>
      </c>
      <c r="B65" s="123" t="s">
        <v>25907</v>
      </c>
      <c r="C65" s="123" t="s">
        <v>8</v>
      </c>
      <c r="D65" s="123" t="s">
        <v>14</v>
      </c>
      <c r="E65" s="123" t="s">
        <v>30098</v>
      </c>
      <c r="F65" s="123" t="s">
        <v>31074</v>
      </c>
      <c r="G65" s="123" t="s">
        <v>37828</v>
      </c>
      <c r="H65" s="123" t="s">
        <v>37837</v>
      </c>
      <c r="I65" s="123" t="s">
        <v>212</v>
      </c>
      <c r="J65" s="123" t="s">
        <v>30479</v>
      </c>
      <c r="K65" s="123" t="s">
        <v>30102</v>
      </c>
      <c r="L65" s="123" t="s">
        <v>30025</v>
      </c>
      <c r="M65" s="123" t="s">
        <v>12</v>
      </c>
      <c r="N65" s="123">
        <v>2094.3000000000002</v>
      </c>
      <c r="P65" s="123">
        <v>55</v>
      </c>
      <c r="Q65" s="123">
        <v>2</v>
      </c>
      <c r="R65" s="123" t="str">
        <f t="shared" si="1"/>
        <v>21-089-36-55-55</v>
      </c>
    </row>
    <row r="66" spans="1:18" x14ac:dyDescent="0.2">
      <c r="A66" s="123" t="s">
        <v>38006</v>
      </c>
      <c r="B66" s="123" t="s">
        <v>25907</v>
      </c>
      <c r="C66" s="123" t="s">
        <v>8</v>
      </c>
      <c r="D66" s="123" t="s">
        <v>14</v>
      </c>
      <c r="E66" s="123" t="s">
        <v>30098</v>
      </c>
      <c r="F66" s="123" t="s">
        <v>31074</v>
      </c>
      <c r="G66" s="123" t="s">
        <v>37828</v>
      </c>
      <c r="H66" s="123" t="s">
        <v>37837</v>
      </c>
      <c r="I66" s="123" t="s">
        <v>212</v>
      </c>
      <c r="J66" s="123" t="s">
        <v>30479</v>
      </c>
      <c r="K66" s="123" t="s">
        <v>30102</v>
      </c>
      <c r="L66" s="123" t="s">
        <v>30025</v>
      </c>
      <c r="M66" s="123" t="s">
        <v>12</v>
      </c>
      <c r="N66" s="123">
        <v>2094.3000000000002</v>
      </c>
      <c r="P66" s="123">
        <v>57</v>
      </c>
      <c r="Q66" s="123">
        <v>7</v>
      </c>
      <c r="R66" s="123" t="str">
        <f t="shared" si="1"/>
        <v>21-089-36-57-57</v>
      </c>
    </row>
    <row r="67" spans="1:18" x14ac:dyDescent="0.2">
      <c r="A67" s="123" t="s">
        <v>38007</v>
      </c>
      <c r="B67" s="123" t="s">
        <v>25907</v>
      </c>
      <c r="C67" s="123" t="s">
        <v>8</v>
      </c>
      <c r="D67" s="123" t="s">
        <v>14</v>
      </c>
      <c r="E67" s="123" t="s">
        <v>30098</v>
      </c>
      <c r="F67" s="123" t="s">
        <v>31074</v>
      </c>
      <c r="G67" s="123" t="s">
        <v>37828</v>
      </c>
      <c r="H67" s="123" t="s">
        <v>37837</v>
      </c>
      <c r="I67" s="123" t="s">
        <v>212</v>
      </c>
      <c r="J67" s="123" t="s">
        <v>30479</v>
      </c>
      <c r="K67" s="123" t="s">
        <v>30102</v>
      </c>
      <c r="L67" s="123" t="s">
        <v>30025</v>
      </c>
      <c r="M67" s="123" t="s">
        <v>12</v>
      </c>
      <c r="N67" s="123">
        <v>2094.3000000000002</v>
      </c>
      <c r="P67" s="123">
        <v>59</v>
      </c>
      <c r="Q67" s="123">
        <v>8</v>
      </c>
      <c r="R67" s="123" t="str">
        <f t="shared" si="1"/>
        <v>21-089-36-59-59</v>
      </c>
    </row>
    <row r="68" spans="1:18" x14ac:dyDescent="0.2">
      <c r="A68" s="123" t="s">
        <v>38008</v>
      </c>
      <c r="B68" s="123" t="s">
        <v>25907</v>
      </c>
      <c r="C68" s="123" t="s">
        <v>8</v>
      </c>
      <c r="D68" s="123" t="s">
        <v>14</v>
      </c>
      <c r="E68" s="123" t="s">
        <v>30098</v>
      </c>
      <c r="F68" s="123" t="s">
        <v>31074</v>
      </c>
      <c r="G68" s="123" t="s">
        <v>37828</v>
      </c>
      <c r="H68" s="123" t="s">
        <v>37837</v>
      </c>
      <c r="I68" s="123" t="s">
        <v>212</v>
      </c>
      <c r="J68" s="123" t="s">
        <v>30479</v>
      </c>
      <c r="K68" s="123" t="s">
        <v>30102</v>
      </c>
      <c r="L68" s="123" t="s">
        <v>30025</v>
      </c>
      <c r="M68" s="123" t="s">
        <v>12</v>
      </c>
      <c r="N68" s="123">
        <v>2094.3000000000002</v>
      </c>
      <c r="P68" s="123">
        <v>61</v>
      </c>
      <c r="Q68" s="123">
        <v>5</v>
      </c>
      <c r="R68" s="123" t="str">
        <f t="shared" si="1"/>
        <v>21-089-36-61-61</v>
      </c>
    </row>
    <row r="69" spans="1:18" x14ac:dyDescent="0.2">
      <c r="A69" s="123" t="s">
        <v>38009</v>
      </c>
      <c r="B69" s="123" t="s">
        <v>25907</v>
      </c>
      <c r="C69" s="123" t="s">
        <v>8</v>
      </c>
      <c r="D69" s="123" t="s">
        <v>14</v>
      </c>
      <c r="E69" s="123" t="s">
        <v>30098</v>
      </c>
      <c r="F69" s="123" t="s">
        <v>31074</v>
      </c>
      <c r="G69" s="123" t="s">
        <v>37828</v>
      </c>
      <c r="H69" s="123" t="s">
        <v>37837</v>
      </c>
      <c r="I69" s="123" t="s">
        <v>212</v>
      </c>
      <c r="J69" s="123" t="s">
        <v>30479</v>
      </c>
      <c r="K69" s="123" t="s">
        <v>30102</v>
      </c>
      <c r="L69" s="123" t="s">
        <v>30025</v>
      </c>
      <c r="M69" s="123" t="s">
        <v>12</v>
      </c>
      <c r="N69" s="123">
        <v>2094.3000000000002</v>
      </c>
      <c r="P69" s="123">
        <v>63</v>
      </c>
      <c r="Q69" s="123">
        <v>2</v>
      </c>
      <c r="R69" s="123" t="str">
        <f t="shared" si="1"/>
        <v>21-089-36-63-63</v>
      </c>
    </row>
    <row r="70" spans="1:18" x14ac:dyDescent="0.2">
      <c r="A70" s="123" t="s">
        <v>38010</v>
      </c>
      <c r="B70" s="123" t="s">
        <v>25907</v>
      </c>
      <c r="C70" s="123" t="s">
        <v>8</v>
      </c>
      <c r="D70" s="123" t="s">
        <v>14</v>
      </c>
      <c r="E70" s="123" t="s">
        <v>30098</v>
      </c>
      <c r="F70" s="123" t="s">
        <v>31074</v>
      </c>
      <c r="G70" s="123" t="s">
        <v>37828</v>
      </c>
      <c r="H70" s="123" t="s">
        <v>37840</v>
      </c>
      <c r="I70" s="123" t="s">
        <v>215</v>
      </c>
      <c r="J70" s="123" t="s">
        <v>30479</v>
      </c>
      <c r="K70" s="123" t="s">
        <v>30102</v>
      </c>
      <c r="L70" s="123" t="s">
        <v>30025</v>
      </c>
      <c r="M70" s="123" t="s">
        <v>12</v>
      </c>
      <c r="N70" s="123">
        <v>2094.3000000000002</v>
      </c>
      <c r="P70" s="123">
        <v>57</v>
      </c>
      <c r="Q70" s="123">
        <v>4</v>
      </c>
      <c r="R70" s="123" t="str">
        <f t="shared" si="1"/>
        <v>21-089-13-57-57</v>
      </c>
    </row>
    <row r="71" spans="1:18" x14ac:dyDescent="0.2">
      <c r="A71" s="123" t="s">
        <v>38011</v>
      </c>
      <c r="B71" s="123" t="s">
        <v>25907</v>
      </c>
      <c r="C71" s="123" t="s">
        <v>8</v>
      </c>
      <c r="D71" s="123" t="s">
        <v>14</v>
      </c>
      <c r="E71" s="123" t="s">
        <v>30098</v>
      </c>
      <c r="F71" s="123" t="s">
        <v>31074</v>
      </c>
      <c r="G71" s="123" t="s">
        <v>37828</v>
      </c>
      <c r="H71" s="123" t="s">
        <v>37840</v>
      </c>
      <c r="I71" s="123" t="s">
        <v>215</v>
      </c>
      <c r="J71" s="123" t="s">
        <v>30479</v>
      </c>
      <c r="K71" s="123" t="s">
        <v>30102</v>
      </c>
      <c r="L71" s="123" t="s">
        <v>30025</v>
      </c>
      <c r="M71" s="123" t="s">
        <v>12</v>
      </c>
      <c r="N71" s="123">
        <v>2094.3000000000002</v>
      </c>
      <c r="P71" s="123">
        <v>59</v>
      </c>
      <c r="Q71" s="123">
        <v>6</v>
      </c>
      <c r="R71" s="123" t="str">
        <f t="shared" si="1"/>
        <v>21-089-13-59-59</v>
      </c>
    </row>
    <row r="72" spans="1:18" x14ac:dyDescent="0.2">
      <c r="A72" s="123" t="s">
        <v>38012</v>
      </c>
      <c r="B72" s="123" t="s">
        <v>25907</v>
      </c>
      <c r="C72" s="123" t="s">
        <v>8</v>
      </c>
      <c r="D72" s="123" t="s">
        <v>14</v>
      </c>
      <c r="E72" s="123" t="s">
        <v>30098</v>
      </c>
      <c r="F72" s="123" t="s">
        <v>31074</v>
      </c>
      <c r="G72" s="123" t="s">
        <v>37828</v>
      </c>
      <c r="H72" s="123" t="s">
        <v>37840</v>
      </c>
      <c r="I72" s="123" t="s">
        <v>215</v>
      </c>
      <c r="J72" s="123" t="s">
        <v>30479</v>
      </c>
      <c r="K72" s="123" t="s">
        <v>30102</v>
      </c>
      <c r="L72" s="123" t="s">
        <v>30025</v>
      </c>
      <c r="M72" s="123" t="s">
        <v>12</v>
      </c>
      <c r="N72" s="123">
        <v>2094.3000000000002</v>
      </c>
      <c r="P72" s="123">
        <v>61</v>
      </c>
      <c r="Q72" s="123">
        <v>4</v>
      </c>
      <c r="R72" s="123" t="str">
        <f t="shared" ref="R72:R135" si="2">SUBSTITUTE(A72&amp;"-"&amp;P72,"ONE","00")</f>
        <v>21-089-13-61-61</v>
      </c>
    </row>
    <row r="73" spans="1:18" x14ac:dyDescent="0.2">
      <c r="A73" s="123" t="s">
        <v>38013</v>
      </c>
      <c r="B73" s="123" t="s">
        <v>25907</v>
      </c>
      <c r="C73" s="123" t="s">
        <v>8</v>
      </c>
      <c r="D73" s="123" t="s">
        <v>14</v>
      </c>
      <c r="E73" s="123" t="s">
        <v>30098</v>
      </c>
      <c r="F73" s="123" t="s">
        <v>31074</v>
      </c>
      <c r="G73" s="123" t="s">
        <v>37828</v>
      </c>
      <c r="H73" s="123" t="s">
        <v>37840</v>
      </c>
      <c r="I73" s="123" t="s">
        <v>215</v>
      </c>
      <c r="J73" s="123" t="s">
        <v>30479</v>
      </c>
      <c r="K73" s="123" t="s">
        <v>30102</v>
      </c>
      <c r="L73" s="123" t="s">
        <v>30025</v>
      </c>
      <c r="M73" s="123" t="s">
        <v>12</v>
      </c>
      <c r="N73" s="123">
        <v>2094.3000000000002</v>
      </c>
      <c r="P73" s="123">
        <v>63</v>
      </c>
      <c r="Q73" s="123">
        <v>1</v>
      </c>
      <c r="R73" s="123" t="str">
        <f t="shared" si="2"/>
        <v>21-089-13-63-63</v>
      </c>
    </row>
    <row r="74" spans="1:18" x14ac:dyDescent="0.2">
      <c r="A74" s="123" t="s">
        <v>38014</v>
      </c>
      <c r="B74" s="123" t="s">
        <v>25907</v>
      </c>
      <c r="C74" s="123" t="s">
        <v>8</v>
      </c>
      <c r="D74" s="123" t="s">
        <v>14</v>
      </c>
      <c r="E74" s="123" t="s">
        <v>30098</v>
      </c>
      <c r="F74" s="123" t="s">
        <v>31074</v>
      </c>
      <c r="G74" s="123" t="s">
        <v>37828</v>
      </c>
      <c r="H74" s="123" t="s">
        <v>37841</v>
      </c>
      <c r="I74" s="123" t="s">
        <v>26</v>
      </c>
      <c r="J74" s="123" t="s">
        <v>30495</v>
      </c>
      <c r="K74" s="123" t="s">
        <v>30102</v>
      </c>
      <c r="L74" s="123" t="s">
        <v>30025</v>
      </c>
      <c r="M74" s="123" t="s">
        <v>12</v>
      </c>
      <c r="N74" s="123">
        <v>2094.3000000000002</v>
      </c>
      <c r="P74" s="123">
        <v>57</v>
      </c>
      <c r="Q74" s="123">
        <v>4</v>
      </c>
      <c r="R74" s="123" t="str">
        <f t="shared" si="2"/>
        <v>21-089-05-57-57</v>
      </c>
    </row>
    <row r="75" spans="1:18" x14ac:dyDescent="0.2">
      <c r="A75" s="123" t="s">
        <v>38015</v>
      </c>
      <c r="B75" s="123" t="s">
        <v>25907</v>
      </c>
      <c r="C75" s="123" t="s">
        <v>8</v>
      </c>
      <c r="D75" s="123" t="s">
        <v>14</v>
      </c>
      <c r="E75" s="123" t="s">
        <v>30098</v>
      </c>
      <c r="F75" s="123" t="s">
        <v>31074</v>
      </c>
      <c r="G75" s="123" t="s">
        <v>37828</v>
      </c>
      <c r="H75" s="123" t="s">
        <v>37841</v>
      </c>
      <c r="I75" s="123" t="s">
        <v>26</v>
      </c>
      <c r="J75" s="123" t="s">
        <v>30495</v>
      </c>
      <c r="K75" s="123" t="s">
        <v>30102</v>
      </c>
      <c r="L75" s="123" t="s">
        <v>30025</v>
      </c>
      <c r="M75" s="123" t="s">
        <v>12</v>
      </c>
      <c r="N75" s="123">
        <v>2094.3000000000002</v>
      </c>
      <c r="P75" s="123">
        <v>59</v>
      </c>
      <c r="Q75" s="123">
        <v>6</v>
      </c>
      <c r="R75" s="123" t="str">
        <f t="shared" si="2"/>
        <v>21-089-05-59-59</v>
      </c>
    </row>
    <row r="76" spans="1:18" x14ac:dyDescent="0.2">
      <c r="A76" s="123" t="s">
        <v>38016</v>
      </c>
      <c r="B76" s="123" t="s">
        <v>25907</v>
      </c>
      <c r="C76" s="123" t="s">
        <v>8</v>
      </c>
      <c r="D76" s="123" t="s">
        <v>14</v>
      </c>
      <c r="E76" s="123" t="s">
        <v>30098</v>
      </c>
      <c r="F76" s="123" t="s">
        <v>31074</v>
      </c>
      <c r="G76" s="123" t="s">
        <v>37828</v>
      </c>
      <c r="H76" s="123" t="s">
        <v>37841</v>
      </c>
      <c r="I76" s="123" t="s">
        <v>26</v>
      </c>
      <c r="J76" s="123" t="s">
        <v>30495</v>
      </c>
      <c r="K76" s="123" t="s">
        <v>30102</v>
      </c>
      <c r="L76" s="123" t="s">
        <v>30025</v>
      </c>
      <c r="M76" s="123" t="s">
        <v>12</v>
      </c>
      <c r="N76" s="123">
        <v>2094.3000000000002</v>
      </c>
      <c r="P76" s="123">
        <v>61</v>
      </c>
      <c r="Q76" s="123">
        <v>4</v>
      </c>
      <c r="R76" s="123" t="str">
        <f t="shared" si="2"/>
        <v>21-089-05-61-61</v>
      </c>
    </row>
    <row r="77" spans="1:18" x14ac:dyDescent="0.2">
      <c r="A77" s="123" t="s">
        <v>38017</v>
      </c>
      <c r="B77" s="123" t="s">
        <v>25907</v>
      </c>
      <c r="C77" s="123" t="s">
        <v>8</v>
      </c>
      <c r="D77" s="123" t="s">
        <v>14</v>
      </c>
      <c r="E77" s="123" t="s">
        <v>30098</v>
      </c>
      <c r="F77" s="123" t="s">
        <v>31074</v>
      </c>
      <c r="G77" s="123" t="s">
        <v>37828</v>
      </c>
      <c r="H77" s="123" t="s">
        <v>37841</v>
      </c>
      <c r="I77" s="123" t="s">
        <v>26</v>
      </c>
      <c r="J77" s="123" t="s">
        <v>30495</v>
      </c>
      <c r="K77" s="123" t="s">
        <v>30102</v>
      </c>
      <c r="L77" s="123" t="s">
        <v>30025</v>
      </c>
      <c r="M77" s="123" t="s">
        <v>12</v>
      </c>
      <c r="N77" s="123">
        <v>2094.3000000000002</v>
      </c>
      <c r="P77" s="123">
        <v>63</v>
      </c>
      <c r="Q77" s="123">
        <v>1</v>
      </c>
      <c r="R77" s="123" t="str">
        <f t="shared" si="2"/>
        <v>21-089-05-63-63</v>
      </c>
    </row>
    <row r="78" spans="1:18" x14ac:dyDescent="0.2">
      <c r="A78" s="123" t="s">
        <v>38018</v>
      </c>
      <c r="B78" s="123" t="s">
        <v>25907</v>
      </c>
      <c r="C78" s="123" t="s">
        <v>8</v>
      </c>
      <c r="D78" s="123" t="s">
        <v>14</v>
      </c>
      <c r="E78" s="123" t="s">
        <v>30098</v>
      </c>
      <c r="F78" s="123" t="s">
        <v>31074</v>
      </c>
      <c r="G78" s="123" t="s">
        <v>37828</v>
      </c>
      <c r="H78" s="123" t="s">
        <v>37842</v>
      </c>
      <c r="I78" s="123" t="s">
        <v>100</v>
      </c>
      <c r="J78" s="123" t="s">
        <v>30479</v>
      </c>
      <c r="K78" s="123" t="s">
        <v>30102</v>
      </c>
      <c r="L78" s="123" t="s">
        <v>30025</v>
      </c>
      <c r="M78" s="123" t="s">
        <v>12</v>
      </c>
      <c r="N78" s="123">
        <v>2094.3000000000002</v>
      </c>
      <c r="P78" s="123">
        <v>55</v>
      </c>
      <c r="Q78" s="123">
        <v>2</v>
      </c>
      <c r="R78" s="123" t="str">
        <f t="shared" si="2"/>
        <v>21-089-17-55-55</v>
      </c>
    </row>
    <row r="79" spans="1:18" x14ac:dyDescent="0.2">
      <c r="A79" s="123" t="s">
        <v>38019</v>
      </c>
      <c r="B79" s="123" t="s">
        <v>25907</v>
      </c>
      <c r="C79" s="123" t="s">
        <v>8</v>
      </c>
      <c r="D79" s="123" t="s">
        <v>14</v>
      </c>
      <c r="E79" s="123" t="s">
        <v>30098</v>
      </c>
      <c r="F79" s="123" t="s">
        <v>31074</v>
      </c>
      <c r="G79" s="123" t="s">
        <v>37828</v>
      </c>
      <c r="H79" s="123" t="s">
        <v>37842</v>
      </c>
      <c r="I79" s="123" t="s">
        <v>100</v>
      </c>
      <c r="J79" s="123" t="s">
        <v>30479</v>
      </c>
      <c r="K79" s="123" t="s">
        <v>30102</v>
      </c>
      <c r="L79" s="123" t="s">
        <v>30025</v>
      </c>
      <c r="M79" s="123" t="s">
        <v>12</v>
      </c>
      <c r="N79" s="123">
        <v>2094.3000000000002</v>
      </c>
      <c r="P79" s="123">
        <v>57</v>
      </c>
      <c r="Q79" s="123">
        <v>6</v>
      </c>
      <c r="R79" s="123" t="str">
        <f t="shared" si="2"/>
        <v>21-089-17-57-57</v>
      </c>
    </row>
    <row r="80" spans="1:18" x14ac:dyDescent="0.2">
      <c r="A80" s="123" t="s">
        <v>38020</v>
      </c>
      <c r="B80" s="123" t="s">
        <v>25907</v>
      </c>
      <c r="C80" s="123" t="s">
        <v>8</v>
      </c>
      <c r="D80" s="123" t="s">
        <v>14</v>
      </c>
      <c r="E80" s="123" t="s">
        <v>30098</v>
      </c>
      <c r="F80" s="123" t="s">
        <v>31074</v>
      </c>
      <c r="G80" s="123" t="s">
        <v>37828</v>
      </c>
      <c r="H80" s="123" t="s">
        <v>37842</v>
      </c>
      <c r="I80" s="123" t="s">
        <v>100</v>
      </c>
      <c r="J80" s="123" t="s">
        <v>30479</v>
      </c>
      <c r="K80" s="123" t="s">
        <v>30102</v>
      </c>
      <c r="L80" s="123" t="s">
        <v>30025</v>
      </c>
      <c r="M80" s="123" t="s">
        <v>12</v>
      </c>
      <c r="N80" s="123">
        <v>2094.3000000000002</v>
      </c>
      <c r="P80" s="123">
        <v>59</v>
      </c>
      <c r="Q80" s="123">
        <v>9</v>
      </c>
      <c r="R80" s="123" t="str">
        <f t="shared" si="2"/>
        <v>21-089-17-59-59</v>
      </c>
    </row>
    <row r="81" spans="1:18" x14ac:dyDescent="0.2">
      <c r="A81" s="123" t="s">
        <v>38021</v>
      </c>
      <c r="B81" s="123" t="s">
        <v>25907</v>
      </c>
      <c r="C81" s="123" t="s">
        <v>8</v>
      </c>
      <c r="D81" s="123" t="s">
        <v>14</v>
      </c>
      <c r="E81" s="123" t="s">
        <v>30098</v>
      </c>
      <c r="F81" s="123" t="s">
        <v>31074</v>
      </c>
      <c r="G81" s="123" t="s">
        <v>37828</v>
      </c>
      <c r="H81" s="123" t="s">
        <v>37842</v>
      </c>
      <c r="I81" s="123" t="s">
        <v>100</v>
      </c>
      <c r="J81" s="123" t="s">
        <v>30479</v>
      </c>
      <c r="K81" s="123" t="s">
        <v>30102</v>
      </c>
      <c r="L81" s="123" t="s">
        <v>30025</v>
      </c>
      <c r="M81" s="123" t="s">
        <v>12</v>
      </c>
      <c r="N81" s="123">
        <v>2094.3000000000002</v>
      </c>
      <c r="P81" s="123">
        <v>61</v>
      </c>
      <c r="Q81" s="123">
        <v>7</v>
      </c>
      <c r="R81" s="123" t="str">
        <f t="shared" si="2"/>
        <v>21-089-17-61-61</v>
      </c>
    </row>
    <row r="82" spans="1:18" x14ac:dyDescent="0.2">
      <c r="A82" s="123" t="s">
        <v>38022</v>
      </c>
      <c r="B82" s="123" t="s">
        <v>25907</v>
      </c>
      <c r="C82" s="123" t="s">
        <v>8</v>
      </c>
      <c r="D82" s="123" t="s">
        <v>14</v>
      </c>
      <c r="E82" s="123" t="s">
        <v>30098</v>
      </c>
      <c r="F82" s="123" t="s">
        <v>31074</v>
      </c>
      <c r="G82" s="123" t="s">
        <v>37828</v>
      </c>
      <c r="H82" s="123" t="s">
        <v>37842</v>
      </c>
      <c r="I82" s="123" t="s">
        <v>100</v>
      </c>
      <c r="J82" s="123" t="s">
        <v>30479</v>
      </c>
      <c r="K82" s="123" t="s">
        <v>30102</v>
      </c>
      <c r="L82" s="123" t="s">
        <v>30025</v>
      </c>
      <c r="M82" s="123" t="s">
        <v>12</v>
      </c>
      <c r="N82" s="123">
        <v>2094.3000000000002</v>
      </c>
      <c r="P82" s="123">
        <v>63</v>
      </c>
      <c r="Q82" s="123">
        <v>2</v>
      </c>
      <c r="R82" s="123" t="str">
        <f t="shared" si="2"/>
        <v>21-089-17-63-63</v>
      </c>
    </row>
    <row r="83" spans="1:18" x14ac:dyDescent="0.2">
      <c r="A83" s="123" t="s">
        <v>38023</v>
      </c>
      <c r="B83" s="123" t="s">
        <v>29400</v>
      </c>
      <c r="C83" s="123" t="s">
        <v>8</v>
      </c>
      <c r="D83" s="123" t="s">
        <v>21</v>
      </c>
      <c r="E83" s="123" t="s">
        <v>30098</v>
      </c>
      <c r="F83" s="123" t="s">
        <v>31074</v>
      </c>
      <c r="G83" s="123" t="s">
        <v>37828</v>
      </c>
      <c r="H83" s="123" t="s">
        <v>37837</v>
      </c>
      <c r="I83" s="123" t="s">
        <v>52</v>
      </c>
      <c r="J83" s="123" t="s">
        <v>30366</v>
      </c>
      <c r="K83" s="123" t="s">
        <v>30102</v>
      </c>
      <c r="L83" s="123" t="s">
        <v>30025</v>
      </c>
      <c r="M83" s="123" t="s">
        <v>12</v>
      </c>
      <c r="N83" s="123">
        <v>2018.25</v>
      </c>
      <c r="P83" s="123">
        <v>55</v>
      </c>
      <c r="Q83" s="123">
        <v>1</v>
      </c>
      <c r="R83" s="123" t="str">
        <f t="shared" si="2"/>
        <v>21-145-02-55-55</v>
      </c>
    </row>
    <row r="84" spans="1:18" x14ac:dyDescent="0.2">
      <c r="A84" s="123" t="s">
        <v>38024</v>
      </c>
      <c r="B84" s="123" t="s">
        <v>29400</v>
      </c>
      <c r="C84" s="123" t="s">
        <v>8</v>
      </c>
      <c r="D84" s="123" t="s">
        <v>21</v>
      </c>
      <c r="E84" s="123" t="s">
        <v>30098</v>
      </c>
      <c r="F84" s="123" t="s">
        <v>31074</v>
      </c>
      <c r="G84" s="123" t="s">
        <v>37828</v>
      </c>
      <c r="H84" s="123" t="s">
        <v>37837</v>
      </c>
      <c r="I84" s="123" t="s">
        <v>52</v>
      </c>
      <c r="J84" s="123" t="s">
        <v>30366</v>
      </c>
      <c r="K84" s="123" t="s">
        <v>30102</v>
      </c>
      <c r="L84" s="123" t="s">
        <v>30025</v>
      </c>
      <c r="M84" s="123" t="s">
        <v>12</v>
      </c>
      <c r="N84" s="123">
        <v>2018.25</v>
      </c>
      <c r="P84" s="123">
        <v>57</v>
      </c>
      <c r="Q84" s="123">
        <v>3</v>
      </c>
      <c r="R84" s="123" t="str">
        <f t="shared" si="2"/>
        <v>21-145-02-57-57</v>
      </c>
    </row>
    <row r="85" spans="1:18" x14ac:dyDescent="0.2">
      <c r="A85" s="123" t="s">
        <v>38025</v>
      </c>
      <c r="B85" s="123" t="s">
        <v>29400</v>
      </c>
      <c r="C85" s="123" t="s">
        <v>8</v>
      </c>
      <c r="D85" s="123" t="s">
        <v>21</v>
      </c>
      <c r="E85" s="123" t="s">
        <v>30098</v>
      </c>
      <c r="F85" s="123" t="s">
        <v>31074</v>
      </c>
      <c r="G85" s="123" t="s">
        <v>37828</v>
      </c>
      <c r="H85" s="123" t="s">
        <v>37837</v>
      </c>
      <c r="I85" s="123" t="s">
        <v>52</v>
      </c>
      <c r="J85" s="123" t="s">
        <v>30366</v>
      </c>
      <c r="K85" s="123" t="s">
        <v>30102</v>
      </c>
      <c r="L85" s="123" t="s">
        <v>30025</v>
      </c>
      <c r="M85" s="123" t="s">
        <v>12</v>
      </c>
      <c r="N85" s="123">
        <v>2018.25</v>
      </c>
      <c r="P85" s="123">
        <v>59</v>
      </c>
      <c r="Q85" s="123">
        <v>2</v>
      </c>
      <c r="R85" s="123" t="str">
        <f t="shared" si="2"/>
        <v>21-145-02-59-59</v>
      </c>
    </row>
    <row r="86" spans="1:18" x14ac:dyDescent="0.2">
      <c r="A86" s="123" t="s">
        <v>38026</v>
      </c>
      <c r="B86" s="123" t="s">
        <v>29400</v>
      </c>
      <c r="C86" s="123" t="s">
        <v>8</v>
      </c>
      <c r="D86" s="123" t="s">
        <v>21</v>
      </c>
      <c r="E86" s="123" t="s">
        <v>30098</v>
      </c>
      <c r="F86" s="123" t="s">
        <v>31074</v>
      </c>
      <c r="G86" s="123" t="s">
        <v>37828</v>
      </c>
      <c r="H86" s="123" t="s">
        <v>37837</v>
      </c>
      <c r="I86" s="123" t="s">
        <v>52</v>
      </c>
      <c r="J86" s="123" t="s">
        <v>30366</v>
      </c>
      <c r="K86" s="123" t="s">
        <v>30102</v>
      </c>
      <c r="L86" s="123" t="s">
        <v>30025</v>
      </c>
      <c r="M86" s="123" t="s">
        <v>12</v>
      </c>
      <c r="N86" s="123">
        <v>2018.25</v>
      </c>
      <c r="P86" s="123">
        <v>61</v>
      </c>
      <c r="Q86" s="123">
        <v>4</v>
      </c>
      <c r="R86" s="123" t="str">
        <f t="shared" si="2"/>
        <v>21-145-02-61-61</v>
      </c>
    </row>
    <row r="87" spans="1:18" x14ac:dyDescent="0.2">
      <c r="A87" s="123" t="s">
        <v>38027</v>
      </c>
      <c r="B87" s="123" t="s">
        <v>25639</v>
      </c>
      <c r="C87" s="123" t="s">
        <v>8</v>
      </c>
      <c r="D87" s="123" t="s">
        <v>14</v>
      </c>
      <c r="E87" s="123" t="s">
        <v>30098</v>
      </c>
      <c r="F87" s="123" t="s">
        <v>31074</v>
      </c>
      <c r="G87" s="123" t="s">
        <v>37828</v>
      </c>
      <c r="H87" s="123" t="s">
        <v>37681</v>
      </c>
      <c r="I87" s="123" t="s">
        <v>1</v>
      </c>
      <c r="J87" s="123" t="s">
        <v>30479</v>
      </c>
      <c r="K87" s="123" t="s">
        <v>30102</v>
      </c>
      <c r="L87" s="123" t="s">
        <v>30025</v>
      </c>
      <c r="M87" s="123" t="s">
        <v>12</v>
      </c>
      <c r="N87" s="123">
        <v>2094.3000000000002</v>
      </c>
      <c r="P87" s="123">
        <v>55</v>
      </c>
      <c r="Q87" s="123">
        <v>2</v>
      </c>
      <c r="R87" s="123" t="str">
        <f t="shared" si="2"/>
        <v>21-090-09-55-55</v>
      </c>
    </row>
    <row r="88" spans="1:18" x14ac:dyDescent="0.2">
      <c r="A88" s="123" t="s">
        <v>38028</v>
      </c>
      <c r="B88" s="123" t="s">
        <v>25639</v>
      </c>
      <c r="C88" s="123" t="s">
        <v>8</v>
      </c>
      <c r="D88" s="123" t="s">
        <v>14</v>
      </c>
      <c r="E88" s="123" t="s">
        <v>30098</v>
      </c>
      <c r="F88" s="123" t="s">
        <v>31074</v>
      </c>
      <c r="G88" s="123" t="s">
        <v>37828</v>
      </c>
      <c r="H88" s="123" t="s">
        <v>37681</v>
      </c>
      <c r="I88" s="123" t="s">
        <v>1</v>
      </c>
      <c r="J88" s="123" t="s">
        <v>30479</v>
      </c>
      <c r="K88" s="123" t="s">
        <v>30102</v>
      </c>
      <c r="L88" s="123" t="s">
        <v>30025</v>
      </c>
      <c r="M88" s="123" t="s">
        <v>12</v>
      </c>
      <c r="N88" s="123">
        <v>2094.3000000000002</v>
      </c>
      <c r="P88" s="123">
        <v>57</v>
      </c>
      <c r="Q88" s="123">
        <v>7</v>
      </c>
      <c r="R88" s="123" t="str">
        <f t="shared" si="2"/>
        <v>21-090-09-57-57</v>
      </c>
    </row>
    <row r="89" spans="1:18" x14ac:dyDescent="0.2">
      <c r="A89" s="123" t="s">
        <v>38029</v>
      </c>
      <c r="B89" s="123" t="s">
        <v>25639</v>
      </c>
      <c r="C89" s="123" t="s">
        <v>8</v>
      </c>
      <c r="D89" s="123" t="s">
        <v>14</v>
      </c>
      <c r="E89" s="123" t="s">
        <v>30098</v>
      </c>
      <c r="F89" s="123" t="s">
        <v>31074</v>
      </c>
      <c r="G89" s="123" t="s">
        <v>37828</v>
      </c>
      <c r="H89" s="123" t="s">
        <v>37681</v>
      </c>
      <c r="I89" s="123" t="s">
        <v>1</v>
      </c>
      <c r="J89" s="123" t="s">
        <v>30479</v>
      </c>
      <c r="K89" s="123" t="s">
        <v>30102</v>
      </c>
      <c r="L89" s="123" t="s">
        <v>30025</v>
      </c>
      <c r="M89" s="123" t="s">
        <v>12</v>
      </c>
      <c r="N89" s="123">
        <v>2094.3000000000002</v>
      </c>
      <c r="P89" s="123">
        <v>59</v>
      </c>
      <c r="Q89" s="123">
        <v>10</v>
      </c>
      <c r="R89" s="123" t="str">
        <f t="shared" si="2"/>
        <v>21-090-09-59-59</v>
      </c>
    </row>
    <row r="90" spans="1:18" x14ac:dyDescent="0.2">
      <c r="A90" s="123" t="s">
        <v>38030</v>
      </c>
      <c r="B90" s="123" t="s">
        <v>25639</v>
      </c>
      <c r="C90" s="123" t="s">
        <v>8</v>
      </c>
      <c r="D90" s="123" t="s">
        <v>14</v>
      </c>
      <c r="E90" s="123" t="s">
        <v>30098</v>
      </c>
      <c r="F90" s="123" t="s">
        <v>31074</v>
      </c>
      <c r="G90" s="123" t="s">
        <v>37828</v>
      </c>
      <c r="H90" s="123" t="s">
        <v>37681</v>
      </c>
      <c r="I90" s="123" t="s">
        <v>1</v>
      </c>
      <c r="J90" s="123" t="s">
        <v>30479</v>
      </c>
      <c r="K90" s="123" t="s">
        <v>30102</v>
      </c>
      <c r="L90" s="123" t="s">
        <v>30025</v>
      </c>
      <c r="M90" s="123" t="s">
        <v>12</v>
      </c>
      <c r="N90" s="123">
        <v>2094.3000000000002</v>
      </c>
      <c r="P90" s="123">
        <v>61</v>
      </c>
      <c r="Q90" s="123">
        <v>6</v>
      </c>
      <c r="R90" s="123" t="str">
        <f t="shared" si="2"/>
        <v>21-090-09-61-61</v>
      </c>
    </row>
    <row r="91" spans="1:18" x14ac:dyDescent="0.2">
      <c r="A91" s="123" t="s">
        <v>38031</v>
      </c>
      <c r="B91" s="123" t="s">
        <v>25639</v>
      </c>
      <c r="C91" s="123" t="s">
        <v>8</v>
      </c>
      <c r="D91" s="123" t="s">
        <v>14</v>
      </c>
      <c r="E91" s="123" t="s">
        <v>30098</v>
      </c>
      <c r="F91" s="123" t="s">
        <v>31074</v>
      </c>
      <c r="G91" s="123" t="s">
        <v>37828</v>
      </c>
      <c r="H91" s="123" t="s">
        <v>37681</v>
      </c>
      <c r="I91" s="123" t="s">
        <v>1</v>
      </c>
      <c r="J91" s="123" t="s">
        <v>30479</v>
      </c>
      <c r="K91" s="123" t="s">
        <v>30102</v>
      </c>
      <c r="L91" s="123" t="s">
        <v>30025</v>
      </c>
      <c r="M91" s="123" t="s">
        <v>12</v>
      </c>
      <c r="N91" s="123">
        <v>2094.3000000000002</v>
      </c>
      <c r="P91" s="123">
        <v>63</v>
      </c>
      <c r="Q91" s="123">
        <v>3</v>
      </c>
      <c r="R91" s="123" t="str">
        <f t="shared" si="2"/>
        <v>21-090-09-63-63</v>
      </c>
    </row>
    <row r="92" spans="1:18" x14ac:dyDescent="0.2">
      <c r="A92" s="123" t="s">
        <v>38032</v>
      </c>
      <c r="B92" s="123" t="s">
        <v>25639</v>
      </c>
      <c r="C92" s="123" t="s">
        <v>8</v>
      </c>
      <c r="D92" s="123" t="s">
        <v>14</v>
      </c>
      <c r="E92" s="123" t="s">
        <v>30098</v>
      </c>
      <c r="F92" s="123" t="s">
        <v>31074</v>
      </c>
      <c r="G92" s="123" t="s">
        <v>37828</v>
      </c>
      <c r="H92" s="123" t="s">
        <v>37843</v>
      </c>
      <c r="I92" s="123" t="s">
        <v>25461</v>
      </c>
      <c r="J92" s="123" t="s">
        <v>30479</v>
      </c>
      <c r="K92" s="123" t="s">
        <v>30102</v>
      </c>
      <c r="L92" s="123" t="s">
        <v>30025</v>
      </c>
      <c r="M92" s="123" t="s">
        <v>12</v>
      </c>
      <c r="N92" s="123">
        <v>2094.3000000000002</v>
      </c>
      <c r="P92" s="123">
        <v>55</v>
      </c>
      <c r="Q92" s="123">
        <v>1</v>
      </c>
      <c r="R92" s="123" t="str">
        <f t="shared" si="2"/>
        <v>21-090-82-55-55</v>
      </c>
    </row>
    <row r="93" spans="1:18" x14ac:dyDescent="0.2">
      <c r="A93" s="123" t="s">
        <v>38033</v>
      </c>
      <c r="B93" s="123" t="s">
        <v>25639</v>
      </c>
      <c r="C93" s="123" t="s">
        <v>8</v>
      </c>
      <c r="D93" s="123" t="s">
        <v>14</v>
      </c>
      <c r="E93" s="123" t="s">
        <v>30098</v>
      </c>
      <c r="F93" s="123" t="s">
        <v>31074</v>
      </c>
      <c r="G93" s="123" t="s">
        <v>37828</v>
      </c>
      <c r="H93" s="123" t="s">
        <v>37843</v>
      </c>
      <c r="I93" s="123" t="s">
        <v>25461</v>
      </c>
      <c r="J93" s="123" t="s">
        <v>30479</v>
      </c>
      <c r="K93" s="123" t="s">
        <v>30102</v>
      </c>
      <c r="L93" s="123" t="s">
        <v>30025</v>
      </c>
      <c r="M93" s="123" t="s">
        <v>12</v>
      </c>
      <c r="N93" s="123">
        <v>2094.3000000000002</v>
      </c>
      <c r="P93" s="123">
        <v>57</v>
      </c>
      <c r="Q93" s="123">
        <v>3</v>
      </c>
      <c r="R93" s="123" t="str">
        <f t="shared" si="2"/>
        <v>21-090-82-57-57</v>
      </c>
    </row>
    <row r="94" spans="1:18" x14ac:dyDescent="0.2">
      <c r="A94" s="123" t="s">
        <v>38034</v>
      </c>
      <c r="B94" s="123" t="s">
        <v>25639</v>
      </c>
      <c r="C94" s="123" t="s">
        <v>8</v>
      </c>
      <c r="D94" s="123" t="s">
        <v>14</v>
      </c>
      <c r="E94" s="123" t="s">
        <v>30098</v>
      </c>
      <c r="F94" s="123" t="s">
        <v>31074</v>
      </c>
      <c r="G94" s="123" t="s">
        <v>37828</v>
      </c>
      <c r="H94" s="123" t="s">
        <v>37843</v>
      </c>
      <c r="I94" s="123" t="s">
        <v>25461</v>
      </c>
      <c r="J94" s="123" t="s">
        <v>30479</v>
      </c>
      <c r="K94" s="123" t="s">
        <v>30102</v>
      </c>
      <c r="L94" s="123" t="s">
        <v>30025</v>
      </c>
      <c r="M94" s="123" t="s">
        <v>12</v>
      </c>
      <c r="N94" s="123">
        <v>2094.3000000000002</v>
      </c>
      <c r="P94" s="123">
        <v>59</v>
      </c>
      <c r="Q94" s="123">
        <v>5</v>
      </c>
      <c r="R94" s="123" t="str">
        <f t="shared" si="2"/>
        <v>21-090-82-59-59</v>
      </c>
    </row>
    <row r="95" spans="1:18" x14ac:dyDescent="0.2">
      <c r="A95" s="123" t="s">
        <v>38035</v>
      </c>
      <c r="B95" s="123" t="s">
        <v>25639</v>
      </c>
      <c r="C95" s="123" t="s">
        <v>8</v>
      </c>
      <c r="D95" s="123" t="s">
        <v>14</v>
      </c>
      <c r="E95" s="123" t="s">
        <v>30098</v>
      </c>
      <c r="F95" s="123" t="s">
        <v>31074</v>
      </c>
      <c r="G95" s="123" t="s">
        <v>37828</v>
      </c>
      <c r="H95" s="123" t="s">
        <v>37843</v>
      </c>
      <c r="I95" s="123" t="s">
        <v>25461</v>
      </c>
      <c r="J95" s="123" t="s">
        <v>30479</v>
      </c>
      <c r="K95" s="123" t="s">
        <v>30102</v>
      </c>
      <c r="L95" s="123" t="s">
        <v>30025</v>
      </c>
      <c r="M95" s="123" t="s">
        <v>12</v>
      </c>
      <c r="N95" s="123">
        <v>2094.3000000000002</v>
      </c>
      <c r="P95" s="123">
        <v>61</v>
      </c>
      <c r="Q95" s="123">
        <v>5</v>
      </c>
      <c r="R95" s="123" t="str">
        <f t="shared" si="2"/>
        <v>21-090-82-61-61</v>
      </c>
    </row>
    <row r="96" spans="1:18" x14ac:dyDescent="0.2">
      <c r="A96" s="123" t="s">
        <v>38036</v>
      </c>
      <c r="B96" s="123" t="s">
        <v>25639</v>
      </c>
      <c r="C96" s="123" t="s">
        <v>8</v>
      </c>
      <c r="D96" s="123" t="s">
        <v>14</v>
      </c>
      <c r="E96" s="123" t="s">
        <v>30098</v>
      </c>
      <c r="F96" s="123" t="s">
        <v>31074</v>
      </c>
      <c r="G96" s="123" t="s">
        <v>37828</v>
      </c>
      <c r="H96" s="123" t="s">
        <v>37843</v>
      </c>
      <c r="I96" s="123" t="s">
        <v>25461</v>
      </c>
      <c r="J96" s="123" t="s">
        <v>30479</v>
      </c>
      <c r="K96" s="123" t="s">
        <v>30102</v>
      </c>
      <c r="L96" s="123" t="s">
        <v>30025</v>
      </c>
      <c r="M96" s="123" t="s">
        <v>12</v>
      </c>
      <c r="N96" s="123">
        <v>2094.3000000000002</v>
      </c>
      <c r="P96" s="123">
        <v>63</v>
      </c>
      <c r="Q96" s="123">
        <v>2</v>
      </c>
      <c r="R96" s="123" t="str">
        <f t="shared" si="2"/>
        <v>21-090-82-63-63</v>
      </c>
    </row>
    <row r="97" spans="1:18" x14ac:dyDescent="0.2">
      <c r="A97" s="123" t="s">
        <v>38037</v>
      </c>
      <c r="B97" s="123" t="s">
        <v>25639</v>
      </c>
      <c r="C97" s="123" t="s">
        <v>8</v>
      </c>
      <c r="D97" s="123" t="s">
        <v>14</v>
      </c>
      <c r="E97" s="123" t="s">
        <v>30098</v>
      </c>
      <c r="F97" s="123" t="s">
        <v>31074</v>
      </c>
      <c r="G97" s="123" t="s">
        <v>37828</v>
      </c>
      <c r="H97" s="123" t="s">
        <v>37844</v>
      </c>
      <c r="I97" s="123" t="s">
        <v>42</v>
      </c>
      <c r="J97" s="123" t="s">
        <v>30479</v>
      </c>
      <c r="K97" s="123" t="s">
        <v>30102</v>
      </c>
      <c r="L97" s="123" t="s">
        <v>30025</v>
      </c>
      <c r="M97" s="123" t="s">
        <v>12</v>
      </c>
      <c r="N97" s="123">
        <v>2094.3000000000002</v>
      </c>
      <c r="P97" s="123">
        <v>57</v>
      </c>
      <c r="Q97" s="123">
        <v>4</v>
      </c>
      <c r="R97" s="123" t="str">
        <f t="shared" si="2"/>
        <v>21-090-53-57-57</v>
      </c>
    </row>
    <row r="98" spans="1:18" x14ac:dyDescent="0.2">
      <c r="A98" s="123" t="s">
        <v>38038</v>
      </c>
      <c r="B98" s="123" t="s">
        <v>25639</v>
      </c>
      <c r="C98" s="123" t="s">
        <v>8</v>
      </c>
      <c r="D98" s="123" t="s">
        <v>14</v>
      </c>
      <c r="E98" s="123" t="s">
        <v>30098</v>
      </c>
      <c r="F98" s="123" t="s">
        <v>31074</v>
      </c>
      <c r="G98" s="123" t="s">
        <v>37828</v>
      </c>
      <c r="H98" s="123" t="s">
        <v>37844</v>
      </c>
      <c r="I98" s="123" t="s">
        <v>42</v>
      </c>
      <c r="J98" s="123" t="s">
        <v>30479</v>
      </c>
      <c r="K98" s="123" t="s">
        <v>30102</v>
      </c>
      <c r="L98" s="123" t="s">
        <v>30025</v>
      </c>
      <c r="M98" s="123" t="s">
        <v>12</v>
      </c>
      <c r="N98" s="123">
        <v>2094.3000000000002</v>
      </c>
      <c r="P98" s="123">
        <v>59</v>
      </c>
      <c r="Q98" s="123">
        <v>7</v>
      </c>
      <c r="R98" s="123" t="str">
        <f t="shared" si="2"/>
        <v>21-090-53-59-59</v>
      </c>
    </row>
    <row r="99" spans="1:18" x14ac:dyDescent="0.2">
      <c r="A99" s="123" t="s">
        <v>38039</v>
      </c>
      <c r="B99" s="123" t="s">
        <v>25639</v>
      </c>
      <c r="C99" s="123" t="s">
        <v>8</v>
      </c>
      <c r="D99" s="123" t="s">
        <v>14</v>
      </c>
      <c r="E99" s="123" t="s">
        <v>30098</v>
      </c>
      <c r="F99" s="123" t="s">
        <v>31074</v>
      </c>
      <c r="G99" s="123" t="s">
        <v>37828</v>
      </c>
      <c r="H99" s="123" t="s">
        <v>37844</v>
      </c>
      <c r="I99" s="123" t="s">
        <v>42</v>
      </c>
      <c r="J99" s="123" t="s">
        <v>30479</v>
      </c>
      <c r="K99" s="123" t="s">
        <v>30102</v>
      </c>
      <c r="L99" s="123" t="s">
        <v>30025</v>
      </c>
      <c r="M99" s="123" t="s">
        <v>12</v>
      </c>
      <c r="N99" s="123">
        <v>2094.3000000000002</v>
      </c>
      <c r="P99" s="123">
        <v>61</v>
      </c>
      <c r="Q99" s="123">
        <v>6</v>
      </c>
      <c r="R99" s="123" t="str">
        <f t="shared" si="2"/>
        <v>21-090-53-61-61</v>
      </c>
    </row>
    <row r="100" spans="1:18" x14ac:dyDescent="0.2">
      <c r="A100" s="123" t="s">
        <v>38040</v>
      </c>
      <c r="B100" s="123" t="s">
        <v>25639</v>
      </c>
      <c r="C100" s="123" t="s">
        <v>8</v>
      </c>
      <c r="D100" s="123" t="s">
        <v>14</v>
      </c>
      <c r="E100" s="123" t="s">
        <v>30098</v>
      </c>
      <c r="F100" s="123" t="s">
        <v>31074</v>
      </c>
      <c r="G100" s="123" t="s">
        <v>37828</v>
      </c>
      <c r="H100" s="123" t="s">
        <v>37844</v>
      </c>
      <c r="I100" s="123" t="s">
        <v>42</v>
      </c>
      <c r="J100" s="123" t="s">
        <v>30479</v>
      </c>
      <c r="K100" s="123" t="s">
        <v>30102</v>
      </c>
      <c r="L100" s="123" t="s">
        <v>30025</v>
      </c>
      <c r="M100" s="123" t="s">
        <v>12</v>
      </c>
      <c r="N100" s="123">
        <v>2094.3000000000002</v>
      </c>
      <c r="P100" s="123">
        <v>63</v>
      </c>
      <c r="Q100" s="123">
        <v>2</v>
      </c>
      <c r="R100" s="123" t="str">
        <f t="shared" si="2"/>
        <v>21-090-53-63-63</v>
      </c>
    </row>
    <row r="101" spans="1:18" x14ac:dyDescent="0.2">
      <c r="A101" s="137" t="s">
        <v>38041</v>
      </c>
      <c r="B101" s="123" t="s">
        <v>25639</v>
      </c>
      <c r="C101" s="123" t="s">
        <v>8</v>
      </c>
      <c r="D101" s="123" t="s">
        <v>14</v>
      </c>
      <c r="E101" s="123" t="s">
        <v>30098</v>
      </c>
      <c r="F101" s="123" t="s">
        <v>31074</v>
      </c>
      <c r="G101" s="123" t="s">
        <v>37828</v>
      </c>
      <c r="H101" s="123" t="s">
        <v>37831</v>
      </c>
      <c r="I101" s="123" t="s">
        <v>29</v>
      </c>
      <c r="J101" s="123" t="s">
        <v>30479</v>
      </c>
      <c r="K101" s="123" t="s">
        <v>30102</v>
      </c>
      <c r="L101" s="123" t="s">
        <v>30025</v>
      </c>
      <c r="M101" s="123" t="s">
        <v>12</v>
      </c>
      <c r="N101" s="123">
        <v>2094.3000000000002</v>
      </c>
      <c r="P101" s="123">
        <v>55</v>
      </c>
      <c r="Q101" s="123">
        <v>1</v>
      </c>
      <c r="R101" s="123" t="str">
        <f t="shared" si="2"/>
        <v>21-090-20-55-55</v>
      </c>
    </row>
    <row r="102" spans="1:18" x14ac:dyDescent="0.2">
      <c r="A102" s="123" t="s">
        <v>38042</v>
      </c>
      <c r="B102" s="123" t="s">
        <v>25639</v>
      </c>
      <c r="C102" s="123" t="s">
        <v>8</v>
      </c>
      <c r="D102" s="123" t="s">
        <v>14</v>
      </c>
      <c r="E102" s="123" t="s">
        <v>30098</v>
      </c>
      <c r="F102" s="123" t="s">
        <v>31074</v>
      </c>
      <c r="G102" s="123" t="s">
        <v>37828</v>
      </c>
      <c r="H102" s="123" t="s">
        <v>37831</v>
      </c>
      <c r="I102" s="123" t="s">
        <v>29</v>
      </c>
      <c r="J102" s="123" t="s">
        <v>30479</v>
      </c>
      <c r="K102" s="123" t="s">
        <v>30102</v>
      </c>
      <c r="L102" s="123" t="s">
        <v>30025</v>
      </c>
      <c r="M102" s="123" t="s">
        <v>12</v>
      </c>
      <c r="N102" s="123">
        <v>2094.3000000000002</v>
      </c>
      <c r="P102" s="123">
        <v>57</v>
      </c>
      <c r="Q102" s="123">
        <v>6</v>
      </c>
      <c r="R102" s="123" t="str">
        <f t="shared" si="2"/>
        <v>21-090-20-57-57</v>
      </c>
    </row>
    <row r="103" spans="1:18" x14ac:dyDescent="0.2">
      <c r="A103" s="123" t="s">
        <v>38043</v>
      </c>
      <c r="B103" s="123" t="s">
        <v>25639</v>
      </c>
      <c r="C103" s="123" t="s">
        <v>8</v>
      </c>
      <c r="D103" s="123" t="s">
        <v>14</v>
      </c>
      <c r="E103" s="123" t="s">
        <v>30098</v>
      </c>
      <c r="F103" s="123" t="s">
        <v>31074</v>
      </c>
      <c r="G103" s="123" t="s">
        <v>37828</v>
      </c>
      <c r="H103" s="123" t="s">
        <v>37831</v>
      </c>
      <c r="I103" s="123" t="s">
        <v>29</v>
      </c>
      <c r="J103" s="123" t="s">
        <v>30479</v>
      </c>
      <c r="K103" s="123" t="s">
        <v>30102</v>
      </c>
      <c r="L103" s="123" t="s">
        <v>30025</v>
      </c>
      <c r="M103" s="123" t="s">
        <v>12</v>
      </c>
      <c r="N103" s="123">
        <v>2094.3000000000002</v>
      </c>
      <c r="P103" s="123">
        <v>59</v>
      </c>
      <c r="Q103" s="123">
        <v>8</v>
      </c>
      <c r="R103" s="123" t="str">
        <f t="shared" si="2"/>
        <v>21-090-20-59-59</v>
      </c>
    </row>
    <row r="104" spans="1:18" x14ac:dyDescent="0.2">
      <c r="A104" s="123" t="s">
        <v>38044</v>
      </c>
      <c r="B104" s="123" t="s">
        <v>25639</v>
      </c>
      <c r="C104" s="123" t="s">
        <v>8</v>
      </c>
      <c r="D104" s="123" t="s">
        <v>14</v>
      </c>
      <c r="E104" s="123" t="s">
        <v>30098</v>
      </c>
      <c r="F104" s="123" t="s">
        <v>31074</v>
      </c>
      <c r="G104" s="123" t="s">
        <v>37828</v>
      </c>
      <c r="H104" s="123" t="s">
        <v>37831</v>
      </c>
      <c r="I104" s="123" t="s">
        <v>29</v>
      </c>
      <c r="J104" s="123" t="s">
        <v>30479</v>
      </c>
      <c r="K104" s="123" t="s">
        <v>30102</v>
      </c>
      <c r="L104" s="123" t="s">
        <v>30025</v>
      </c>
      <c r="M104" s="123" t="s">
        <v>12</v>
      </c>
      <c r="N104" s="123">
        <v>2094.3000000000002</v>
      </c>
      <c r="P104" s="123">
        <v>61</v>
      </c>
      <c r="Q104" s="123">
        <v>5</v>
      </c>
      <c r="R104" s="123" t="str">
        <f t="shared" si="2"/>
        <v>21-090-20-61-61</v>
      </c>
    </row>
    <row r="105" spans="1:18" x14ac:dyDescent="0.2">
      <c r="A105" s="123" t="s">
        <v>38045</v>
      </c>
      <c r="B105" s="123" t="s">
        <v>25639</v>
      </c>
      <c r="C105" s="123" t="s">
        <v>8</v>
      </c>
      <c r="D105" s="123" t="s">
        <v>14</v>
      </c>
      <c r="E105" s="123" t="s">
        <v>30098</v>
      </c>
      <c r="F105" s="123" t="s">
        <v>31074</v>
      </c>
      <c r="G105" s="123" t="s">
        <v>37828</v>
      </c>
      <c r="H105" s="123" t="s">
        <v>37831</v>
      </c>
      <c r="I105" s="123" t="s">
        <v>29</v>
      </c>
      <c r="J105" s="123" t="s">
        <v>30479</v>
      </c>
      <c r="K105" s="123" t="s">
        <v>30102</v>
      </c>
      <c r="L105" s="123" t="s">
        <v>30025</v>
      </c>
      <c r="M105" s="123" t="s">
        <v>12</v>
      </c>
      <c r="N105" s="123">
        <v>2094.3000000000002</v>
      </c>
      <c r="P105" s="123">
        <v>63</v>
      </c>
      <c r="Q105" s="123">
        <v>3</v>
      </c>
      <c r="R105" s="123" t="str">
        <f t="shared" si="2"/>
        <v>21-090-20-63-63</v>
      </c>
    </row>
    <row r="106" spans="1:18" x14ac:dyDescent="0.2">
      <c r="A106" s="123" t="s">
        <v>38046</v>
      </c>
      <c r="B106" s="123" t="s">
        <v>25639</v>
      </c>
      <c r="C106" s="123" t="s">
        <v>8</v>
      </c>
      <c r="D106" s="123" t="s">
        <v>14</v>
      </c>
      <c r="E106" s="123" t="s">
        <v>30098</v>
      </c>
      <c r="F106" s="123" t="s">
        <v>31074</v>
      </c>
      <c r="G106" s="123" t="s">
        <v>37828</v>
      </c>
      <c r="H106" s="123" t="s">
        <v>37842</v>
      </c>
      <c r="I106" s="123" t="s">
        <v>100</v>
      </c>
      <c r="J106" s="123" t="s">
        <v>30479</v>
      </c>
      <c r="K106" s="123" t="s">
        <v>30102</v>
      </c>
      <c r="L106" s="123" t="s">
        <v>30025</v>
      </c>
      <c r="M106" s="123" t="s">
        <v>12</v>
      </c>
      <c r="N106" s="123">
        <v>2094.3000000000002</v>
      </c>
      <c r="P106" s="123">
        <v>55</v>
      </c>
      <c r="Q106" s="123">
        <v>3</v>
      </c>
      <c r="R106" s="123" t="str">
        <f t="shared" si="2"/>
        <v>21-090-17-55-55</v>
      </c>
    </row>
    <row r="107" spans="1:18" x14ac:dyDescent="0.2">
      <c r="A107" s="123" t="s">
        <v>38047</v>
      </c>
      <c r="B107" s="123" t="s">
        <v>25639</v>
      </c>
      <c r="C107" s="123" t="s">
        <v>8</v>
      </c>
      <c r="D107" s="123" t="s">
        <v>14</v>
      </c>
      <c r="E107" s="123" t="s">
        <v>30098</v>
      </c>
      <c r="F107" s="123" t="s">
        <v>31074</v>
      </c>
      <c r="G107" s="123" t="s">
        <v>37828</v>
      </c>
      <c r="H107" s="123" t="s">
        <v>37842</v>
      </c>
      <c r="I107" s="123" t="s">
        <v>100</v>
      </c>
      <c r="J107" s="123" t="s">
        <v>30479</v>
      </c>
      <c r="K107" s="123" t="s">
        <v>30102</v>
      </c>
      <c r="L107" s="123" t="s">
        <v>30025</v>
      </c>
      <c r="M107" s="123" t="s">
        <v>12</v>
      </c>
      <c r="N107" s="123">
        <v>2094.3000000000002</v>
      </c>
      <c r="P107" s="123">
        <v>57</v>
      </c>
      <c r="Q107" s="123">
        <v>11</v>
      </c>
      <c r="R107" s="123" t="str">
        <f t="shared" si="2"/>
        <v>21-090-17-57-57</v>
      </c>
    </row>
    <row r="108" spans="1:18" x14ac:dyDescent="0.2">
      <c r="A108" s="123" t="s">
        <v>38048</v>
      </c>
      <c r="B108" s="123" t="s">
        <v>25639</v>
      </c>
      <c r="C108" s="123" t="s">
        <v>8</v>
      </c>
      <c r="D108" s="123" t="s">
        <v>14</v>
      </c>
      <c r="E108" s="123" t="s">
        <v>30098</v>
      </c>
      <c r="F108" s="123" t="s">
        <v>31074</v>
      </c>
      <c r="G108" s="123" t="s">
        <v>37828</v>
      </c>
      <c r="H108" s="123" t="s">
        <v>37842</v>
      </c>
      <c r="I108" s="123" t="s">
        <v>100</v>
      </c>
      <c r="J108" s="123" t="s">
        <v>30479</v>
      </c>
      <c r="K108" s="123" t="s">
        <v>30102</v>
      </c>
      <c r="L108" s="123" t="s">
        <v>30025</v>
      </c>
      <c r="M108" s="123" t="s">
        <v>12</v>
      </c>
      <c r="N108" s="123">
        <v>2094.3000000000002</v>
      </c>
      <c r="P108" s="123">
        <v>59</v>
      </c>
      <c r="Q108" s="123">
        <v>14</v>
      </c>
      <c r="R108" s="123" t="str">
        <f t="shared" si="2"/>
        <v>21-090-17-59-59</v>
      </c>
    </row>
    <row r="109" spans="1:18" x14ac:dyDescent="0.2">
      <c r="A109" s="123" t="s">
        <v>38049</v>
      </c>
      <c r="B109" s="123" t="s">
        <v>25639</v>
      </c>
      <c r="C109" s="123" t="s">
        <v>8</v>
      </c>
      <c r="D109" s="123" t="s">
        <v>14</v>
      </c>
      <c r="E109" s="123" t="s">
        <v>30098</v>
      </c>
      <c r="F109" s="123" t="s">
        <v>31074</v>
      </c>
      <c r="G109" s="123" t="s">
        <v>37828</v>
      </c>
      <c r="H109" s="123" t="s">
        <v>37842</v>
      </c>
      <c r="I109" s="123" t="s">
        <v>100</v>
      </c>
      <c r="J109" s="123" t="s">
        <v>30479</v>
      </c>
      <c r="K109" s="123" t="s">
        <v>30102</v>
      </c>
      <c r="L109" s="123" t="s">
        <v>30025</v>
      </c>
      <c r="M109" s="123" t="s">
        <v>12</v>
      </c>
      <c r="N109" s="123">
        <v>2094.3000000000002</v>
      </c>
      <c r="P109" s="123">
        <v>61</v>
      </c>
      <c r="Q109" s="123">
        <v>10</v>
      </c>
      <c r="R109" s="123" t="str">
        <f t="shared" si="2"/>
        <v>21-090-17-61-61</v>
      </c>
    </row>
    <row r="110" spans="1:18" x14ac:dyDescent="0.2">
      <c r="A110" s="123" t="s">
        <v>38050</v>
      </c>
      <c r="B110" s="123" t="s">
        <v>25639</v>
      </c>
      <c r="C110" s="123" t="s">
        <v>8</v>
      </c>
      <c r="D110" s="123" t="s">
        <v>14</v>
      </c>
      <c r="E110" s="123" t="s">
        <v>30098</v>
      </c>
      <c r="F110" s="123" t="s">
        <v>31074</v>
      </c>
      <c r="G110" s="123" t="s">
        <v>37828</v>
      </c>
      <c r="H110" s="123" t="s">
        <v>37842</v>
      </c>
      <c r="I110" s="123" t="s">
        <v>100</v>
      </c>
      <c r="J110" s="123" t="s">
        <v>30479</v>
      </c>
      <c r="K110" s="123" t="s">
        <v>30102</v>
      </c>
      <c r="L110" s="123" t="s">
        <v>30025</v>
      </c>
      <c r="M110" s="123" t="s">
        <v>12</v>
      </c>
      <c r="N110" s="123">
        <v>2094.3000000000002</v>
      </c>
      <c r="P110" s="123">
        <v>63</v>
      </c>
      <c r="Q110" s="123">
        <v>3</v>
      </c>
      <c r="R110" s="123" t="str">
        <f t="shared" si="2"/>
        <v>21-090-17-63-63</v>
      </c>
    </row>
    <row r="111" spans="1:18" x14ac:dyDescent="0.2">
      <c r="A111" s="123" t="s">
        <v>38051</v>
      </c>
      <c r="B111" s="123" t="s">
        <v>25640</v>
      </c>
      <c r="C111" s="123" t="s">
        <v>8</v>
      </c>
      <c r="D111" s="123" t="s">
        <v>14</v>
      </c>
      <c r="E111" s="123" t="s">
        <v>30098</v>
      </c>
      <c r="F111" s="123" t="s">
        <v>91</v>
      </c>
      <c r="G111" s="123" t="s">
        <v>37828</v>
      </c>
      <c r="H111" s="123" t="s">
        <v>37845</v>
      </c>
      <c r="I111" s="123" t="s">
        <v>150</v>
      </c>
      <c r="J111" s="123" t="s">
        <v>30157</v>
      </c>
      <c r="L111" s="123" t="s">
        <v>30025</v>
      </c>
      <c r="M111" s="123" t="s">
        <v>12</v>
      </c>
      <c r="N111" s="123">
        <v>2094.3000000000002</v>
      </c>
      <c r="P111" s="123">
        <v>55</v>
      </c>
      <c r="Q111" s="123">
        <v>2</v>
      </c>
      <c r="R111" s="123" t="str">
        <f t="shared" si="2"/>
        <v>21-091-60-55-55</v>
      </c>
    </row>
    <row r="112" spans="1:18" x14ac:dyDescent="0.2">
      <c r="A112" s="123" t="s">
        <v>38052</v>
      </c>
      <c r="B112" s="123" t="s">
        <v>25640</v>
      </c>
      <c r="C112" s="123" t="s">
        <v>8</v>
      </c>
      <c r="D112" s="123" t="s">
        <v>14</v>
      </c>
      <c r="E112" s="123" t="s">
        <v>30098</v>
      </c>
      <c r="F112" s="123" t="s">
        <v>91</v>
      </c>
      <c r="G112" s="123" t="s">
        <v>37828</v>
      </c>
      <c r="H112" s="123" t="s">
        <v>37845</v>
      </c>
      <c r="I112" s="123" t="s">
        <v>150</v>
      </c>
      <c r="J112" s="123" t="s">
        <v>30157</v>
      </c>
      <c r="L112" s="123" t="s">
        <v>30025</v>
      </c>
      <c r="M112" s="123" t="s">
        <v>12</v>
      </c>
      <c r="N112" s="123">
        <v>2094.3000000000002</v>
      </c>
      <c r="P112" s="123">
        <v>57</v>
      </c>
      <c r="Q112" s="123">
        <v>7</v>
      </c>
      <c r="R112" s="123" t="str">
        <f t="shared" si="2"/>
        <v>21-091-60-57-57</v>
      </c>
    </row>
    <row r="113" spans="1:18" x14ac:dyDescent="0.2">
      <c r="A113" s="123" t="s">
        <v>38053</v>
      </c>
      <c r="B113" s="123" t="s">
        <v>25640</v>
      </c>
      <c r="C113" s="123" t="s">
        <v>8</v>
      </c>
      <c r="D113" s="123" t="s">
        <v>14</v>
      </c>
      <c r="E113" s="123" t="s">
        <v>30098</v>
      </c>
      <c r="F113" s="123" t="s">
        <v>91</v>
      </c>
      <c r="G113" s="123" t="s">
        <v>37828</v>
      </c>
      <c r="H113" s="123" t="s">
        <v>37845</v>
      </c>
      <c r="I113" s="123" t="s">
        <v>150</v>
      </c>
      <c r="J113" s="123" t="s">
        <v>30157</v>
      </c>
      <c r="L113" s="123" t="s">
        <v>30025</v>
      </c>
      <c r="M113" s="123" t="s">
        <v>12</v>
      </c>
      <c r="N113" s="123">
        <v>2094.3000000000002</v>
      </c>
      <c r="P113" s="123">
        <v>59</v>
      </c>
      <c r="Q113" s="123">
        <v>9</v>
      </c>
      <c r="R113" s="123" t="str">
        <f t="shared" si="2"/>
        <v>21-091-60-59-59</v>
      </c>
    </row>
    <row r="114" spans="1:18" x14ac:dyDescent="0.2">
      <c r="A114" s="123" t="s">
        <v>38054</v>
      </c>
      <c r="B114" s="123" t="s">
        <v>25640</v>
      </c>
      <c r="C114" s="123" t="s">
        <v>8</v>
      </c>
      <c r="D114" s="123" t="s">
        <v>14</v>
      </c>
      <c r="E114" s="123" t="s">
        <v>30098</v>
      </c>
      <c r="F114" s="123" t="s">
        <v>91</v>
      </c>
      <c r="G114" s="123" t="s">
        <v>37828</v>
      </c>
      <c r="H114" s="123" t="s">
        <v>37845</v>
      </c>
      <c r="I114" s="123" t="s">
        <v>150</v>
      </c>
      <c r="J114" s="123" t="s">
        <v>30157</v>
      </c>
      <c r="L114" s="123" t="s">
        <v>30025</v>
      </c>
      <c r="M114" s="123" t="s">
        <v>12</v>
      </c>
      <c r="N114" s="123">
        <v>2094.3000000000002</v>
      </c>
      <c r="P114" s="123">
        <v>61</v>
      </c>
      <c r="Q114" s="123">
        <v>5</v>
      </c>
      <c r="R114" s="123" t="str">
        <f t="shared" si="2"/>
        <v>21-091-60-61-61</v>
      </c>
    </row>
    <row r="115" spans="1:18" x14ac:dyDescent="0.2">
      <c r="A115" s="123" t="s">
        <v>38055</v>
      </c>
      <c r="B115" s="123" t="s">
        <v>25640</v>
      </c>
      <c r="C115" s="123" t="s">
        <v>8</v>
      </c>
      <c r="D115" s="123" t="s">
        <v>14</v>
      </c>
      <c r="E115" s="123" t="s">
        <v>30098</v>
      </c>
      <c r="F115" s="123" t="s">
        <v>91</v>
      </c>
      <c r="G115" s="123" t="s">
        <v>37828</v>
      </c>
      <c r="H115" s="123" t="s">
        <v>37845</v>
      </c>
      <c r="I115" s="123" t="s">
        <v>150</v>
      </c>
      <c r="J115" s="123" t="s">
        <v>30157</v>
      </c>
      <c r="L115" s="123" t="s">
        <v>30025</v>
      </c>
      <c r="M115" s="123" t="s">
        <v>12</v>
      </c>
      <c r="N115" s="123">
        <v>2094.3000000000002</v>
      </c>
      <c r="P115" s="123">
        <v>63</v>
      </c>
      <c r="Q115" s="123">
        <v>1</v>
      </c>
      <c r="R115" s="123" t="str">
        <f t="shared" si="2"/>
        <v>21-091-60-63-63</v>
      </c>
    </row>
    <row r="116" spans="1:18" x14ac:dyDescent="0.2">
      <c r="A116" s="123" t="s">
        <v>38056</v>
      </c>
      <c r="B116" s="123" t="s">
        <v>25640</v>
      </c>
      <c r="C116" s="123" t="s">
        <v>8</v>
      </c>
      <c r="D116" s="123" t="s">
        <v>14</v>
      </c>
      <c r="E116" s="123" t="s">
        <v>30098</v>
      </c>
      <c r="F116" s="123" t="s">
        <v>31074</v>
      </c>
      <c r="G116" s="123" t="s">
        <v>37828</v>
      </c>
      <c r="H116" s="123" t="s">
        <v>37846</v>
      </c>
      <c r="I116" s="123" t="s">
        <v>25440</v>
      </c>
      <c r="J116" s="123" t="s">
        <v>30157</v>
      </c>
      <c r="L116" s="123" t="s">
        <v>30025</v>
      </c>
      <c r="M116" s="123" t="s">
        <v>12</v>
      </c>
      <c r="N116" s="123">
        <v>2094.3000000000002</v>
      </c>
      <c r="P116" s="123">
        <v>55</v>
      </c>
      <c r="Q116" s="123">
        <v>3</v>
      </c>
      <c r="R116" s="123" t="str">
        <f t="shared" si="2"/>
        <v>21-091-00-55-55</v>
      </c>
    </row>
    <row r="117" spans="1:18" x14ac:dyDescent="0.2">
      <c r="A117" s="123" t="s">
        <v>38057</v>
      </c>
      <c r="B117" s="123" t="s">
        <v>25640</v>
      </c>
      <c r="C117" s="123" t="s">
        <v>8</v>
      </c>
      <c r="D117" s="123" t="s">
        <v>14</v>
      </c>
      <c r="E117" s="123" t="s">
        <v>30098</v>
      </c>
      <c r="F117" s="123" t="s">
        <v>31074</v>
      </c>
      <c r="G117" s="123" t="s">
        <v>37828</v>
      </c>
      <c r="H117" s="123" t="s">
        <v>37846</v>
      </c>
      <c r="I117" s="123" t="s">
        <v>25440</v>
      </c>
      <c r="J117" s="123" t="s">
        <v>30157</v>
      </c>
      <c r="L117" s="123" t="s">
        <v>30025</v>
      </c>
      <c r="M117" s="123" t="s">
        <v>12</v>
      </c>
      <c r="N117" s="123">
        <v>2094.3000000000002</v>
      </c>
      <c r="P117" s="123">
        <v>57</v>
      </c>
      <c r="Q117" s="123">
        <v>9</v>
      </c>
      <c r="R117" s="123" t="str">
        <f t="shared" si="2"/>
        <v>21-091-00-57-57</v>
      </c>
    </row>
    <row r="118" spans="1:18" x14ac:dyDescent="0.2">
      <c r="A118" s="123" t="s">
        <v>38058</v>
      </c>
      <c r="B118" s="123" t="s">
        <v>25640</v>
      </c>
      <c r="C118" s="123" t="s">
        <v>8</v>
      </c>
      <c r="D118" s="123" t="s">
        <v>14</v>
      </c>
      <c r="E118" s="123" t="s">
        <v>30098</v>
      </c>
      <c r="F118" s="123" t="s">
        <v>31074</v>
      </c>
      <c r="G118" s="123" t="s">
        <v>37828</v>
      </c>
      <c r="H118" s="123" t="s">
        <v>37846</v>
      </c>
      <c r="I118" s="123" t="s">
        <v>25440</v>
      </c>
      <c r="J118" s="123" t="s">
        <v>30157</v>
      </c>
      <c r="L118" s="123" t="s">
        <v>30025</v>
      </c>
      <c r="M118" s="123" t="s">
        <v>12</v>
      </c>
      <c r="N118" s="123">
        <v>2094.3000000000002</v>
      </c>
      <c r="P118" s="123">
        <v>59</v>
      </c>
      <c r="Q118" s="123">
        <v>11</v>
      </c>
      <c r="R118" s="123" t="str">
        <f t="shared" si="2"/>
        <v>21-091-00-59-59</v>
      </c>
    </row>
    <row r="119" spans="1:18" x14ac:dyDescent="0.2">
      <c r="A119" s="123" t="s">
        <v>38059</v>
      </c>
      <c r="B119" s="123" t="s">
        <v>25640</v>
      </c>
      <c r="C119" s="123" t="s">
        <v>8</v>
      </c>
      <c r="D119" s="123" t="s">
        <v>14</v>
      </c>
      <c r="E119" s="123" t="s">
        <v>30098</v>
      </c>
      <c r="F119" s="123" t="s">
        <v>31074</v>
      </c>
      <c r="G119" s="123" t="s">
        <v>37828</v>
      </c>
      <c r="H119" s="123" t="s">
        <v>37846</v>
      </c>
      <c r="I119" s="123" t="s">
        <v>25440</v>
      </c>
      <c r="J119" s="123" t="s">
        <v>30157</v>
      </c>
      <c r="L119" s="123" t="s">
        <v>30025</v>
      </c>
      <c r="M119" s="123" t="s">
        <v>12</v>
      </c>
      <c r="N119" s="123">
        <v>2094.3000000000002</v>
      </c>
      <c r="P119" s="123">
        <v>61</v>
      </c>
      <c r="Q119" s="123">
        <v>8</v>
      </c>
      <c r="R119" s="123" t="str">
        <f t="shared" si="2"/>
        <v>21-091-00-61-61</v>
      </c>
    </row>
    <row r="120" spans="1:18" x14ac:dyDescent="0.2">
      <c r="A120" s="123" t="s">
        <v>38060</v>
      </c>
      <c r="B120" s="123" t="s">
        <v>25640</v>
      </c>
      <c r="C120" s="123" t="s">
        <v>8</v>
      </c>
      <c r="D120" s="123" t="s">
        <v>14</v>
      </c>
      <c r="E120" s="123" t="s">
        <v>30098</v>
      </c>
      <c r="F120" s="123" t="s">
        <v>31074</v>
      </c>
      <c r="G120" s="123" t="s">
        <v>37828</v>
      </c>
      <c r="H120" s="123" t="s">
        <v>37846</v>
      </c>
      <c r="I120" s="123" t="s">
        <v>25440</v>
      </c>
      <c r="J120" s="123" t="s">
        <v>30157</v>
      </c>
      <c r="L120" s="123" t="s">
        <v>30025</v>
      </c>
      <c r="M120" s="123" t="s">
        <v>12</v>
      </c>
      <c r="N120" s="123">
        <v>2094.3000000000002</v>
      </c>
      <c r="P120" s="123">
        <v>63</v>
      </c>
      <c r="Q120" s="123">
        <v>3</v>
      </c>
      <c r="R120" s="123" t="str">
        <f t="shared" si="2"/>
        <v>21-091-00-63-63</v>
      </c>
    </row>
    <row r="121" spans="1:18" x14ac:dyDescent="0.2">
      <c r="A121" s="123" t="s">
        <v>38061</v>
      </c>
      <c r="B121" s="123" t="s">
        <v>25640</v>
      </c>
      <c r="C121" s="123" t="s">
        <v>8</v>
      </c>
      <c r="D121" s="123" t="s">
        <v>14</v>
      </c>
      <c r="E121" s="123" t="s">
        <v>30098</v>
      </c>
      <c r="F121" s="123" t="s">
        <v>31074</v>
      </c>
      <c r="G121" s="123" t="s">
        <v>37828</v>
      </c>
      <c r="H121" s="123" t="s">
        <v>37847</v>
      </c>
      <c r="I121" s="123" t="s">
        <v>28</v>
      </c>
      <c r="J121" s="123" t="s">
        <v>30157</v>
      </c>
      <c r="L121" s="123" t="s">
        <v>30025</v>
      </c>
      <c r="M121" s="123" t="s">
        <v>12</v>
      </c>
      <c r="N121" s="123">
        <v>2094.3000000000002</v>
      </c>
      <c r="P121" s="123">
        <v>55</v>
      </c>
      <c r="Q121" s="123">
        <v>3</v>
      </c>
      <c r="R121" s="123" t="str">
        <f t="shared" si="2"/>
        <v>21-091-08-55-55</v>
      </c>
    </row>
    <row r="122" spans="1:18" x14ac:dyDescent="0.2">
      <c r="A122" s="123" t="s">
        <v>38062</v>
      </c>
      <c r="B122" s="123" t="s">
        <v>25640</v>
      </c>
      <c r="C122" s="123" t="s">
        <v>8</v>
      </c>
      <c r="D122" s="123" t="s">
        <v>14</v>
      </c>
      <c r="E122" s="123" t="s">
        <v>30098</v>
      </c>
      <c r="F122" s="123" t="s">
        <v>31074</v>
      </c>
      <c r="G122" s="123" t="s">
        <v>37828</v>
      </c>
      <c r="H122" s="123" t="s">
        <v>37847</v>
      </c>
      <c r="I122" s="123" t="s">
        <v>28</v>
      </c>
      <c r="J122" s="123" t="s">
        <v>30157</v>
      </c>
      <c r="L122" s="123" t="s">
        <v>30025</v>
      </c>
      <c r="M122" s="123" t="s">
        <v>12</v>
      </c>
      <c r="N122" s="123">
        <v>2094.3000000000002</v>
      </c>
      <c r="P122" s="123">
        <v>57</v>
      </c>
      <c r="Q122" s="123">
        <v>9</v>
      </c>
      <c r="R122" s="123" t="str">
        <f t="shared" si="2"/>
        <v>21-091-08-57-57</v>
      </c>
    </row>
    <row r="123" spans="1:18" x14ac:dyDescent="0.2">
      <c r="A123" s="123" t="s">
        <v>38063</v>
      </c>
      <c r="B123" s="123" t="s">
        <v>25640</v>
      </c>
      <c r="C123" s="123" t="s">
        <v>8</v>
      </c>
      <c r="D123" s="123" t="s">
        <v>14</v>
      </c>
      <c r="E123" s="123" t="s">
        <v>30098</v>
      </c>
      <c r="F123" s="123" t="s">
        <v>31074</v>
      </c>
      <c r="G123" s="123" t="s">
        <v>37828</v>
      </c>
      <c r="H123" s="123" t="s">
        <v>37847</v>
      </c>
      <c r="I123" s="123" t="s">
        <v>28</v>
      </c>
      <c r="J123" s="123" t="s">
        <v>30157</v>
      </c>
      <c r="L123" s="123" t="s">
        <v>30025</v>
      </c>
      <c r="M123" s="123" t="s">
        <v>12</v>
      </c>
      <c r="N123" s="123">
        <v>2094.3000000000002</v>
      </c>
      <c r="P123" s="123">
        <v>59</v>
      </c>
      <c r="Q123" s="123">
        <v>11</v>
      </c>
      <c r="R123" s="123" t="str">
        <f t="shared" si="2"/>
        <v>21-091-08-59-59</v>
      </c>
    </row>
    <row r="124" spans="1:18" x14ac:dyDescent="0.2">
      <c r="A124" s="123" t="s">
        <v>38064</v>
      </c>
      <c r="B124" s="123" t="s">
        <v>25640</v>
      </c>
      <c r="C124" s="123" t="s">
        <v>8</v>
      </c>
      <c r="D124" s="123" t="s">
        <v>14</v>
      </c>
      <c r="E124" s="123" t="s">
        <v>30098</v>
      </c>
      <c r="F124" s="123" t="s">
        <v>31074</v>
      </c>
      <c r="G124" s="123" t="s">
        <v>37828</v>
      </c>
      <c r="H124" s="123" t="s">
        <v>37847</v>
      </c>
      <c r="I124" s="123" t="s">
        <v>28</v>
      </c>
      <c r="J124" s="123" t="s">
        <v>30157</v>
      </c>
      <c r="L124" s="123" t="s">
        <v>30025</v>
      </c>
      <c r="M124" s="123" t="s">
        <v>12</v>
      </c>
      <c r="N124" s="123">
        <v>2094.3000000000002</v>
      </c>
      <c r="P124" s="123">
        <v>61</v>
      </c>
      <c r="Q124" s="123">
        <v>8</v>
      </c>
      <c r="R124" s="123" t="str">
        <f t="shared" si="2"/>
        <v>21-091-08-61-61</v>
      </c>
    </row>
    <row r="125" spans="1:18" x14ac:dyDescent="0.2">
      <c r="A125" s="123" t="s">
        <v>38065</v>
      </c>
      <c r="B125" s="123" t="s">
        <v>25640</v>
      </c>
      <c r="C125" s="123" t="s">
        <v>8</v>
      </c>
      <c r="D125" s="123" t="s">
        <v>14</v>
      </c>
      <c r="E125" s="123" t="s">
        <v>30098</v>
      </c>
      <c r="F125" s="123" t="s">
        <v>31074</v>
      </c>
      <c r="G125" s="123" t="s">
        <v>37828</v>
      </c>
      <c r="H125" s="123" t="s">
        <v>37847</v>
      </c>
      <c r="I125" s="123" t="s">
        <v>28</v>
      </c>
      <c r="J125" s="123" t="s">
        <v>30157</v>
      </c>
      <c r="L125" s="123" t="s">
        <v>30025</v>
      </c>
      <c r="M125" s="123" t="s">
        <v>12</v>
      </c>
      <c r="N125" s="123">
        <v>2094.3000000000002</v>
      </c>
      <c r="P125" s="123">
        <v>63</v>
      </c>
      <c r="Q125" s="123">
        <v>3</v>
      </c>
      <c r="R125" s="123" t="str">
        <f t="shared" si="2"/>
        <v>21-091-08-63-63</v>
      </c>
    </row>
    <row r="126" spans="1:18" x14ac:dyDescent="0.2">
      <c r="A126" s="137" t="s">
        <v>38066</v>
      </c>
      <c r="B126" s="123" t="s">
        <v>25640</v>
      </c>
      <c r="C126" s="123" t="s">
        <v>8</v>
      </c>
      <c r="D126" s="123" t="s">
        <v>14</v>
      </c>
      <c r="E126" s="123" t="s">
        <v>30098</v>
      </c>
      <c r="F126" s="123" t="s">
        <v>31074</v>
      </c>
      <c r="G126" s="123" t="s">
        <v>37828</v>
      </c>
      <c r="H126" s="123" t="s">
        <v>37848</v>
      </c>
      <c r="I126" s="137" t="s">
        <v>37693</v>
      </c>
      <c r="J126" s="123" t="s">
        <v>30157</v>
      </c>
      <c r="L126" s="123" t="s">
        <v>30025</v>
      </c>
      <c r="M126" s="123" t="s">
        <v>12</v>
      </c>
      <c r="N126" s="123">
        <v>2094.3000000000002</v>
      </c>
      <c r="P126" s="123">
        <v>55</v>
      </c>
      <c r="Q126" s="123">
        <v>3</v>
      </c>
      <c r="R126" s="123" t="str">
        <f t="shared" si="2"/>
        <v>21-091-10-55-55</v>
      </c>
    </row>
    <row r="127" spans="1:18" x14ac:dyDescent="0.2">
      <c r="A127" s="123" t="s">
        <v>38067</v>
      </c>
      <c r="B127" s="123" t="s">
        <v>25640</v>
      </c>
      <c r="C127" s="123" t="s">
        <v>8</v>
      </c>
      <c r="D127" s="123" t="s">
        <v>14</v>
      </c>
      <c r="E127" s="123" t="s">
        <v>30098</v>
      </c>
      <c r="F127" s="123" t="s">
        <v>31074</v>
      </c>
      <c r="G127" s="123" t="s">
        <v>37828</v>
      </c>
      <c r="H127" s="123" t="s">
        <v>37848</v>
      </c>
      <c r="I127" s="123" t="s">
        <v>37693</v>
      </c>
      <c r="J127" s="123" t="s">
        <v>30157</v>
      </c>
      <c r="L127" s="123" t="s">
        <v>30025</v>
      </c>
      <c r="M127" s="123" t="s">
        <v>12</v>
      </c>
      <c r="N127" s="123">
        <v>2094.3000000000002</v>
      </c>
      <c r="P127" s="123">
        <v>57</v>
      </c>
      <c r="Q127" s="123">
        <v>9</v>
      </c>
      <c r="R127" s="123" t="str">
        <f t="shared" si="2"/>
        <v>21-091-10-57-57</v>
      </c>
    </row>
    <row r="128" spans="1:18" x14ac:dyDescent="0.2">
      <c r="A128" s="123" t="s">
        <v>38068</v>
      </c>
      <c r="B128" s="123" t="s">
        <v>25640</v>
      </c>
      <c r="C128" s="123" t="s">
        <v>8</v>
      </c>
      <c r="D128" s="123" t="s">
        <v>14</v>
      </c>
      <c r="E128" s="123" t="s">
        <v>30098</v>
      </c>
      <c r="F128" s="123" t="s">
        <v>31074</v>
      </c>
      <c r="G128" s="123" t="s">
        <v>37828</v>
      </c>
      <c r="H128" s="123" t="s">
        <v>37848</v>
      </c>
      <c r="I128" s="123" t="s">
        <v>37693</v>
      </c>
      <c r="J128" s="123" t="s">
        <v>30157</v>
      </c>
      <c r="L128" s="123" t="s">
        <v>30025</v>
      </c>
      <c r="M128" s="123" t="s">
        <v>12</v>
      </c>
      <c r="N128" s="123">
        <v>2094.3000000000002</v>
      </c>
      <c r="P128" s="123">
        <v>59</v>
      </c>
      <c r="Q128" s="123">
        <v>11</v>
      </c>
      <c r="R128" s="123" t="str">
        <f t="shared" si="2"/>
        <v>21-091-10-59-59</v>
      </c>
    </row>
    <row r="129" spans="1:18" x14ac:dyDescent="0.2">
      <c r="A129" s="123" t="s">
        <v>38069</v>
      </c>
      <c r="B129" s="123" t="s">
        <v>25640</v>
      </c>
      <c r="C129" s="123" t="s">
        <v>8</v>
      </c>
      <c r="D129" s="123" t="s">
        <v>14</v>
      </c>
      <c r="E129" s="123" t="s">
        <v>30098</v>
      </c>
      <c r="F129" s="123" t="s">
        <v>31074</v>
      </c>
      <c r="G129" s="123" t="s">
        <v>37828</v>
      </c>
      <c r="H129" s="123" t="s">
        <v>37848</v>
      </c>
      <c r="I129" s="123" t="s">
        <v>37693</v>
      </c>
      <c r="J129" s="123" t="s">
        <v>30157</v>
      </c>
      <c r="L129" s="123" t="s">
        <v>30025</v>
      </c>
      <c r="M129" s="123" t="s">
        <v>12</v>
      </c>
      <c r="N129" s="123">
        <v>2094.3000000000002</v>
      </c>
      <c r="P129" s="123">
        <v>61</v>
      </c>
      <c r="Q129" s="123">
        <v>8</v>
      </c>
      <c r="R129" s="123" t="str">
        <f t="shared" si="2"/>
        <v>21-091-10-61-61</v>
      </c>
    </row>
    <row r="130" spans="1:18" x14ac:dyDescent="0.2">
      <c r="A130" s="123" t="s">
        <v>38070</v>
      </c>
      <c r="B130" s="123" t="s">
        <v>25640</v>
      </c>
      <c r="C130" s="123" t="s">
        <v>8</v>
      </c>
      <c r="D130" s="123" t="s">
        <v>14</v>
      </c>
      <c r="E130" s="123" t="s">
        <v>30098</v>
      </c>
      <c r="F130" s="123" t="s">
        <v>31074</v>
      </c>
      <c r="G130" s="123" t="s">
        <v>37828</v>
      </c>
      <c r="H130" s="123" t="s">
        <v>37848</v>
      </c>
      <c r="I130" s="123" t="s">
        <v>37693</v>
      </c>
      <c r="J130" s="123" t="s">
        <v>30157</v>
      </c>
      <c r="L130" s="123" t="s">
        <v>30025</v>
      </c>
      <c r="M130" s="123" t="s">
        <v>12</v>
      </c>
      <c r="N130" s="123">
        <v>2094.3000000000002</v>
      </c>
      <c r="P130" s="123">
        <v>63</v>
      </c>
      <c r="Q130" s="123">
        <v>3</v>
      </c>
      <c r="R130" s="123" t="str">
        <f t="shared" si="2"/>
        <v>21-091-10-63-63</v>
      </c>
    </row>
    <row r="131" spans="1:18" x14ac:dyDescent="0.2">
      <c r="A131" s="123" t="s">
        <v>38071</v>
      </c>
      <c r="B131" s="123" t="s">
        <v>25640</v>
      </c>
      <c r="C131" s="123" t="s">
        <v>8</v>
      </c>
      <c r="D131" s="123" t="s">
        <v>14</v>
      </c>
      <c r="E131" s="123" t="s">
        <v>30098</v>
      </c>
      <c r="F131" s="123" t="s">
        <v>31074</v>
      </c>
      <c r="G131" s="123" t="s">
        <v>37828</v>
      </c>
      <c r="H131" s="123" t="s">
        <v>37849</v>
      </c>
      <c r="I131" s="123" t="s">
        <v>25506</v>
      </c>
      <c r="J131" s="123" t="s">
        <v>30157</v>
      </c>
      <c r="L131" s="123" t="s">
        <v>30025</v>
      </c>
      <c r="M131" s="123" t="s">
        <v>12</v>
      </c>
      <c r="N131" s="123">
        <v>2094.3000000000002</v>
      </c>
      <c r="P131" s="123">
        <v>55</v>
      </c>
      <c r="Q131" s="123">
        <v>3</v>
      </c>
      <c r="R131" s="123" t="str">
        <f t="shared" si="2"/>
        <v>21-091-01-55-55</v>
      </c>
    </row>
    <row r="132" spans="1:18" x14ac:dyDescent="0.2">
      <c r="A132" s="123" t="s">
        <v>38072</v>
      </c>
      <c r="B132" s="123" t="s">
        <v>25640</v>
      </c>
      <c r="C132" s="123" t="s">
        <v>8</v>
      </c>
      <c r="D132" s="123" t="s">
        <v>14</v>
      </c>
      <c r="E132" s="123" t="s">
        <v>30098</v>
      </c>
      <c r="F132" s="123" t="s">
        <v>31074</v>
      </c>
      <c r="G132" s="123" t="s">
        <v>37828</v>
      </c>
      <c r="H132" s="123" t="s">
        <v>37849</v>
      </c>
      <c r="I132" s="123" t="s">
        <v>25506</v>
      </c>
      <c r="J132" s="123" t="s">
        <v>30157</v>
      </c>
      <c r="L132" s="123" t="s">
        <v>30025</v>
      </c>
      <c r="M132" s="123" t="s">
        <v>12</v>
      </c>
      <c r="N132" s="123">
        <v>2094.3000000000002</v>
      </c>
      <c r="P132" s="123">
        <v>57</v>
      </c>
      <c r="Q132" s="123">
        <v>9</v>
      </c>
      <c r="R132" s="123" t="str">
        <f t="shared" si="2"/>
        <v>21-091-01-57-57</v>
      </c>
    </row>
    <row r="133" spans="1:18" x14ac:dyDescent="0.2">
      <c r="A133" s="123" t="s">
        <v>38073</v>
      </c>
      <c r="B133" s="123" t="s">
        <v>25640</v>
      </c>
      <c r="C133" s="123" t="s">
        <v>8</v>
      </c>
      <c r="D133" s="123" t="s">
        <v>14</v>
      </c>
      <c r="E133" s="123" t="s">
        <v>30098</v>
      </c>
      <c r="F133" s="123" t="s">
        <v>31074</v>
      </c>
      <c r="G133" s="123" t="s">
        <v>37828</v>
      </c>
      <c r="H133" s="123" t="s">
        <v>37849</v>
      </c>
      <c r="I133" s="123" t="s">
        <v>25506</v>
      </c>
      <c r="J133" s="123" t="s">
        <v>30157</v>
      </c>
      <c r="L133" s="123" t="s">
        <v>30025</v>
      </c>
      <c r="M133" s="123" t="s">
        <v>12</v>
      </c>
      <c r="N133" s="123">
        <v>2094.3000000000002</v>
      </c>
      <c r="P133" s="123">
        <v>59</v>
      </c>
      <c r="Q133" s="123">
        <v>10</v>
      </c>
      <c r="R133" s="123" t="str">
        <f t="shared" si="2"/>
        <v>21-091-01-59-59</v>
      </c>
    </row>
    <row r="134" spans="1:18" x14ac:dyDescent="0.2">
      <c r="A134" s="123" t="s">
        <v>38074</v>
      </c>
      <c r="B134" s="123" t="s">
        <v>25640</v>
      </c>
      <c r="C134" s="123" t="s">
        <v>8</v>
      </c>
      <c r="D134" s="123" t="s">
        <v>14</v>
      </c>
      <c r="E134" s="123" t="s">
        <v>30098</v>
      </c>
      <c r="F134" s="123" t="s">
        <v>31074</v>
      </c>
      <c r="G134" s="123" t="s">
        <v>37828</v>
      </c>
      <c r="H134" s="123" t="s">
        <v>37849</v>
      </c>
      <c r="I134" s="123" t="s">
        <v>25506</v>
      </c>
      <c r="J134" s="123" t="s">
        <v>30157</v>
      </c>
      <c r="L134" s="123" t="s">
        <v>30025</v>
      </c>
      <c r="M134" s="123" t="s">
        <v>12</v>
      </c>
      <c r="N134" s="123">
        <v>2094.3000000000002</v>
      </c>
      <c r="P134" s="123">
        <v>61</v>
      </c>
      <c r="Q134" s="123">
        <v>8</v>
      </c>
      <c r="R134" s="123" t="str">
        <f t="shared" si="2"/>
        <v>21-091-01-61-61</v>
      </c>
    </row>
    <row r="135" spans="1:18" x14ac:dyDescent="0.2">
      <c r="A135" s="123" t="s">
        <v>38075</v>
      </c>
      <c r="B135" s="123" t="s">
        <v>25640</v>
      </c>
      <c r="C135" s="123" t="s">
        <v>8</v>
      </c>
      <c r="D135" s="123" t="s">
        <v>14</v>
      </c>
      <c r="E135" s="123" t="s">
        <v>30098</v>
      </c>
      <c r="F135" s="123" t="s">
        <v>31074</v>
      </c>
      <c r="G135" s="123" t="s">
        <v>37828</v>
      </c>
      <c r="H135" s="123" t="s">
        <v>37849</v>
      </c>
      <c r="I135" s="123" t="s">
        <v>25506</v>
      </c>
      <c r="J135" s="123" t="s">
        <v>30157</v>
      </c>
      <c r="L135" s="123" t="s">
        <v>30025</v>
      </c>
      <c r="M135" s="123" t="s">
        <v>12</v>
      </c>
      <c r="N135" s="123">
        <v>2094.3000000000002</v>
      </c>
      <c r="P135" s="123">
        <v>63</v>
      </c>
      <c r="Q135" s="123">
        <v>3</v>
      </c>
      <c r="R135" s="123" t="str">
        <f t="shared" si="2"/>
        <v>21-091-01-63-63</v>
      </c>
    </row>
    <row r="136" spans="1:18" x14ac:dyDescent="0.2">
      <c r="A136" s="123" t="s">
        <v>38076</v>
      </c>
      <c r="B136" s="123" t="s">
        <v>25640</v>
      </c>
      <c r="C136" s="123" t="s">
        <v>8</v>
      </c>
      <c r="D136" s="123" t="s">
        <v>14</v>
      </c>
      <c r="E136" s="123" t="s">
        <v>30098</v>
      </c>
      <c r="F136" s="123" t="s">
        <v>31074</v>
      </c>
      <c r="G136" s="123" t="s">
        <v>37828</v>
      </c>
      <c r="H136" s="123" t="s">
        <v>37850</v>
      </c>
      <c r="I136" s="123" t="s">
        <v>29</v>
      </c>
      <c r="J136" s="123" t="s">
        <v>30157</v>
      </c>
      <c r="L136" s="123" t="s">
        <v>30025</v>
      </c>
      <c r="M136" s="123" t="s">
        <v>12</v>
      </c>
      <c r="N136" s="123">
        <v>2094.3000000000002</v>
      </c>
      <c r="P136" s="123">
        <v>55</v>
      </c>
      <c r="Q136" s="123">
        <v>3</v>
      </c>
      <c r="R136" s="123" t="str">
        <f t="shared" ref="R136:R199" si="3">SUBSTITUTE(A136&amp;"-"&amp;P136,"ONE","00")</f>
        <v>21-091-02-55-55</v>
      </c>
    </row>
    <row r="137" spans="1:18" x14ac:dyDescent="0.2">
      <c r="A137" s="123" t="s">
        <v>38077</v>
      </c>
      <c r="B137" s="123" t="s">
        <v>25640</v>
      </c>
      <c r="C137" s="123" t="s">
        <v>8</v>
      </c>
      <c r="D137" s="123" t="s">
        <v>14</v>
      </c>
      <c r="E137" s="123" t="s">
        <v>30098</v>
      </c>
      <c r="F137" s="123" t="s">
        <v>31074</v>
      </c>
      <c r="G137" s="123" t="s">
        <v>37828</v>
      </c>
      <c r="H137" s="123" t="s">
        <v>37850</v>
      </c>
      <c r="I137" s="123" t="s">
        <v>29</v>
      </c>
      <c r="J137" s="123" t="s">
        <v>30157</v>
      </c>
      <c r="L137" s="123" t="s">
        <v>30025</v>
      </c>
      <c r="M137" s="123" t="s">
        <v>12</v>
      </c>
      <c r="N137" s="123">
        <v>2094.3000000000002</v>
      </c>
      <c r="P137" s="123">
        <v>57</v>
      </c>
      <c r="Q137" s="123">
        <v>10</v>
      </c>
      <c r="R137" s="123" t="str">
        <f t="shared" si="3"/>
        <v>21-091-02-57-57</v>
      </c>
    </row>
    <row r="138" spans="1:18" x14ac:dyDescent="0.2">
      <c r="A138" s="123" t="s">
        <v>38078</v>
      </c>
      <c r="B138" s="123" t="s">
        <v>25640</v>
      </c>
      <c r="C138" s="123" t="s">
        <v>8</v>
      </c>
      <c r="D138" s="123" t="s">
        <v>14</v>
      </c>
      <c r="E138" s="123" t="s">
        <v>30098</v>
      </c>
      <c r="F138" s="123" t="s">
        <v>31074</v>
      </c>
      <c r="G138" s="123" t="s">
        <v>37828</v>
      </c>
      <c r="H138" s="123" t="s">
        <v>37850</v>
      </c>
      <c r="I138" s="123" t="s">
        <v>29</v>
      </c>
      <c r="J138" s="123" t="s">
        <v>30157</v>
      </c>
      <c r="L138" s="123" t="s">
        <v>30025</v>
      </c>
      <c r="M138" s="123" t="s">
        <v>12</v>
      </c>
      <c r="N138" s="123">
        <v>2094.3000000000002</v>
      </c>
      <c r="P138" s="123">
        <v>59</v>
      </c>
      <c r="Q138" s="123">
        <v>13</v>
      </c>
      <c r="R138" s="123" t="str">
        <f t="shared" si="3"/>
        <v>21-091-02-59-59</v>
      </c>
    </row>
    <row r="139" spans="1:18" x14ac:dyDescent="0.2">
      <c r="A139" s="123" t="s">
        <v>38079</v>
      </c>
      <c r="B139" s="123" t="s">
        <v>25640</v>
      </c>
      <c r="C139" s="123" t="s">
        <v>8</v>
      </c>
      <c r="D139" s="123" t="s">
        <v>14</v>
      </c>
      <c r="E139" s="123" t="s">
        <v>30098</v>
      </c>
      <c r="F139" s="123" t="s">
        <v>31074</v>
      </c>
      <c r="G139" s="123" t="s">
        <v>37828</v>
      </c>
      <c r="H139" s="123" t="s">
        <v>37850</v>
      </c>
      <c r="I139" s="123" t="s">
        <v>29</v>
      </c>
      <c r="J139" s="123" t="s">
        <v>30157</v>
      </c>
      <c r="L139" s="123" t="s">
        <v>30025</v>
      </c>
      <c r="M139" s="123" t="s">
        <v>12</v>
      </c>
      <c r="N139" s="123">
        <v>2094.3000000000002</v>
      </c>
      <c r="P139" s="123">
        <v>61</v>
      </c>
      <c r="Q139" s="123">
        <v>9</v>
      </c>
      <c r="R139" s="123" t="str">
        <f t="shared" si="3"/>
        <v>21-091-02-61-61</v>
      </c>
    </row>
    <row r="140" spans="1:18" x14ac:dyDescent="0.2">
      <c r="A140" s="123" t="s">
        <v>38080</v>
      </c>
      <c r="B140" s="123" t="s">
        <v>25640</v>
      </c>
      <c r="C140" s="123" t="s">
        <v>8</v>
      </c>
      <c r="D140" s="123" t="s">
        <v>14</v>
      </c>
      <c r="E140" s="123" t="s">
        <v>30098</v>
      </c>
      <c r="F140" s="123" t="s">
        <v>31074</v>
      </c>
      <c r="G140" s="123" t="s">
        <v>37828</v>
      </c>
      <c r="H140" s="123" t="s">
        <v>37850</v>
      </c>
      <c r="I140" s="123" t="s">
        <v>29</v>
      </c>
      <c r="J140" s="123" t="s">
        <v>30157</v>
      </c>
      <c r="L140" s="123" t="s">
        <v>30025</v>
      </c>
      <c r="M140" s="123" t="s">
        <v>12</v>
      </c>
      <c r="N140" s="123">
        <v>2094.3000000000002</v>
      </c>
      <c r="P140" s="123">
        <v>63</v>
      </c>
      <c r="Q140" s="123">
        <v>3</v>
      </c>
      <c r="R140" s="123" t="str">
        <f t="shared" si="3"/>
        <v>21-091-02-63-63</v>
      </c>
    </row>
    <row r="141" spans="1:18" x14ac:dyDescent="0.2">
      <c r="A141" s="123" t="s">
        <v>38081</v>
      </c>
      <c r="B141" s="123" t="s">
        <v>25640</v>
      </c>
      <c r="C141" s="123" t="s">
        <v>8</v>
      </c>
      <c r="D141" s="123" t="s">
        <v>14</v>
      </c>
      <c r="E141" s="123" t="s">
        <v>30098</v>
      </c>
      <c r="F141" s="123" t="s">
        <v>31074</v>
      </c>
      <c r="G141" s="123" t="s">
        <v>37828</v>
      </c>
      <c r="H141" s="123" t="s">
        <v>37851</v>
      </c>
      <c r="I141" s="123" t="s">
        <v>25380</v>
      </c>
      <c r="J141" s="123" t="s">
        <v>30157</v>
      </c>
      <c r="L141" s="123" t="s">
        <v>30025</v>
      </c>
      <c r="M141" s="123" t="s">
        <v>12</v>
      </c>
      <c r="N141" s="123">
        <v>2094.3000000000002</v>
      </c>
      <c r="P141" s="123">
        <v>55</v>
      </c>
      <c r="Q141" s="123">
        <v>3</v>
      </c>
      <c r="R141" s="123" t="str">
        <f t="shared" si="3"/>
        <v>21-091-73-55-55</v>
      </c>
    </row>
    <row r="142" spans="1:18" x14ac:dyDescent="0.2">
      <c r="A142" s="123" t="s">
        <v>38082</v>
      </c>
      <c r="B142" s="123" t="s">
        <v>25640</v>
      </c>
      <c r="C142" s="123" t="s">
        <v>8</v>
      </c>
      <c r="D142" s="123" t="s">
        <v>14</v>
      </c>
      <c r="E142" s="123" t="s">
        <v>30098</v>
      </c>
      <c r="F142" s="123" t="s">
        <v>31074</v>
      </c>
      <c r="G142" s="123" t="s">
        <v>37828</v>
      </c>
      <c r="H142" s="123" t="s">
        <v>37851</v>
      </c>
      <c r="I142" s="123" t="s">
        <v>25380</v>
      </c>
      <c r="J142" s="123" t="s">
        <v>30157</v>
      </c>
      <c r="L142" s="123" t="s">
        <v>30025</v>
      </c>
      <c r="M142" s="123" t="s">
        <v>12</v>
      </c>
      <c r="N142" s="123">
        <v>2094.3000000000002</v>
      </c>
      <c r="P142" s="123">
        <v>57</v>
      </c>
      <c r="Q142" s="123">
        <v>10</v>
      </c>
      <c r="R142" s="123" t="str">
        <f t="shared" si="3"/>
        <v>21-091-73-57-57</v>
      </c>
    </row>
    <row r="143" spans="1:18" x14ac:dyDescent="0.2">
      <c r="A143" s="123" t="s">
        <v>38083</v>
      </c>
      <c r="B143" s="123" t="s">
        <v>25640</v>
      </c>
      <c r="C143" s="123" t="s">
        <v>8</v>
      </c>
      <c r="D143" s="123" t="s">
        <v>14</v>
      </c>
      <c r="E143" s="123" t="s">
        <v>30098</v>
      </c>
      <c r="F143" s="123" t="s">
        <v>31074</v>
      </c>
      <c r="G143" s="123" t="s">
        <v>37828</v>
      </c>
      <c r="H143" s="123" t="s">
        <v>37851</v>
      </c>
      <c r="I143" s="123" t="s">
        <v>25380</v>
      </c>
      <c r="J143" s="123" t="s">
        <v>30157</v>
      </c>
      <c r="L143" s="123" t="s">
        <v>30025</v>
      </c>
      <c r="M143" s="123" t="s">
        <v>12</v>
      </c>
      <c r="N143" s="123">
        <v>2094.3000000000002</v>
      </c>
      <c r="P143" s="123">
        <v>59</v>
      </c>
      <c r="Q143" s="123">
        <v>11</v>
      </c>
      <c r="R143" s="123" t="str">
        <f t="shared" si="3"/>
        <v>21-091-73-59-59</v>
      </c>
    </row>
    <row r="144" spans="1:18" x14ac:dyDescent="0.2">
      <c r="A144" s="123" t="s">
        <v>38084</v>
      </c>
      <c r="B144" s="123" t="s">
        <v>25640</v>
      </c>
      <c r="C144" s="123" t="s">
        <v>8</v>
      </c>
      <c r="D144" s="123" t="s">
        <v>14</v>
      </c>
      <c r="E144" s="123" t="s">
        <v>30098</v>
      </c>
      <c r="F144" s="123" t="s">
        <v>31074</v>
      </c>
      <c r="G144" s="123" t="s">
        <v>37828</v>
      </c>
      <c r="H144" s="123" t="s">
        <v>37851</v>
      </c>
      <c r="I144" s="123" t="s">
        <v>25380</v>
      </c>
      <c r="J144" s="123" t="s">
        <v>30157</v>
      </c>
      <c r="L144" s="123" t="s">
        <v>30025</v>
      </c>
      <c r="M144" s="123" t="s">
        <v>12</v>
      </c>
      <c r="N144" s="123">
        <v>2094.3000000000002</v>
      </c>
      <c r="P144" s="123">
        <v>61</v>
      </c>
      <c r="Q144" s="123">
        <v>9</v>
      </c>
      <c r="R144" s="123" t="str">
        <f t="shared" si="3"/>
        <v>21-091-73-61-61</v>
      </c>
    </row>
    <row r="145" spans="1:18" x14ac:dyDescent="0.2">
      <c r="A145" s="123" t="s">
        <v>38085</v>
      </c>
      <c r="B145" s="123" t="s">
        <v>25640</v>
      </c>
      <c r="C145" s="123" t="s">
        <v>8</v>
      </c>
      <c r="D145" s="123" t="s">
        <v>14</v>
      </c>
      <c r="E145" s="123" t="s">
        <v>30098</v>
      </c>
      <c r="F145" s="123" t="s">
        <v>31074</v>
      </c>
      <c r="G145" s="123" t="s">
        <v>37828</v>
      </c>
      <c r="H145" s="123" t="s">
        <v>37851</v>
      </c>
      <c r="I145" s="123" t="s">
        <v>25380</v>
      </c>
      <c r="J145" s="123" t="s">
        <v>30157</v>
      </c>
      <c r="L145" s="123" t="s">
        <v>30025</v>
      </c>
      <c r="M145" s="123" t="s">
        <v>12</v>
      </c>
      <c r="N145" s="123">
        <v>2094.3000000000002</v>
      </c>
      <c r="P145" s="123">
        <v>63</v>
      </c>
      <c r="Q145" s="123">
        <v>4</v>
      </c>
      <c r="R145" s="123" t="str">
        <f t="shared" si="3"/>
        <v>21-091-73-63-63</v>
      </c>
    </row>
    <row r="146" spans="1:18" x14ac:dyDescent="0.2">
      <c r="A146" s="123" t="s">
        <v>38086</v>
      </c>
      <c r="B146" s="123" t="s">
        <v>26131</v>
      </c>
      <c r="C146" s="123" t="s">
        <v>8</v>
      </c>
      <c r="D146" s="123" t="s">
        <v>21</v>
      </c>
      <c r="E146" s="123" t="s">
        <v>30098</v>
      </c>
      <c r="F146" s="123" t="s">
        <v>91</v>
      </c>
      <c r="G146" s="123" t="s">
        <v>37828</v>
      </c>
      <c r="H146" s="123" t="s">
        <v>37852</v>
      </c>
      <c r="I146" s="123" t="s">
        <v>100</v>
      </c>
      <c r="J146" s="123" t="s">
        <v>30157</v>
      </c>
      <c r="L146" s="123" t="s">
        <v>30025</v>
      </c>
      <c r="M146" s="123" t="s">
        <v>12</v>
      </c>
      <c r="N146" s="123">
        <v>2094.3000000000002</v>
      </c>
      <c r="P146" s="123">
        <v>55</v>
      </c>
      <c r="Q146" s="123">
        <v>2</v>
      </c>
      <c r="R146" s="123" t="str">
        <f t="shared" si="3"/>
        <v>21-150-17-55-55</v>
      </c>
    </row>
    <row r="147" spans="1:18" x14ac:dyDescent="0.2">
      <c r="A147" s="123" t="s">
        <v>38087</v>
      </c>
      <c r="B147" s="123" t="s">
        <v>26131</v>
      </c>
      <c r="C147" s="123" t="s">
        <v>8</v>
      </c>
      <c r="D147" s="123" t="s">
        <v>21</v>
      </c>
      <c r="E147" s="123" t="s">
        <v>30098</v>
      </c>
      <c r="F147" s="123" t="s">
        <v>91</v>
      </c>
      <c r="G147" s="123" t="s">
        <v>37828</v>
      </c>
      <c r="H147" s="123" t="s">
        <v>37852</v>
      </c>
      <c r="I147" s="123" t="s">
        <v>100</v>
      </c>
      <c r="J147" s="123" t="s">
        <v>30157</v>
      </c>
      <c r="L147" s="123" t="s">
        <v>30025</v>
      </c>
      <c r="M147" s="123" t="s">
        <v>12</v>
      </c>
      <c r="N147" s="123">
        <v>2094.3000000000002</v>
      </c>
      <c r="P147" s="123">
        <v>57</v>
      </c>
      <c r="Q147" s="123">
        <v>5</v>
      </c>
      <c r="R147" s="123" t="str">
        <f t="shared" si="3"/>
        <v>21-150-17-57-57</v>
      </c>
    </row>
    <row r="148" spans="1:18" x14ac:dyDescent="0.2">
      <c r="A148" s="123" t="s">
        <v>38088</v>
      </c>
      <c r="B148" s="123" t="s">
        <v>26131</v>
      </c>
      <c r="C148" s="123" t="s">
        <v>8</v>
      </c>
      <c r="D148" s="123" t="s">
        <v>21</v>
      </c>
      <c r="E148" s="123" t="s">
        <v>30098</v>
      </c>
      <c r="F148" s="123" t="s">
        <v>91</v>
      </c>
      <c r="G148" s="123" t="s">
        <v>37828</v>
      </c>
      <c r="H148" s="123" t="s">
        <v>37852</v>
      </c>
      <c r="I148" s="123" t="s">
        <v>100</v>
      </c>
      <c r="J148" s="123" t="s">
        <v>30157</v>
      </c>
      <c r="L148" s="123" t="s">
        <v>30025</v>
      </c>
      <c r="M148" s="123" t="s">
        <v>12</v>
      </c>
      <c r="N148" s="123">
        <v>2094.3000000000002</v>
      </c>
      <c r="P148" s="123">
        <v>59</v>
      </c>
      <c r="Q148" s="123">
        <v>8</v>
      </c>
      <c r="R148" s="123" t="str">
        <f t="shared" si="3"/>
        <v>21-150-17-59-59</v>
      </c>
    </row>
    <row r="149" spans="1:18" x14ac:dyDescent="0.2">
      <c r="A149" s="123" t="s">
        <v>38089</v>
      </c>
      <c r="B149" s="123" t="s">
        <v>26131</v>
      </c>
      <c r="C149" s="123" t="s">
        <v>8</v>
      </c>
      <c r="D149" s="123" t="s">
        <v>21</v>
      </c>
      <c r="E149" s="123" t="s">
        <v>30098</v>
      </c>
      <c r="F149" s="123" t="s">
        <v>91</v>
      </c>
      <c r="G149" s="123" t="s">
        <v>37828</v>
      </c>
      <c r="H149" s="123" t="s">
        <v>37852</v>
      </c>
      <c r="I149" s="123" t="s">
        <v>100</v>
      </c>
      <c r="J149" s="123" t="s">
        <v>30157</v>
      </c>
      <c r="L149" s="123" t="s">
        <v>30025</v>
      </c>
      <c r="M149" s="123" t="s">
        <v>12</v>
      </c>
      <c r="N149" s="123">
        <v>2094.3000000000002</v>
      </c>
      <c r="P149" s="123">
        <v>61</v>
      </c>
      <c r="Q149" s="123">
        <v>7</v>
      </c>
      <c r="R149" s="123" t="str">
        <f t="shared" si="3"/>
        <v>21-150-17-61-61</v>
      </c>
    </row>
    <row r="150" spans="1:18" x14ac:dyDescent="0.2">
      <c r="A150" s="123" t="s">
        <v>38090</v>
      </c>
      <c r="B150" s="123" t="s">
        <v>26131</v>
      </c>
      <c r="C150" s="123" t="s">
        <v>8</v>
      </c>
      <c r="D150" s="123" t="s">
        <v>21</v>
      </c>
      <c r="E150" s="123" t="s">
        <v>30098</v>
      </c>
      <c r="F150" s="123" t="s">
        <v>91</v>
      </c>
      <c r="G150" s="123" t="s">
        <v>37828</v>
      </c>
      <c r="H150" s="123" t="s">
        <v>37852</v>
      </c>
      <c r="I150" s="123" t="s">
        <v>100</v>
      </c>
      <c r="J150" s="123" t="s">
        <v>30157</v>
      </c>
      <c r="L150" s="123" t="s">
        <v>30025</v>
      </c>
      <c r="M150" s="123" t="s">
        <v>12</v>
      </c>
      <c r="N150" s="123">
        <v>2094.3000000000002</v>
      </c>
      <c r="P150" s="123">
        <v>63</v>
      </c>
      <c r="Q150" s="123">
        <v>2</v>
      </c>
      <c r="R150" s="123" t="str">
        <f t="shared" si="3"/>
        <v>21-150-17-63-63</v>
      </c>
    </row>
    <row r="151" spans="1:18" x14ac:dyDescent="0.2">
      <c r="A151" s="123" t="s">
        <v>38091</v>
      </c>
      <c r="B151" s="123" t="s">
        <v>26140</v>
      </c>
      <c r="C151" s="123" t="s">
        <v>8</v>
      </c>
      <c r="D151" s="123" t="s">
        <v>17</v>
      </c>
      <c r="E151" s="123" t="s">
        <v>30098</v>
      </c>
      <c r="F151" s="123" t="s">
        <v>31074</v>
      </c>
      <c r="G151" s="123" t="s">
        <v>37828</v>
      </c>
      <c r="H151" s="123" t="s">
        <v>37681</v>
      </c>
      <c r="I151" s="123" t="s">
        <v>1</v>
      </c>
      <c r="J151" s="123" t="s">
        <v>30366</v>
      </c>
      <c r="K151" s="123" t="s">
        <v>30102</v>
      </c>
      <c r="L151" s="123" t="s">
        <v>30025</v>
      </c>
      <c r="M151" s="123" t="s">
        <v>12</v>
      </c>
      <c r="N151" s="123">
        <v>2380.9500000000003</v>
      </c>
      <c r="P151" s="123">
        <v>55</v>
      </c>
      <c r="Q151" s="123">
        <v>3</v>
      </c>
      <c r="R151" s="123" t="str">
        <f t="shared" si="3"/>
        <v>21-155-09-55-55</v>
      </c>
    </row>
    <row r="152" spans="1:18" x14ac:dyDescent="0.2">
      <c r="A152" s="123" t="s">
        <v>38092</v>
      </c>
      <c r="B152" s="123" t="s">
        <v>26140</v>
      </c>
      <c r="C152" s="123" t="s">
        <v>8</v>
      </c>
      <c r="D152" s="123" t="s">
        <v>17</v>
      </c>
      <c r="E152" s="123" t="s">
        <v>30098</v>
      </c>
      <c r="F152" s="123" t="s">
        <v>31074</v>
      </c>
      <c r="G152" s="123" t="s">
        <v>37828</v>
      </c>
      <c r="H152" s="123" t="s">
        <v>37681</v>
      </c>
      <c r="I152" s="123" t="s">
        <v>1</v>
      </c>
      <c r="J152" s="123" t="s">
        <v>30366</v>
      </c>
      <c r="K152" s="123" t="s">
        <v>30102</v>
      </c>
      <c r="L152" s="123" t="s">
        <v>30025</v>
      </c>
      <c r="M152" s="123" t="s">
        <v>12</v>
      </c>
      <c r="N152" s="123">
        <v>2380.9500000000003</v>
      </c>
      <c r="P152" s="123">
        <v>57</v>
      </c>
      <c r="Q152" s="123">
        <v>9</v>
      </c>
      <c r="R152" s="123" t="str">
        <f t="shared" si="3"/>
        <v>21-155-09-57-57</v>
      </c>
    </row>
    <row r="153" spans="1:18" x14ac:dyDescent="0.2">
      <c r="A153" s="123" t="s">
        <v>38093</v>
      </c>
      <c r="B153" s="123" t="s">
        <v>26140</v>
      </c>
      <c r="C153" s="123" t="s">
        <v>8</v>
      </c>
      <c r="D153" s="123" t="s">
        <v>17</v>
      </c>
      <c r="E153" s="123" t="s">
        <v>30098</v>
      </c>
      <c r="F153" s="123" t="s">
        <v>31074</v>
      </c>
      <c r="G153" s="123" t="s">
        <v>37828</v>
      </c>
      <c r="H153" s="123" t="s">
        <v>37681</v>
      </c>
      <c r="I153" s="123" t="s">
        <v>1</v>
      </c>
      <c r="J153" s="123" t="s">
        <v>30366</v>
      </c>
      <c r="K153" s="123" t="s">
        <v>30102</v>
      </c>
      <c r="L153" s="123" t="s">
        <v>30025</v>
      </c>
      <c r="M153" s="123" t="s">
        <v>12</v>
      </c>
      <c r="N153" s="123">
        <v>2380.9500000000003</v>
      </c>
      <c r="P153" s="123">
        <v>59</v>
      </c>
      <c r="Q153" s="123">
        <v>12</v>
      </c>
      <c r="R153" s="123" t="str">
        <f t="shared" si="3"/>
        <v>21-155-09-59-59</v>
      </c>
    </row>
    <row r="154" spans="1:18" x14ac:dyDescent="0.2">
      <c r="A154" s="123" t="s">
        <v>38094</v>
      </c>
      <c r="B154" s="123" t="s">
        <v>26140</v>
      </c>
      <c r="C154" s="123" t="s">
        <v>8</v>
      </c>
      <c r="D154" s="123" t="s">
        <v>17</v>
      </c>
      <c r="E154" s="123" t="s">
        <v>30098</v>
      </c>
      <c r="F154" s="123" t="s">
        <v>31074</v>
      </c>
      <c r="G154" s="123" t="s">
        <v>37828</v>
      </c>
      <c r="H154" s="123" t="s">
        <v>37681</v>
      </c>
      <c r="I154" s="123" t="s">
        <v>1</v>
      </c>
      <c r="J154" s="123" t="s">
        <v>30366</v>
      </c>
      <c r="K154" s="123" t="s">
        <v>30102</v>
      </c>
      <c r="L154" s="123" t="s">
        <v>30025</v>
      </c>
      <c r="M154" s="123" t="s">
        <v>12</v>
      </c>
      <c r="N154" s="123">
        <v>2380.9500000000003</v>
      </c>
      <c r="P154" s="123">
        <v>61</v>
      </c>
      <c r="Q154" s="123">
        <v>7</v>
      </c>
      <c r="R154" s="123" t="str">
        <f t="shared" si="3"/>
        <v>21-155-09-61-61</v>
      </c>
    </row>
    <row r="155" spans="1:18" x14ac:dyDescent="0.2">
      <c r="A155" s="123" t="s">
        <v>38095</v>
      </c>
      <c r="B155" s="123" t="s">
        <v>26140</v>
      </c>
      <c r="C155" s="123" t="s">
        <v>8</v>
      </c>
      <c r="D155" s="123" t="s">
        <v>17</v>
      </c>
      <c r="E155" s="123" t="s">
        <v>30098</v>
      </c>
      <c r="F155" s="123" t="s">
        <v>31074</v>
      </c>
      <c r="G155" s="123" t="s">
        <v>37828</v>
      </c>
      <c r="H155" s="123" t="s">
        <v>37681</v>
      </c>
      <c r="I155" s="123" t="s">
        <v>1</v>
      </c>
      <c r="J155" s="123" t="s">
        <v>30366</v>
      </c>
      <c r="K155" s="123" t="s">
        <v>30102</v>
      </c>
      <c r="L155" s="123" t="s">
        <v>30025</v>
      </c>
      <c r="M155" s="123" t="s">
        <v>12</v>
      </c>
      <c r="N155" s="123">
        <v>2380.9500000000003</v>
      </c>
      <c r="P155" s="123">
        <v>63</v>
      </c>
      <c r="Q155" s="123">
        <v>3</v>
      </c>
      <c r="R155" s="123" t="str">
        <f t="shared" si="3"/>
        <v>21-155-09-63-63</v>
      </c>
    </row>
    <row r="156" spans="1:18" x14ac:dyDescent="0.2">
      <c r="A156" s="123" t="s">
        <v>38096</v>
      </c>
      <c r="B156" s="123" t="s">
        <v>26140</v>
      </c>
      <c r="C156" s="123" t="s">
        <v>8</v>
      </c>
      <c r="D156" s="123" t="s">
        <v>17</v>
      </c>
      <c r="E156" s="123" t="s">
        <v>30098</v>
      </c>
      <c r="F156" s="123" t="s">
        <v>31074</v>
      </c>
      <c r="G156" s="123" t="s">
        <v>37828</v>
      </c>
      <c r="H156" s="123" t="s">
        <v>37853</v>
      </c>
      <c r="I156" s="123" t="s">
        <v>144</v>
      </c>
      <c r="J156" s="123" t="s">
        <v>30366</v>
      </c>
      <c r="K156" s="123" t="s">
        <v>30102</v>
      </c>
      <c r="L156" s="123" t="s">
        <v>30025</v>
      </c>
      <c r="M156" s="123" t="s">
        <v>12</v>
      </c>
      <c r="N156" s="123">
        <v>2380.9500000000003</v>
      </c>
      <c r="P156" s="123">
        <v>57</v>
      </c>
      <c r="Q156" s="123">
        <v>2</v>
      </c>
      <c r="R156" s="123" t="str">
        <f t="shared" si="3"/>
        <v>21-155-18-57-57</v>
      </c>
    </row>
    <row r="157" spans="1:18" x14ac:dyDescent="0.2">
      <c r="A157" s="123" t="s">
        <v>38097</v>
      </c>
      <c r="B157" s="123" t="s">
        <v>26140</v>
      </c>
      <c r="C157" s="123" t="s">
        <v>8</v>
      </c>
      <c r="D157" s="123" t="s">
        <v>17</v>
      </c>
      <c r="E157" s="123" t="s">
        <v>30098</v>
      </c>
      <c r="F157" s="123" t="s">
        <v>31074</v>
      </c>
      <c r="G157" s="123" t="s">
        <v>37828</v>
      </c>
      <c r="H157" s="123" t="s">
        <v>37853</v>
      </c>
      <c r="I157" s="123" t="s">
        <v>144</v>
      </c>
      <c r="J157" s="123" t="s">
        <v>30366</v>
      </c>
      <c r="K157" s="123" t="s">
        <v>30102</v>
      </c>
      <c r="L157" s="123" t="s">
        <v>30025</v>
      </c>
      <c r="M157" s="123" t="s">
        <v>12</v>
      </c>
      <c r="N157" s="123">
        <v>2380.9500000000003</v>
      </c>
      <c r="P157" s="123">
        <v>59</v>
      </c>
      <c r="Q157" s="123">
        <v>7</v>
      </c>
      <c r="R157" s="123" t="str">
        <f t="shared" si="3"/>
        <v>21-155-18-59-59</v>
      </c>
    </row>
    <row r="158" spans="1:18" x14ac:dyDescent="0.2">
      <c r="A158" s="123" t="s">
        <v>38098</v>
      </c>
      <c r="B158" s="123" t="s">
        <v>26140</v>
      </c>
      <c r="C158" s="123" t="s">
        <v>8</v>
      </c>
      <c r="D158" s="123" t="s">
        <v>17</v>
      </c>
      <c r="E158" s="123" t="s">
        <v>30098</v>
      </c>
      <c r="F158" s="123" t="s">
        <v>31074</v>
      </c>
      <c r="G158" s="123" t="s">
        <v>37828</v>
      </c>
      <c r="H158" s="123" t="s">
        <v>37853</v>
      </c>
      <c r="I158" s="123" t="s">
        <v>144</v>
      </c>
      <c r="J158" s="123" t="s">
        <v>30366</v>
      </c>
      <c r="K158" s="123" t="s">
        <v>30102</v>
      </c>
      <c r="L158" s="123" t="s">
        <v>30025</v>
      </c>
      <c r="M158" s="123" t="s">
        <v>12</v>
      </c>
      <c r="N158" s="123">
        <v>2380.9500000000003</v>
      </c>
      <c r="P158" s="123">
        <v>61</v>
      </c>
      <c r="Q158" s="123">
        <v>3</v>
      </c>
      <c r="R158" s="123" t="str">
        <f t="shared" si="3"/>
        <v>21-155-18-61-61</v>
      </c>
    </row>
    <row r="159" spans="1:18" x14ac:dyDescent="0.2">
      <c r="A159" s="123" t="s">
        <v>38099</v>
      </c>
      <c r="B159" s="123" t="s">
        <v>26140</v>
      </c>
      <c r="C159" s="123" t="s">
        <v>8</v>
      </c>
      <c r="D159" s="123" t="s">
        <v>17</v>
      </c>
      <c r="E159" s="123" t="s">
        <v>30098</v>
      </c>
      <c r="F159" s="123" t="s">
        <v>31074</v>
      </c>
      <c r="G159" s="123" t="s">
        <v>37828</v>
      </c>
      <c r="H159" s="123" t="s">
        <v>37853</v>
      </c>
      <c r="I159" s="123" t="s">
        <v>144</v>
      </c>
      <c r="J159" s="123" t="s">
        <v>30366</v>
      </c>
      <c r="K159" s="123" t="s">
        <v>30102</v>
      </c>
      <c r="L159" s="123" t="s">
        <v>30025</v>
      </c>
      <c r="M159" s="123" t="s">
        <v>12</v>
      </c>
      <c r="N159" s="123">
        <v>2380.9500000000003</v>
      </c>
      <c r="P159" s="123">
        <v>63</v>
      </c>
      <c r="Q159" s="123">
        <v>1</v>
      </c>
      <c r="R159" s="123" t="str">
        <f t="shared" si="3"/>
        <v>21-155-18-63-63</v>
      </c>
    </row>
    <row r="160" spans="1:18" x14ac:dyDescent="0.2">
      <c r="A160" s="123" t="s">
        <v>38100</v>
      </c>
      <c r="B160" s="123" t="s">
        <v>26140</v>
      </c>
      <c r="C160" s="123" t="s">
        <v>8</v>
      </c>
      <c r="D160" s="123" t="s">
        <v>17</v>
      </c>
      <c r="E160" s="123" t="s">
        <v>30098</v>
      </c>
      <c r="F160" s="123" t="s">
        <v>31074</v>
      </c>
      <c r="G160" s="123" t="s">
        <v>37828</v>
      </c>
      <c r="H160" s="123" t="s">
        <v>37854</v>
      </c>
      <c r="I160" s="123" t="s">
        <v>25445</v>
      </c>
      <c r="J160" s="123" t="s">
        <v>30366</v>
      </c>
      <c r="K160" s="123" t="s">
        <v>30102</v>
      </c>
      <c r="L160" s="123" t="s">
        <v>30025</v>
      </c>
      <c r="M160" s="123" t="s">
        <v>12</v>
      </c>
      <c r="N160" s="123">
        <v>2380.9500000000003</v>
      </c>
      <c r="P160" s="123">
        <v>55</v>
      </c>
      <c r="Q160" s="123">
        <v>2</v>
      </c>
      <c r="R160" s="123" t="str">
        <f t="shared" si="3"/>
        <v>21-155-15-55-55</v>
      </c>
    </row>
    <row r="161" spans="1:18" x14ac:dyDescent="0.2">
      <c r="A161" s="123" t="s">
        <v>38101</v>
      </c>
      <c r="B161" s="123" t="s">
        <v>26140</v>
      </c>
      <c r="C161" s="123" t="s">
        <v>8</v>
      </c>
      <c r="D161" s="123" t="s">
        <v>17</v>
      </c>
      <c r="E161" s="123" t="s">
        <v>30098</v>
      </c>
      <c r="F161" s="123" t="s">
        <v>31074</v>
      </c>
      <c r="G161" s="123" t="s">
        <v>37828</v>
      </c>
      <c r="H161" s="123" t="s">
        <v>37854</v>
      </c>
      <c r="I161" s="123" t="s">
        <v>25445</v>
      </c>
      <c r="J161" s="123" t="s">
        <v>30366</v>
      </c>
      <c r="K161" s="123" t="s">
        <v>30102</v>
      </c>
      <c r="L161" s="123" t="s">
        <v>30025</v>
      </c>
      <c r="M161" s="123" t="s">
        <v>12</v>
      </c>
      <c r="N161" s="123">
        <v>2380.9500000000003</v>
      </c>
      <c r="P161" s="123">
        <v>57</v>
      </c>
      <c r="Q161" s="123">
        <v>9</v>
      </c>
      <c r="R161" s="123" t="str">
        <f t="shared" si="3"/>
        <v>21-155-15-57-57</v>
      </c>
    </row>
    <row r="162" spans="1:18" x14ac:dyDescent="0.2">
      <c r="A162" s="123" t="s">
        <v>38102</v>
      </c>
      <c r="B162" s="123" t="s">
        <v>26140</v>
      </c>
      <c r="C162" s="123" t="s">
        <v>8</v>
      </c>
      <c r="D162" s="123" t="s">
        <v>17</v>
      </c>
      <c r="E162" s="123" t="s">
        <v>30098</v>
      </c>
      <c r="F162" s="123" t="s">
        <v>31074</v>
      </c>
      <c r="G162" s="123" t="s">
        <v>37828</v>
      </c>
      <c r="H162" s="123" t="s">
        <v>37854</v>
      </c>
      <c r="I162" s="123" t="s">
        <v>25445</v>
      </c>
      <c r="J162" s="123" t="s">
        <v>30366</v>
      </c>
      <c r="K162" s="123" t="s">
        <v>30102</v>
      </c>
      <c r="L162" s="123" t="s">
        <v>30025</v>
      </c>
      <c r="M162" s="123" t="s">
        <v>12</v>
      </c>
      <c r="N162" s="123">
        <v>2380.9500000000003</v>
      </c>
      <c r="P162" s="123">
        <v>59</v>
      </c>
      <c r="Q162" s="123">
        <v>10</v>
      </c>
      <c r="R162" s="123" t="str">
        <f t="shared" si="3"/>
        <v>21-155-15-59-59</v>
      </c>
    </row>
    <row r="163" spans="1:18" x14ac:dyDescent="0.2">
      <c r="A163" s="123" t="s">
        <v>38103</v>
      </c>
      <c r="B163" s="123" t="s">
        <v>26140</v>
      </c>
      <c r="C163" s="123" t="s">
        <v>8</v>
      </c>
      <c r="D163" s="123" t="s">
        <v>17</v>
      </c>
      <c r="E163" s="123" t="s">
        <v>30098</v>
      </c>
      <c r="F163" s="123" t="s">
        <v>31074</v>
      </c>
      <c r="G163" s="123" t="s">
        <v>37828</v>
      </c>
      <c r="H163" s="123" t="s">
        <v>37854</v>
      </c>
      <c r="I163" s="123" t="s">
        <v>25445</v>
      </c>
      <c r="J163" s="123" t="s">
        <v>30366</v>
      </c>
      <c r="K163" s="123" t="s">
        <v>30102</v>
      </c>
      <c r="L163" s="123" t="s">
        <v>30025</v>
      </c>
      <c r="M163" s="123" t="s">
        <v>12</v>
      </c>
      <c r="N163" s="123">
        <v>2380.9500000000003</v>
      </c>
      <c r="P163" s="123">
        <v>61</v>
      </c>
      <c r="Q163" s="123">
        <v>6</v>
      </c>
      <c r="R163" s="123" t="str">
        <f t="shared" si="3"/>
        <v>21-155-15-61-61</v>
      </c>
    </row>
    <row r="164" spans="1:18" x14ac:dyDescent="0.2">
      <c r="A164" s="123" t="s">
        <v>38104</v>
      </c>
      <c r="B164" s="123" t="s">
        <v>26140</v>
      </c>
      <c r="C164" s="123" t="s">
        <v>8</v>
      </c>
      <c r="D164" s="123" t="s">
        <v>17</v>
      </c>
      <c r="E164" s="123" t="s">
        <v>30098</v>
      </c>
      <c r="F164" s="123" t="s">
        <v>31074</v>
      </c>
      <c r="G164" s="123" t="s">
        <v>37828</v>
      </c>
      <c r="H164" s="123" t="s">
        <v>37854</v>
      </c>
      <c r="I164" s="123" t="s">
        <v>25445</v>
      </c>
      <c r="J164" s="123" t="s">
        <v>30366</v>
      </c>
      <c r="K164" s="123" t="s">
        <v>30102</v>
      </c>
      <c r="L164" s="123" t="s">
        <v>30025</v>
      </c>
      <c r="M164" s="123" t="s">
        <v>12</v>
      </c>
      <c r="N164" s="123">
        <v>2380.9500000000003</v>
      </c>
      <c r="P164" s="123">
        <v>63</v>
      </c>
      <c r="Q164" s="123">
        <v>2</v>
      </c>
      <c r="R164" s="123" t="str">
        <f t="shared" si="3"/>
        <v>21-155-15-63-63</v>
      </c>
    </row>
    <row r="165" spans="1:18" x14ac:dyDescent="0.2">
      <c r="A165" s="123" t="s">
        <v>38105</v>
      </c>
      <c r="B165" s="123" t="s">
        <v>26140</v>
      </c>
      <c r="C165" s="123" t="s">
        <v>8</v>
      </c>
      <c r="D165" s="123" t="s">
        <v>17</v>
      </c>
      <c r="E165" s="123" t="s">
        <v>30098</v>
      </c>
      <c r="F165" s="123" t="s">
        <v>31074</v>
      </c>
      <c r="G165" s="123" t="s">
        <v>37828</v>
      </c>
      <c r="H165" s="123" t="s">
        <v>37855</v>
      </c>
      <c r="I165" s="123" t="s">
        <v>52</v>
      </c>
      <c r="J165" s="123" t="s">
        <v>30366</v>
      </c>
      <c r="K165" s="123" t="s">
        <v>30102</v>
      </c>
      <c r="L165" s="123" t="s">
        <v>30025</v>
      </c>
      <c r="M165" s="123" t="s">
        <v>12</v>
      </c>
      <c r="N165" s="123">
        <v>2380.9500000000003</v>
      </c>
      <c r="P165" s="123">
        <v>55</v>
      </c>
      <c r="Q165" s="123">
        <v>4</v>
      </c>
      <c r="R165" s="123" t="str">
        <f t="shared" si="3"/>
        <v>21-155-02-55-55</v>
      </c>
    </row>
    <row r="166" spans="1:18" x14ac:dyDescent="0.2">
      <c r="A166" s="123" t="s">
        <v>38106</v>
      </c>
      <c r="B166" s="123" t="s">
        <v>26140</v>
      </c>
      <c r="C166" s="123" t="s">
        <v>8</v>
      </c>
      <c r="D166" s="123" t="s">
        <v>17</v>
      </c>
      <c r="E166" s="123" t="s">
        <v>30098</v>
      </c>
      <c r="F166" s="123" t="s">
        <v>31074</v>
      </c>
      <c r="G166" s="123" t="s">
        <v>37828</v>
      </c>
      <c r="H166" s="123" t="s">
        <v>37855</v>
      </c>
      <c r="I166" s="123" t="s">
        <v>52</v>
      </c>
      <c r="J166" s="123" t="s">
        <v>30366</v>
      </c>
      <c r="K166" s="123" t="s">
        <v>30102</v>
      </c>
      <c r="L166" s="123" t="s">
        <v>30025</v>
      </c>
      <c r="M166" s="123" t="s">
        <v>12</v>
      </c>
      <c r="N166" s="123">
        <v>2380.9500000000003</v>
      </c>
      <c r="P166" s="123">
        <v>57</v>
      </c>
      <c r="Q166" s="123">
        <v>9</v>
      </c>
      <c r="R166" s="123" t="str">
        <f t="shared" si="3"/>
        <v>21-155-02-57-57</v>
      </c>
    </row>
    <row r="167" spans="1:18" x14ac:dyDescent="0.2">
      <c r="A167" s="123" t="s">
        <v>38107</v>
      </c>
      <c r="B167" s="123" t="s">
        <v>26140</v>
      </c>
      <c r="C167" s="123" t="s">
        <v>8</v>
      </c>
      <c r="D167" s="123" t="s">
        <v>17</v>
      </c>
      <c r="E167" s="123" t="s">
        <v>30098</v>
      </c>
      <c r="F167" s="123" t="s">
        <v>31074</v>
      </c>
      <c r="G167" s="123" t="s">
        <v>37828</v>
      </c>
      <c r="H167" s="123" t="s">
        <v>37855</v>
      </c>
      <c r="I167" s="123" t="s">
        <v>52</v>
      </c>
      <c r="J167" s="123" t="s">
        <v>30366</v>
      </c>
      <c r="K167" s="123" t="s">
        <v>30102</v>
      </c>
      <c r="L167" s="123" t="s">
        <v>30025</v>
      </c>
      <c r="M167" s="123" t="s">
        <v>12</v>
      </c>
      <c r="N167" s="123">
        <v>2380.9500000000003</v>
      </c>
      <c r="P167" s="123">
        <v>59</v>
      </c>
      <c r="Q167" s="123">
        <v>16</v>
      </c>
      <c r="R167" s="123" t="str">
        <f t="shared" si="3"/>
        <v>21-155-02-59-59</v>
      </c>
    </row>
    <row r="168" spans="1:18" x14ac:dyDescent="0.2">
      <c r="A168" s="123" t="s">
        <v>38108</v>
      </c>
      <c r="B168" s="123" t="s">
        <v>26140</v>
      </c>
      <c r="C168" s="123" t="s">
        <v>8</v>
      </c>
      <c r="D168" s="123" t="s">
        <v>17</v>
      </c>
      <c r="E168" s="123" t="s">
        <v>30098</v>
      </c>
      <c r="F168" s="123" t="s">
        <v>31074</v>
      </c>
      <c r="G168" s="123" t="s">
        <v>37828</v>
      </c>
      <c r="H168" s="123" t="s">
        <v>37855</v>
      </c>
      <c r="I168" s="123" t="s">
        <v>52</v>
      </c>
      <c r="J168" s="123" t="s">
        <v>30366</v>
      </c>
      <c r="K168" s="123" t="s">
        <v>30102</v>
      </c>
      <c r="L168" s="123" t="s">
        <v>30025</v>
      </c>
      <c r="M168" s="123" t="s">
        <v>12</v>
      </c>
      <c r="N168" s="123">
        <v>2380.9500000000003</v>
      </c>
      <c r="P168" s="123">
        <v>61</v>
      </c>
      <c r="Q168" s="123">
        <v>10</v>
      </c>
      <c r="R168" s="123" t="str">
        <f t="shared" si="3"/>
        <v>21-155-02-61-61</v>
      </c>
    </row>
    <row r="169" spans="1:18" x14ac:dyDescent="0.2">
      <c r="A169" s="123" t="s">
        <v>38109</v>
      </c>
      <c r="B169" s="123" t="s">
        <v>26140</v>
      </c>
      <c r="C169" s="123" t="s">
        <v>8</v>
      </c>
      <c r="D169" s="123" t="s">
        <v>17</v>
      </c>
      <c r="E169" s="123" t="s">
        <v>30098</v>
      </c>
      <c r="F169" s="123" t="s">
        <v>31074</v>
      </c>
      <c r="G169" s="123" t="s">
        <v>37828</v>
      </c>
      <c r="H169" s="123" t="s">
        <v>37855</v>
      </c>
      <c r="I169" s="123" t="s">
        <v>52</v>
      </c>
      <c r="J169" s="123" t="s">
        <v>30366</v>
      </c>
      <c r="K169" s="123" t="s">
        <v>30102</v>
      </c>
      <c r="L169" s="123" t="s">
        <v>30025</v>
      </c>
      <c r="M169" s="123" t="s">
        <v>12</v>
      </c>
      <c r="N169" s="123">
        <v>2380.9500000000003</v>
      </c>
      <c r="P169" s="123">
        <v>63</v>
      </c>
      <c r="Q169" s="123">
        <v>4</v>
      </c>
      <c r="R169" s="123" t="str">
        <f t="shared" si="3"/>
        <v>21-155-02-63-63</v>
      </c>
    </row>
    <row r="170" spans="1:18" x14ac:dyDescent="0.2">
      <c r="A170" s="123" t="s">
        <v>38110</v>
      </c>
      <c r="B170" s="123" t="s">
        <v>26140</v>
      </c>
      <c r="C170" s="123" t="s">
        <v>8</v>
      </c>
      <c r="D170" s="123" t="s">
        <v>17</v>
      </c>
      <c r="E170" s="123" t="s">
        <v>30098</v>
      </c>
      <c r="F170" s="123" t="s">
        <v>31074</v>
      </c>
      <c r="G170" s="123" t="s">
        <v>37828</v>
      </c>
      <c r="H170" s="123" t="s">
        <v>37856</v>
      </c>
      <c r="I170" s="123" t="s">
        <v>25506</v>
      </c>
      <c r="J170" s="123" t="s">
        <v>30366</v>
      </c>
      <c r="K170" s="123" t="s">
        <v>30102</v>
      </c>
      <c r="L170" s="123" t="s">
        <v>30025</v>
      </c>
      <c r="M170" s="123" t="s">
        <v>12</v>
      </c>
      <c r="N170" s="123">
        <v>2380.9500000000003</v>
      </c>
      <c r="P170" s="123">
        <v>55</v>
      </c>
      <c r="Q170" s="123">
        <v>2</v>
      </c>
      <c r="R170" s="123" t="str">
        <f t="shared" si="3"/>
        <v>21-155-36-55-55</v>
      </c>
    </row>
    <row r="171" spans="1:18" x14ac:dyDescent="0.2">
      <c r="A171" s="123" t="s">
        <v>38111</v>
      </c>
      <c r="B171" s="123" t="s">
        <v>26140</v>
      </c>
      <c r="C171" s="123" t="s">
        <v>8</v>
      </c>
      <c r="D171" s="123" t="s">
        <v>17</v>
      </c>
      <c r="E171" s="123" t="s">
        <v>30098</v>
      </c>
      <c r="F171" s="123" t="s">
        <v>31074</v>
      </c>
      <c r="G171" s="123" t="s">
        <v>37828</v>
      </c>
      <c r="H171" s="123" t="s">
        <v>37856</v>
      </c>
      <c r="I171" s="123" t="s">
        <v>25506</v>
      </c>
      <c r="J171" s="123" t="s">
        <v>30366</v>
      </c>
      <c r="K171" s="123" t="s">
        <v>30102</v>
      </c>
      <c r="L171" s="123" t="s">
        <v>30025</v>
      </c>
      <c r="M171" s="123" t="s">
        <v>12</v>
      </c>
      <c r="N171" s="123">
        <v>2380.9500000000003</v>
      </c>
      <c r="P171" s="123">
        <v>57</v>
      </c>
      <c r="Q171" s="123">
        <v>8</v>
      </c>
      <c r="R171" s="123" t="str">
        <f t="shared" si="3"/>
        <v>21-155-36-57-57</v>
      </c>
    </row>
    <row r="172" spans="1:18" x14ac:dyDescent="0.2">
      <c r="A172" s="123" t="s">
        <v>38112</v>
      </c>
      <c r="B172" s="123" t="s">
        <v>26140</v>
      </c>
      <c r="C172" s="123" t="s">
        <v>8</v>
      </c>
      <c r="D172" s="123" t="s">
        <v>17</v>
      </c>
      <c r="E172" s="123" t="s">
        <v>30098</v>
      </c>
      <c r="F172" s="123" t="s">
        <v>31074</v>
      </c>
      <c r="G172" s="123" t="s">
        <v>37828</v>
      </c>
      <c r="H172" s="123" t="s">
        <v>37856</v>
      </c>
      <c r="I172" s="123" t="s">
        <v>25506</v>
      </c>
      <c r="J172" s="123" t="s">
        <v>30366</v>
      </c>
      <c r="K172" s="123" t="s">
        <v>30102</v>
      </c>
      <c r="L172" s="123" t="s">
        <v>30025</v>
      </c>
      <c r="M172" s="123" t="s">
        <v>12</v>
      </c>
      <c r="N172" s="123">
        <v>2380.9500000000003</v>
      </c>
      <c r="P172" s="123">
        <v>59</v>
      </c>
      <c r="Q172" s="123">
        <v>9</v>
      </c>
      <c r="R172" s="123" t="str">
        <f t="shared" si="3"/>
        <v>21-155-36-59-59</v>
      </c>
    </row>
    <row r="173" spans="1:18" x14ac:dyDescent="0.2">
      <c r="A173" s="123" t="s">
        <v>38113</v>
      </c>
      <c r="B173" s="123" t="s">
        <v>26140</v>
      </c>
      <c r="C173" s="123" t="s">
        <v>8</v>
      </c>
      <c r="D173" s="123" t="s">
        <v>17</v>
      </c>
      <c r="E173" s="123" t="s">
        <v>30098</v>
      </c>
      <c r="F173" s="123" t="s">
        <v>31074</v>
      </c>
      <c r="G173" s="123" t="s">
        <v>37828</v>
      </c>
      <c r="H173" s="123" t="s">
        <v>37856</v>
      </c>
      <c r="I173" s="123" t="s">
        <v>25506</v>
      </c>
      <c r="J173" s="123" t="s">
        <v>30366</v>
      </c>
      <c r="K173" s="123" t="s">
        <v>30102</v>
      </c>
      <c r="L173" s="123" t="s">
        <v>30025</v>
      </c>
      <c r="M173" s="123" t="s">
        <v>12</v>
      </c>
      <c r="N173" s="123">
        <v>2380.9500000000003</v>
      </c>
      <c r="P173" s="123">
        <v>61</v>
      </c>
      <c r="Q173" s="123">
        <v>5</v>
      </c>
      <c r="R173" s="123" t="str">
        <f t="shared" si="3"/>
        <v>21-155-36-61-61</v>
      </c>
    </row>
    <row r="174" spans="1:18" x14ac:dyDescent="0.2">
      <c r="A174" s="123" t="s">
        <v>38114</v>
      </c>
      <c r="B174" s="123" t="s">
        <v>26140</v>
      </c>
      <c r="C174" s="123" t="s">
        <v>8</v>
      </c>
      <c r="D174" s="123" t="s">
        <v>17</v>
      </c>
      <c r="E174" s="123" t="s">
        <v>30098</v>
      </c>
      <c r="F174" s="123" t="s">
        <v>31074</v>
      </c>
      <c r="G174" s="123" t="s">
        <v>37828</v>
      </c>
      <c r="H174" s="123" t="s">
        <v>37856</v>
      </c>
      <c r="I174" s="123" t="s">
        <v>25506</v>
      </c>
      <c r="J174" s="123" t="s">
        <v>30366</v>
      </c>
      <c r="K174" s="123" t="s">
        <v>30102</v>
      </c>
      <c r="L174" s="123" t="s">
        <v>30025</v>
      </c>
      <c r="M174" s="123" t="s">
        <v>12</v>
      </c>
      <c r="N174" s="123">
        <v>2380.9500000000003</v>
      </c>
      <c r="P174" s="123">
        <v>63</v>
      </c>
      <c r="Q174" s="123">
        <v>2</v>
      </c>
      <c r="R174" s="123" t="str">
        <f t="shared" si="3"/>
        <v>21-155-36-63-63</v>
      </c>
    </row>
    <row r="175" spans="1:18" x14ac:dyDescent="0.2">
      <c r="A175" s="123" t="s">
        <v>38115</v>
      </c>
      <c r="B175" s="123" t="s">
        <v>26140</v>
      </c>
      <c r="C175" s="123" t="s">
        <v>8</v>
      </c>
      <c r="D175" s="123" t="s">
        <v>17</v>
      </c>
      <c r="E175" s="123" t="s">
        <v>30098</v>
      </c>
      <c r="F175" s="123" t="s">
        <v>31074</v>
      </c>
      <c r="G175" s="123" t="s">
        <v>37828</v>
      </c>
      <c r="H175" s="123" t="s">
        <v>37857</v>
      </c>
      <c r="I175" s="123" t="s">
        <v>25505</v>
      </c>
      <c r="J175" s="123" t="s">
        <v>30366</v>
      </c>
      <c r="K175" s="123" t="s">
        <v>30102</v>
      </c>
      <c r="L175" s="123" t="s">
        <v>30025</v>
      </c>
      <c r="M175" s="123" t="s">
        <v>12</v>
      </c>
      <c r="N175" s="123">
        <v>2380.9500000000003</v>
      </c>
      <c r="P175" s="123">
        <v>55</v>
      </c>
      <c r="Q175" s="123">
        <v>3</v>
      </c>
      <c r="R175" s="123" t="str">
        <f t="shared" si="3"/>
        <v>21-155-86-55-55</v>
      </c>
    </row>
    <row r="176" spans="1:18" x14ac:dyDescent="0.2">
      <c r="A176" s="123" t="s">
        <v>38116</v>
      </c>
      <c r="B176" s="123" t="s">
        <v>26140</v>
      </c>
      <c r="C176" s="123" t="s">
        <v>8</v>
      </c>
      <c r="D176" s="123" t="s">
        <v>17</v>
      </c>
      <c r="E176" s="123" t="s">
        <v>30098</v>
      </c>
      <c r="F176" s="123" t="s">
        <v>31074</v>
      </c>
      <c r="G176" s="123" t="s">
        <v>37828</v>
      </c>
      <c r="H176" s="123" t="s">
        <v>37857</v>
      </c>
      <c r="I176" s="123" t="s">
        <v>25505</v>
      </c>
      <c r="J176" s="123" t="s">
        <v>30366</v>
      </c>
      <c r="K176" s="123" t="s">
        <v>30102</v>
      </c>
      <c r="L176" s="123" t="s">
        <v>30025</v>
      </c>
      <c r="M176" s="123" t="s">
        <v>12</v>
      </c>
      <c r="N176" s="123">
        <v>2380.9500000000003</v>
      </c>
      <c r="P176" s="123">
        <v>57</v>
      </c>
      <c r="Q176" s="123">
        <v>7</v>
      </c>
      <c r="R176" s="123" t="str">
        <f t="shared" si="3"/>
        <v>21-155-86-57-57</v>
      </c>
    </row>
    <row r="177" spans="1:18" x14ac:dyDescent="0.2">
      <c r="A177" s="123" t="s">
        <v>38117</v>
      </c>
      <c r="B177" s="123" t="s">
        <v>26140</v>
      </c>
      <c r="C177" s="123" t="s">
        <v>8</v>
      </c>
      <c r="D177" s="123" t="s">
        <v>17</v>
      </c>
      <c r="E177" s="123" t="s">
        <v>30098</v>
      </c>
      <c r="F177" s="123" t="s">
        <v>31074</v>
      </c>
      <c r="G177" s="123" t="s">
        <v>37828</v>
      </c>
      <c r="H177" s="123" t="s">
        <v>37857</v>
      </c>
      <c r="I177" s="123" t="s">
        <v>25505</v>
      </c>
      <c r="J177" s="123" t="s">
        <v>30366</v>
      </c>
      <c r="K177" s="123" t="s">
        <v>30102</v>
      </c>
      <c r="L177" s="123" t="s">
        <v>30025</v>
      </c>
      <c r="M177" s="123" t="s">
        <v>12</v>
      </c>
      <c r="N177" s="123">
        <v>2380.9500000000003</v>
      </c>
      <c r="P177" s="123">
        <v>59</v>
      </c>
      <c r="Q177" s="123">
        <v>11</v>
      </c>
      <c r="R177" s="123" t="str">
        <f t="shared" si="3"/>
        <v>21-155-86-59-59</v>
      </c>
    </row>
    <row r="178" spans="1:18" x14ac:dyDescent="0.2">
      <c r="A178" s="123" t="s">
        <v>38118</v>
      </c>
      <c r="B178" s="123" t="s">
        <v>26140</v>
      </c>
      <c r="C178" s="123" t="s">
        <v>8</v>
      </c>
      <c r="D178" s="123" t="s">
        <v>17</v>
      </c>
      <c r="E178" s="123" t="s">
        <v>30098</v>
      </c>
      <c r="F178" s="123" t="s">
        <v>31074</v>
      </c>
      <c r="G178" s="123" t="s">
        <v>37828</v>
      </c>
      <c r="H178" s="123" t="s">
        <v>37857</v>
      </c>
      <c r="I178" s="123" t="s">
        <v>25505</v>
      </c>
      <c r="J178" s="123" t="s">
        <v>30366</v>
      </c>
      <c r="K178" s="123" t="s">
        <v>30102</v>
      </c>
      <c r="L178" s="123" t="s">
        <v>30025</v>
      </c>
      <c r="M178" s="123" t="s">
        <v>12</v>
      </c>
      <c r="N178" s="123">
        <v>2380.9500000000003</v>
      </c>
      <c r="P178" s="123">
        <v>61</v>
      </c>
      <c r="Q178" s="123">
        <v>6</v>
      </c>
      <c r="R178" s="123" t="str">
        <f t="shared" si="3"/>
        <v>21-155-86-61-61</v>
      </c>
    </row>
    <row r="179" spans="1:18" x14ac:dyDescent="0.2">
      <c r="A179" s="123" t="s">
        <v>38119</v>
      </c>
      <c r="B179" s="123" t="s">
        <v>26140</v>
      </c>
      <c r="C179" s="123" t="s">
        <v>8</v>
      </c>
      <c r="D179" s="123" t="s">
        <v>17</v>
      </c>
      <c r="E179" s="123" t="s">
        <v>30098</v>
      </c>
      <c r="F179" s="123" t="s">
        <v>31074</v>
      </c>
      <c r="G179" s="123" t="s">
        <v>37828</v>
      </c>
      <c r="H179" s="123" t="s">
        <v>37857</v>
      </c>
      <c r="I179" s="123" t="s">
        <v>25505</v>
      </c>
      <c r="J179" s="123" t="s">
        <v>30366</v>
      </c>
      <c r="K179" s="123" t="s">
        <v>30102</v>
      </c>
      <c r="L179" s="123" t="s">
        <v>30025</v>
      </c>
      <c r="M179" s="123" t="s">
        <v>12</v>
      </c>
      <c r="N179" s="123">
        <v>2380.9500000000003</v>
      </c>
      <c r="P179" s="123">
        <v>63</v>
      </c>
      <c r="Q179" s="123">
        <v>3</v>
      </c>
      <c r="R179" s="123" t="str">
        <f t="shared" si="3"/>
        <v>21-155-86-63-63</v>
      </c>
    </row>
    <row r="180" spans="1:18" x14ac:dyDescent="0.2">
      <c r="A180" s="123" t="s">
        <v>38120</v>
      </c>
      <c r="B180" s="123" t="s">
        <v>29088</v>
      </c>
      <c r="C180" s="123" t="s">
        <v>8</v>
      </c>
      <c r="D180" s="123" t="s">
        <v>21</v>
      </c>
      <c r="E180" s="123" t="s">
        <v>30098</v>
      </c>
      <c r="F180" s="123" t="s">
        <v>31074</v>
      </c>
      <c r="G180" s="123" t="s">
        <v>37828</v>
      </c>
      <c r="H180" s="123" t="s">
        <v>37837</v>
      </c>
      <c r="I180" s="123" t="s">
        <v>52</v>
      </c>
      <c r="J180" s="123" t="s">
        <v>30176</v>
      </c>
      <c r="K180" s="123" t="s">
        <v>30107</v>
      </c>
      <c r="L180" s="123" t="s">
        <v>30025</v>
      </c>
      <c r="M180" s="123" t="s">
        <v>31087</v>
      </c>
      <c r="N180" s="123">
        <v>10945.35</v>
      </c>
      <c r="P180" s="123">
        <v>59</v>
      </c>
      <c r="Q180" s="123">
        <v>1</v>
      </c>
      <c r="R180" s="123" t="str">
        <f t="shared" si="3"/>
        <v>21-288-02-59-59</v>
      </c>
    </row>
    <row r="181" spans="1:18" x14ac:dyDescent="0.2">
      <c r="A181" s="123" t="s">
        <v>38121</v>
      </c>
      <c r="B181" s="123" t="s">
        <v>29088</v>
      </c>
      <c r="C181" s="123" t="s">
        <v>8</v>
      </c>
      <c r="D181" s="123" t="s">
        <v>21</v>
      </c>
      <c r="E181" s="123" t="s">
        <v>30098</v>
      </c>
      <c r="F181" s="123" t="s">
        <v>31074</v>
      </c>
      <c r="G181" s="123" t="s">
        <v>37828</v>
      </c>
      <c r="H181" s="123" t="s">
        <v>37837</v>
      </c>
      <c r="I181" s="123" t="s">
        <v>52</v>
      </c>
      <c r="J181" s="123" t="s">
        <v>30176</v>
      </c>
      <c r="K181" s="123" t="s">
        <v>30107</v>
      </c>
      <c r="L181" s="123" t="s">
        <v>30025</v>
      </c>
      <c r="M181" s="123" t="s">
        <v>31087</v>
      </c>
      <c r="N181" s="123">
        <v>10945.35</v>
      </c>
      <c r="P181" s="123">
        <v>61</v>
      </c>
      <c r="Q181" s="123">
        <v>2</v>
      </c>
      <c r="R181" s="123" t="str">
        <f t="shared" si="3"/>
        <v>21-288-02-61-61</v>
      </c>
    </row>
    <row r="182" spans="1:18" x14ac:dyDescent="0.2">
      <c r="A182" s="123" t="s">
        <v>38122</v>
      </c>
      <c r="B182" s="123" t="s">
        <v>29088</v>
      </c>
      <c r="C182" s="123" t="s">
        <v>8</v>
      </c>
      <c r="D182" s="123" t="s">
        <v>21</v>
      </c>
      <c r="E182" s="123" t="s">
        <v>30098</v>
      </c>
      <c r="F182" s="123" t="s">
        <v>31074</v>
      </c>
      <c r="G182" s="123" t="s">
        <v>37828</v>
      </c>
      <c r="H182" s="123" t="s">
        <v>37837</v>
      </c>
      <c r="I182" s="123" t="s">
        <v>52</v>
      </c>
      <c r="J182" s="123" t="s">
        <v>30176</v>
      </c>
      <c r="K182" s="123" t="s">
        <v>30107</v>
      </c>
      <c r="L182" s="123" t="s">
        <v>30025</v>
      </c>
      <c r="M182" s="123" t="s">
        <v>31087</v>
      </c>
      <c r="N182" s="123">
        <v>10945.35</v>
      </c>
      <c r="P182" s="123">
        <v>63</v>
      </c>
      <c r="Q182" s="123">
        <v>1</v>
      </c>
      <c r="R182" s="123" t="str">
        <f t="shared" si="3"/>
        <v>21-288-02-63-63</v>
      </c>
    </row>
    <row r="183" spans="1:18" x14ac:dyDescent="0.2">
      <c r="A183" s="123" t="s">
        <v>38123</v>
      </c>
      <c r="B183" s="123" t="s">
        <v>29096</v>
      </c>
      <c r="C183" s="123" t="s">
        <v>8</v>
      </c>
      <c r="D183" s="123" t="s">
        <v>21</v>
      </c>
      <c r="E183" s="123" t="s">
        <v>30098</v>
      </c>
      <c r="F183" s="123" t="s">
        <v>31074</v>
      </c>
      <c r="G183" s="123" t="s">
        <v>37828</v>
      </c>
      <c r="H183" s="123" t="s">
        <v>37837</v>
      </c>
      <c r="I183" s="123" t="s">
        <v>52</v>
      </c>
      <c r="J183" s="123" t="s">
        <v>30162</v>
      </c>
      <c r="K183" s="123" t="s">
        <v>30107</v>
      </c>
      <c r="L183" s="123" t="s">
        <v>30025</v>
      </c>
      <c r="M183" s="123" t="s">
        <v>31087</v>
      </c>
      <c r="N183" s="123">
        <v>10711.35</v>
      </c>
      <c r="P183" s="123">
        <v>57</v>
      </c>
      <c r="Q183" s="123">
        <v>1</v>
      </c>
      <c r="R183" s="123" t="str">
        <f t="shared" si="3"/>
        <v>21-297-02-57-57</v>
      </c>
    </row>
    <row r="184" spans="1:18" x14ac:dyDescent="0.2">
      <c r="A184" s="123" t="s">
        <v>38124</v>
      </c>
      <c r="B184" s="123" t="s">
        <v>29096</v>
      </c>
      <c r="C184" s="123" t="s">
        <v>8</v>
      </c>
      <c r="D184" s="123" t="s">
        <v>21</v>
      </c>
      <c r="E184" s="123" t="s">
        <v>30098</v>
      </c>
      <c r="F184" s="123" t="s">
        <v>31074</v>
      </c>
      <c r="G184" s="123" t="s">
        <v>37828</v>
      </c>
      <c r="H184" s="123" t="s">
        <v>37837</v>
      </c>
      <c r="I184" s="123" t="s">
        <v>52</v>
      </c>
      <c r="J184" s="123" t="s">
        <v>30162</v>
      </c>
      <c r="K184" s="123" t="s">
        <v>30107</v>
      </c>
      <c r="L184" s="123" t="s">
        <v>30025</v>
      </c>
      <c r="M184" s="123" t="s">
        <v>31087</v>
      </c>
      <c r="N184" s="123">
        <v>10711.35</v>
      </c>
      <c r="P184" s="123">
        <v>59</v>
      </c>
      <c r="Q184" s="123">
        <v>2</v>
      </c>
      <c r="R184" s="123" t="str">
        <f t="shared" si="3"/>
        <v>21-297-02-59-59</v>
      </c>
    </row>
    <row r="185" spans="1:18" x14ac:dyDescent="0.2">
      <c r="A185" s="123" t="s">
        <v>38125</v>
      </c>
      <c r="B185" s="123" t="s">
        <v>25904</v>
      </c>
      <c r="C185" s="123" t="s">
        <v>8</v>
      </c>
      <c r="D185" s="123" t="s">
        <v>21</v>
      </c>
      <c r="E185" s="123" t="s">
        <v>30098</v>
      </c>
      <c r="F185" s="123" t="s">
        <v>31074</v>
      </c>
      <c r="G185" s="123" t="s">
        <v>37828</v>
      </c>
      <c r="H185" s="123" t="s">
        <v>37837</v>
      </c>
      <c r="I185" s="123" t="s">
        <v>52</v>
      </c>
      <c r="J185" s="123" t="s">
        <v>30177</v>
      </c>
      <c r="K185" s="123" t="s">
        <v>30107</v>
      </c>
      <c r="L185" s="123" t="s">
        <v>30025</v>
      </c>
      <c r="M185" s="123" t="s">
        <v>31087</v>
      </c>
      <c r="N185" s="123">
        <v>6171.75</v>
      </c>
      <c r="P185" s="123">
        <v>57</v>
      </c>
      <c r="Q185" s="123">
        <v>1</v>
      </c>
      <c r="R185" s="123" t="str">
        <f t="shared" si="3"/>
        <v>21-478-02-57-57</v>
      </c>
    </row>
    <row r="186" spans="1:18" x14ac:dyDescent="0.2">
      <c r="A186" s="123" t="s">
        <v>38126</v>
      </c>
      <c r="B186" s="123" t="s">
        <v>25904</v>
      </c>
      <c r="C186" s="123" t="s">
        <v>8</v>
      </c>
      <c r="D186" s="123" t="s">
        <v>21</v>
      </c>
      <c r="E186" s="123" t="s">
        <v>30098</v>
      </c>
      <c r="F186" s="123" t="s">
        <v>31074</v>
      </c>
      <c r="G186" s="123" t="s">
        <v>37828</v>
      </c>
      <c r="H186" s="123" t="s">
        <v>37837</v>
      </c>
      <c r="I186" s="123" t="s">
        <v>52</v>
      </c>
      <c r="J186" s="123" t="s">
        <v>30177</v>
      </c>
      <c r="K186" s="123" t="s">
        <v>30107</v>
      </c>
      <c r="L186" s="123" t="s">
        <v>30025</v>
      </c>
      <c r="M186" s="123" t="s">
        <v>31087</v>
      </c>
      <c r="N186" s="123">
        <v>6171.75</v>
      </c>
      <c r="P186" s="123">
        <v>59</v>
      </c>
      <c r="Q186" s="123">
        <v>1</v>
      </c>
      <c r="R186" s="123" t="str">
        <f t="shared" si="3"/>
        <v>21-478-02-59-59</v>
      </c>
    </row>
    <row r="187" spans="1:18" x14ac:dyDescent="0.2">
      <c r="A187" s="123" t="s">
        <v>38127</v>
      </c>
      <c r="B187" s="123" t="s">
        <v>37695</v>
      </c>
      <c r="C187" s="123" t="s">
        <v>8</v>
      </c>
      <c r="D187" s="123" t="s">
        <v>21</v>
      </c>
      <c r="E187" s="123" t="s">
        <v>30098</v>
      </c>
      <c r="F187" s="123" t="s">
        <v>31074</v>
      </c>
      <c r="G187" s="123" t="s">
        <v>37828</v>
      </c>
      <c r="H187" s="123" t="s">
        <v>37858</v>
      </c>
      <c r="I187" s="123" t="s">
        <v>25445</v>
      </c>
      <c r="J187" s="123" t="s">
        <v>30162</v>
      </c>
      <c r="K187" s="123" t="s">
        <v>30107</v>
      </c>
      <c r="L187" s="123" t="s">
        <v>30025</v>
      </c>
      <c r="M187" s="123" t="s">
        <v>31087</v>
      </c>
      <c r="N187" s="123">
        <v>6095.7000000000007</v>
      </c>
      <c r="P187" s="123">
        <v>57</v>
      </c>
      <c r="Q187" s="123">
        <v>1</v>
      </c>
      <c r="R187" s="123" t="str">
        <f t="shared" si="3"/>
        <v>21-587-90-57-57</v>
      </c>
    </row>
    <row r="188" spans="1:18" x14ac:dyDescent="0.2">
      <c r="A188" s="123" t="s">
        <v>38128</v>
      </c>
      <c r="B188" s="123" t="s">
        <v>37695</v>
      </c>
      <c r="C188" s="123" t="s">
        <v>8</v>
      </c>
      <c r="D188" s="123" t="s">
        <v>21</v>
      </c>
      <c r="E188" s="123" t="s">
        <v>30098</v>
      </c>
      <c r="F188" s="123" t="s">
        <v>31074</v>
      </c>
      <c r="G188" s="123" t="s">
        <v>37828</v>
      </c>
      <c r="H188" s="123" t="s">
        <v>37858</v>
      </c>
      <c r="I188" s="123" t="s">
        <v>25445</v>
      </c>
      <c r="J188" s="123" t="s">
        <v>30162</v>
      </c>
      <c r="K188" s="123" t="s">
        <v>30107</v>
      </c>
      <c r="L188" s="123" t="s">
        <v>30025</v>
      </c>
      <c r="M188" s="123" t="s">
        <v>31087</v>
      </c>
      <c r="N188" s="123">
        <v>6095.7000000000007</v>
      </c>
      <c r="P188" s="123">
        <v>59</v>
      </c>
      <c r="Q188" s="123">
        <v>2</v>
      </c>
      <c r="R188" s="123" t="str">
        <f t="shared" si="3"/>
        <v>21-587-90-59-59</v>
      </c>
    </row>
    <row r="189" spans="1:18" x14ac:dyDescent="0.2">
      <c r="A189" s="123" t="s">
        <v>38129</v>
      </c>
      <c r="B189" s="123" t="s">
        <v>37695</v>
      </c>
      <c r="C189" s="123" t="s">
        <v>8</v>
      </c>
      <c r="D189" s="123" t="s">
        <v>21</v>
      </c>
      <c r="E189" s="123" t="s">
        <v>30098</v>
      </c>
      <c r="F189" s="123" t="s">
        <v>31074</v>
      </c>
      <c r="G189" s="123" t="s">
        <v>37828</v>
      </c>
      <c r="H189" s="123" t="s">
        <v>37858</v>
      </c>
      <c r="I189" s="123" t="s">
        <v>25445</v>
      </c>
      <c r="J189" s="123" t="s">
        <v>30162</v>
      </c>
      <c r="K189" s="123" t="s">
        <v>30107</v>
      </c>
      <c r="L189" s="123" t="s">
        <v>30025</v>
      </c>
      <c r="M189" s="123" t="s">
        <v>31087</v>
      </c>
      <c r="N189" s="123">
        <v>6095.7000000000007</v>
      </c>
      <c r="P189" s="123">
        <v>61</v>
      </c>
      <c r="Q189" s="123">
        <v>1</v>
      </c>
      <c r="R189" s="123" t="str">
        <f t="shared" si="3"/>
        <v>21-587-90-61-61</v>
      </c>
    </row>
    <row r="190" spans="1:18" x14ac:dyDescent="0.2">
      <c r="A190" s="123" t="s">
        <v>38130</v>
      </c>
      <c r="B190" s="123" t="s">
        <v>37695</v>
      </c>
      <c r="C190" s="123" t="s">
        <v>8</v>
      </c>
      <c r="D190" s="123" t="s">
        <v>21</v>
      </c>
      <c r="E190" s="123" t="s">
        <v>30098</v>
      </c>
      <c r="F190" s="123" t="s">
        <v>31074</v>
      </c>
      <c r="G190" s="123" t="s">
        <v>37828</v>
      </c>
      <c r="H190" s="123" t="s">
        <v>37837</v>
      </c>
      <c r="I190" s="123" t="s">
        <v>212</v>
      </c>
      <c r="J190" s="123" t="s">
        <v>30162</v>
      </c>
      <c r="K190" s="123" t="s">
        <v>30107</v>
      </c>
      <c r="L190" s="123" t="s">
        <v>30025</v>
      </c>
      <c r="M190" s="123" t="s">
        <v>31087</v>
      </c>
      <c r="N190" s="123">
        <v>6095.7000000000007</v>
      </c>
      <c r="P190" s="123">
        <v>57</v>
      </c>
      <c r="Q190" s="123">
        <v>1</v>
      </c>
      <c r="R190" s="123" t="str">
        <f t="shared" si="3"/>
        <v>21-587-36-57-57</v>
      </c>
    </row>
    <row r="191" spans="1:18" x14ac:dyDescent="0.2">
      <c r="A191" s="123" t="s">
        <v>38131</v>
      </c>
      <c r="B191" s="123" t="s">
        <v>37695</v>
      </c>
      <c r="C191" s="123" t="s">
        <v>8</v>
      </c>
      <c r="D191" s="123" t="s">
        <v>21</v>
      </c>
      <c r="E191" s="123" t="s">
        <v>30098</v>
      </c>
      <c r="F191" s="123" t="s">
        <v>31074</v>
      </c>
      <c r="G191" s="123" t="s">
        <v>37828</v>
      </c>
      <c r="H191" s="123" t="s">
        <v>37837</v>
      </c>
      <c r="I191" s="123" t="s">
        <v>212</v>
      </c>
      <c r="J191" s="123" t="s">
        <v>30162</v>
      </c>
      <c r="K191" s="123" t="s">
        <v>30107</v>
      </c>
      <c r="L191" s="123" t="s">
        <v>30025</v>
      </c>
      <c r="M191" s="123" t="s">
        <v>31087</v>
      </c>
      <c r="N191" s="123">
        <v>6095.7000000000007</v>
      </c>
      <c r="P191" s="123">
        <v>59</v>
      </c>
      <c r="Q191" s="123">
        <v>1</v>
      </c>
      <c r="R191" s="123" t="str">
        <f t="shared" si="3"/>
        <v>21-587-36-59-59</v>
      </c>
    </row>
    <row r="192" spans="1:18" x14ac:dyDescent="0.2">
      <c r="A192" s="123" t="s">
        <v>38132</v>
      </c>
      <c r="B192" s="123" t="s">
        <v>37696</v>
      </c>
      <c r="C192" s="123" t="s">
        <v>8</v>
      </c>
      <c r="D192" s="123" t="s">
        <v>21</v>
      </c>
      <c r="E192" s="123" t="s">
        <v>30098</v>
      </c>
      <c r="F192" s="123" t="s">
        <v>31074</v>
      </c>
      <c r="G192" s="123" t="s">
        <v>37828</v>
      </c>
      <c r="H192" s="123" t="s">
        <v>37859</v>
      </c>
      <c r="I192" s="123" t="s">
        <v>212</v>
      </c>
      <c r="J192" s="123" t="s">
        <v>30162</v>
      </c>
      <c r="K192" s="123" t="s">
        <v>30107</v>
      </c>
      <c r="L192" s="123" t="s">
        <v>30025</v>
      </c>
      <c r="M192" s="123" t="s">
        <v>31087</v>
      </c>
      <c r="N192" s="123">
        <v>6259.5</v>
      </c>
      <c r="P192" s="123">
        <v>59</v>
      </c>
      <c r="Q192" s="123">
        <v>1</v>
      </c>
      <c r="R192" s="123" t="str">
        <f t="shared" si="3"/>
        <v>21-632-36-59-59</v>
      </c>
    </row>
    <row r="193" spans="1:18" x14ac:dyDescent="0.2">
      <c r="A193" s="123" t="s">
        <v>38133</v>
      </c>
      <c r="B193" s="123" t="s">
        <v>37697</v>
      </c>
      <c r="C193" s="123" t="s">
        <v>8</v>
      </c>
      <c r="D193" s="123" t="s">
        <v>21</v>
      </c>
      <c r="E193" s="123" t="s">
        <v>30098</v>
      </c>
      <c r="F193" s="123" t="s">
        <v>31074</v>
      </c>
      <c r="G193" s="123" t="s">
        <v>37828</v>
      </c>
      <c r="H193" s="123" t="s">
        <v>37857</v>
      </c>
      <c r="I193" s="123" t="s">
        <v>212</v>
      </c>
      <c r="J193" s="123" t="s">
        <v>30176</v>
      </c>
      <c r="K193" s="123" t="s">
        <v>30107</v>
      </c>
      <c r="L193" s="123" t="s">
        <v>30025</v>
      </c>
      <c r="M193" s="123" t="s">
        <v>31087</v>
      </c>
      <c r="N193" s="123">
        <v>7195.5</v>
      </c>
      <c r="P193" s="123">
        <v>57</v>
      </c>
      <c r="Q193" s="123">
        <v>1</v>
      </c>
      <c r="R193" s="123" t="str">
        <f t="shared" si="3"/>
        <v>21-782-26-57-57</v>
      </c>
    </row>
    <row r="194" spans="1:18" x14ac:dyDescent="0.2">
      <c r="A194" s="123" t="s">
        <v>38134</v>
      </c>
      <c r="B194" s="123" t="s">
        <v>37697</v>
      </c>
      <c r="C194" s="123" t="s">
        <v>8</v>
      </c>
      <c r="D194" s="123" t="s">
        <v>21</v>
      </c>
      <c r="E194" s="123" t="s">
        <v>30098</v>
      </c>
      <c r="F194" s="123" t="s">
        <v>31074</v>
      </c>
      <c r="G194" s="123" t="s">
        <v>37828</v>
      </c>
      <c r="H194" s="123" t="s">
        <v>37857</v>
      </c>
      <c r="I194" s="123" t="s">
        <v>212</v>
      </c>
      <c r="J194" s="123" t="s">
        <v>30176</v>
      </c>
      <c r="K194" s="123" t="s">
        <v>30107</v>
      </c>
      <c r="L194" s="123" t="s">
        <v>30025</v>
      </c>
      <c r="M194" s="123" t="s">
        <v>31087</v>
      </c>
      <c r="N194" s="123">
        <v>7195.5</v>
      </c>
      <c r="P194" s="123">
        <v>59</v>
      </c>
      <c r="Q194" s="123">
        <v>2</v>
      </c>
      <c r="R194" s="123" t="str">
        <f t="shared" si="3"/>
        <v>21-782-26-59-59</v>
      </c>
    </row>
    <row r="195" spans="1:18" x14ac:dyDescent="0.2">
      <c r="A195" s="123" t="s">
        <v>38135</v>
      </c>
      <c r="B195" s="123" t="s">
        <v>37697</v>
      </c>
      <c r="C195" s="123" t="s">
        <v>8</v>
      </c>
      <c r="D195" s="123" t="s">
        <v>21</v>
      </c>
      <c r="E195" s="123" t="s">
        <v>30098</v>
      </c>
      <c r="F195" s="123" t="s">
        <v>31074</v>
      </c>
      <c r="G195" s="123" t="s">
        <v>37828</v>
      </c>
      <c r="H195" s="123" t="s">
        <v>37857</v>
      </c>
      <c r="I195" s="123" t="s">
        <v>212</v>
      </c>
      <c r="J195" s="123" t="s">
        <v>30176</v>
      </c>
      <c r="K195" s="123" t="s">
        <v>30107</v>
      </c>
      <c r="L195" s="123" t="s">
        <v>30025</v>
      </c>
      <c r="M195" s="123" t="s">
        <v>31087</v>
      </c>
      <c r="N195" s="123">
        <v>7195.5</v>
      </c>
      <c r="P195" s="123">
        <v>61</v>
      </c>
      <c r="Q195" s="123">
        <v>1</v>
      </c>
      <c r="R195" s="123" t="str">
        <f t="shared" si="3"/>
        <v>21-782-26-61-61</v>
      </c>
    </row>
    <row r="196" spans="1:18" x14ac:dyDescent="0.2">
      <c r="A196" s="123" t="s">
        <v>38136</v>
      </c>
      <c r="B196" s="123" t="s">
        <v>37698</v>
      </c>
      <c r="C196" s="123" t="s">
        <v>8</v>
      </c>
      <c r="D196" s="123" t="s">
        <v>14</v>
      </c>
      <c r="E196" s="123" t="s">
        <v>30098</v>
      </c>
      <c r="F196" s="123" t="s">
        <v>31074</v>
      </c>
      <c r="G196" s="123" t="s">
        <v>37828</v>
      </c>
      <c r="H196" s="123" t="s">
        <v>37834</v>
      </c>
      <c r="I196" s="123" t="s">
        <v>54</v>
      </c>
      <c r="J196" s="123" t="s">
        <v>30919</v>
      </c>
      <c r="K196" s="123" t="s">
        <v>30102</v>
      </c>
      <c r="L196" s="123" t="s">
        <v>30025</v>
      </c>
      <c r="M196" s="123" t="s">
        <v>12</v>
      </c>
      <c r="N196" s="123">
        <v>2568.15</v>
      </c>
      <c r="P196" s="123">
        <v>55</v>
      </c>
      <c r="Q196" s="123">
        <v>2</v>
      </c>
      <c r="R196" s="123" t="str">
        <f t="shared" si="3"/>
        <v>21-505-03-55-55</v>
      </c>
    </row>
    <row r="197" spans="1:18" x14ac:dyDescent="0.2">
      <c r="A197" s="123" t="s">
        <v>38137</v>
      </c>
      <c r="B197" s="123" t="s">
        <v>37698</v>
      </c>
      <c r="C197" s="123" t="s">
        <v>8</v>
      </c>
      <c r="D197" s="123" t="s">
        <v>14</v>
      </c>
      <c r="E197" s="123" t="s">
        <v>30098</v>
      </c>
      <c r="F197" s="123" t="s">
        <v>31074</v>
      </c>
      <c r="G197" s="123" t="s">
        <v>37828</v>
      </c>
      <c r="H197" s="123" t="s">
        <v>37834</v>
      </c>
      <c r="I197" s="123" t="s">
        <v>54</v>
      </c>
      <c r="J197" s="123" t="s">
        <v>30919</v>
      </c>
      <c r="K197" s="123" t="s">
        <v>30102</v>
      </c>
      <c r="L197" s="123" t="s">
        <v>30025</v>
      </c>
      <c r="M197" s="123" t="s">
        <v>12</v>
      </c>
      <c r="N197" s="123">
        <v>2568.15</v>
      </c>
      <c r="P197" s="123">
        <v>57</v>
      </c>
      <c r="Q197" s="123">
        <v>6</v>
      </c>
      <c r="R197" s="123" t="str">
        <f t="shared" si="3"/>
        <v>21-505-03-57-57</v>
      </c>
    </row>
    <row r="198" spans="1:18" x14ac:dyDescent="0.2">
      <c r="A198" s="123" t="s">
        <v>38138</v>
      </c>
      <c r="B198" s="123" t="s">
        <v>37698</v>
      </c>
      <c r="C198" s="123" t="s">
        <v>8</v>
      </c>
      <c r="D198" s="123" t="s">
        <v>14</v>
      </c>
      <c r="E198" s="123" t="s">
        <v>30098</v>
      </c>
      <c r="F198" s="123" t="s">
        <v>31074</v>
      </c>
      <c r="G198" s="123" t="s">
        <v>37828</v>
      </c>
      <c r="H198" s="123" t="s">
        <v>37834</v>
      </c>
      <c r="I198" s="123" t="s">
        <v>54</v>
      </c>
      <c r="J198" s="123" t="s">
        <v>30919</v>
      </c>
      <c r="K198" s="123" t="s">
        <v>30102</v>
      </c>
      <c r="L198" s="123" t="s">
        <v>30025</v>
      </c>
      <c r="M198" s="123" t="s">
        <v>12</v>
      </c>
      <c r="N198" s="123">
        <v>2568.15</v>
      </c>
      <c r="P198" s="123">
        <v>59</v>
      </c>
      <c r="Q198" s="123">
        <v>7</v>
      </c>
      <c r="R198" s="123" t="str">
        <f t="shared" si="3"/>
        <v>21-505-03-59-59</v>
      </c>
    </row>
    <row r="199" spans="1:18" x14ac:dyDescent="0.2">
      <c r="A199" s="123" t="s">
        <v>38139</v>
      </c>
      <c r="B199" s="123" t="s">
        <v>37698</v>
      </c>
      <c r="C199" s="123" t="s">
        <v>8</v>
      </c>
      <c r="D199" s="123" t="s">
        <v>14</v>
      </c>
      <c r="E199" s="123" t="s">
        <v>30098</v>
      </c>
      <c r="F199" s="123" t="s">
        <v>31074</v>
      </c>
      <c r="G199" s="123" t="s">
        <v>37828</v>
      </c>
      <c r="H199" s="123" t="s">
        <v>37834</v>
      </c>
      <c r="I199" s="123" t="s">
        <v>54</v>
      </c>
      <c r="J199" s="123" t="s">
        <v>30919</v>
      </c>
      <c r="K199" s="123" t="s">
        <v>30102</v>
      </c>
      <c r="L199" s="123" t="s">
        <v>30025</v>
      </c>
      <c r="M199" s="123" t="s">
        <v>12</v>
      </c>
      <c r="N199" s="123">
        <v>2568.15</v>
      </c>
      <c r="P199" s="123">
        <v>61</v>
      </c>
      <c r="Q199" s="123">
        <v>4</v>
      </c>
      <c r="R199" s="123" t="str">
        <f t="shared" si="3"/>
        <v>21-505-03-61-61</v>
      </c>
    </row>
    <row r="200" spans="1:18" x14ac:dyDescent="0.2">
      <c r="A200" s="123" t="s">
        <v>38140</v>
      </c>
      <c r="B200" s="123" t="s">
        <v>37698</v>
      </c>
      <c r="C200" s="123" t="s">
        <v>8</v>
      </c>
      <c r="D200" s="123" t="s">
        <v>14</v>
      </c>
      <c r="E200" s="123" t="s">
        <v>30098</v>
      </c>
      <c r="F200" s="123" t="s">
        <v>31074</v>
      </c>
      <c r="G200" s="123" t="s">
        <v>37828</v>
      </c>
      <c r="H200" s="123" t="s">
        <v>37837</v>
      </c>
      <c r="I200" s="123" t="s">
        <v>52</v>
      </c>
      <c r="J200" s="123" t="s">
        <v>30919</v>
      </c>
      <c r="K200" s="123" t="s">
        <v>30102</v>
      </c>
      <c r="L200" s="123" t="s">
        <v>30025</v>
      </c>
      <c r="M200" s="123" t="s">
        <v>12</v>
      </c>
      <c r="N200" s="123">
        <v>2568.15</v>
      </c>
      <c r="P200" s="123">
        <v>55</v>
      </c>
      <c r="Q200" s="123">
        <v>2</v>
      </c>
      <c r="R200" s="123" t="str">
        <f t="shared" ref="R200:R263" si="4">SUBSTITUTE(A200&amp;"-"&amp;P200,"ONE","00")</f>
        <v>21-505-02-55-55</v>
      </c>
    </row>
    <row r="201" spans="1:18" x14ac:dyDescent="0.2">
      <c r="A201" s="123" t="s">
        <v>38141</v>
      </c>
      <c r="B201" s="123" t="s">
        <v>37698</v>
      </c>
      <c r="C201" s="123" t="s">
        <v>8</v>
      </c>
      <c r="D201" s="123" t="s">
        <v>14</v>
      </c>
      <c r="E201" s="123" t="s">
        <v>30098</v>
      </c>
      <c r="F201" s="123" t="s">
        <v>31074</v>
      </c>
      <c r="G201" s="123" t="s">
        <v>37828</v>
      </c>
      <c r="H201" s="123" t="s">
        <v>37837</v>
      </c>
      <c r="I201" s="123" t="s">
        <v>52</v>
      </c>
      <c r="J201" s="123" t="s">
        <v>30919</v>
      </c>
      <c r="K201" s="123" t="s">
        <v>30102</v>
      </c>
      <c r="L201" s="123" t="s">
        <v>30025</v>
      </c>
      <c r="M201" s="123" t="s">
        <v>12</v>
      </c>
      <c r="N201" s="123">
        <v>2568.15</v>
      </c>
      <c r="P201" s="123">
        <v>57</v>
      </c>
      <c r="Q201" s="123">
        <v>6</v>
      </c>
      <c r="R201" s="123" t="str">
        <f t="shared" si="4"/>
        <v>21-505-02-57-57</v>
      </c>
    </row>
    <row r="202" spans="1:18" x14ac:dyDescent="0.2">
      <c r="A202" s="123" t="s">
        <v>38142</v>
      </c>
      <c r="B202" s="123" t="s">
        <v>37698</v>
      </c>
      <c r="C202" s="123" t="s">
        <v>8</v>
      </c>
      <c r="D202" s="123" t="s">
        <v>14</v>
      </c>
      <c r="E202" s="123" t="s">
        <v>30098</v>
      </c>
      <c r="F202" s="123" t="s">
        <v>31074</v>
      </c>
      <c r="G202" s="123" t="s">
        <v>37828</v>
      </c>
      <c r="H202" s="123" t="s">
        <v>37837</v>
      </c>
      <c r="I202" s="123" t="s">
        <v>52</v>
      </c>
      <c r="J202" s="123" t="s">
        <v>30919</v>
      </c>
      <c r="K202" s="123" t="s">
        <v>30102</v>
      </c>
      <c r="L202" s="123" t="s">
        <v>30025</v>
      </c>
      <c r="M202" s="123" t="s">
        <v>12</v>
      </c>
      <c r="N202" s="123">
        <v>2568.15</v>
      </c>
      <c r="P202" s="123">
        <v>59</v>
      </c>
      <c r="Q202" s="123">
        <v>8</v>
      </c>
      <c r="R202" s="123" t="str">
        <f t="shared" si="4"/>
        <v>21-505-02-59-59</v>
      </c>
    </row>
    <row r="203" spans="1:18" x14ac:dyDescent="0.2">
      <c r="A203" s="123" t="s">
        <v>38143</v>
      </c>
      <c r="B203" s="123" t="s">
        <v>37698</v>
      </c>
      <c r="C203" s="123" t="s">
        <v>8</v>
      </c>
      <c r="D203" s="123" t="s">
        <v>14</v>
      </c>
      <c r="E203" s="123" t="s">
        <v>30098</v>
      </c>
      <c r="F203" s="123" t="s">
        <v>31074</v>
      </c>
      <c r="G203" s="123" t="s">
        <v>37828</v>
      </c>
      <c r="H203" s="123" t="s">
        <v>37837</v>
      </c>
      <c r="I203" s="123" t="s">
        <v>52</v>
      </c>
      <c r="J203" s="123" t="s">
        <v>30919</v>
      </c>
      <c r="K203" s="123" t="s">
        <v>30102</v>
      </c>
      <c r="L203" s="123" t="s">
        <v>30025</v>
      </c>
      <c r="M203" s="123" t="s">
        <v>12</v>
      </c>
      <c r="N203" s="123">
        <v>2568.15</v>
      </c>
      <c r="P203" s="123">
        <v>61</v>
      </c>
      <c r="Q203" s="123">
        <v>4</v>
      </c>
      <c r="R203" s="123" t="str">
        <f t="shared" si="4"/>
        <v>21-505-02-61-61</v>
      </c>
    </row>
    <row r="204" spans="1:18" x14ac:dyDescent="0.2">
      <c r="A204" s="123" t="s">
        <v>38144</v>
      </c>
      <c r="B204" s="123" t="s">
        <v>37699</v>
      </c>
      <c r="C204" s="123" t="s">
        <v>8</v>
      </c>
      <c r="D204" s="123" t="s">
        <v>21</v>
      </c>
      <c r="E204" s="123" t="s">
        <v>30098</v>
      </c>
      <c r="F204" s="123" t="s">
        <v>31074</v>
      </c>
      <c r="G204" s="123" t="s">
        <v>37828</v>
      </c>
      <c r="H204" s="123" t="s">
        <v>37837</v>
      </c>
      <c r="I204" s="123" t="s">
        <v>52</v>
      </c>
      <c r="J204" s="123" t="s">
        <v>30131</v>
      </c>
      <c r="K204" s="123" t="s">
        <v>30102</v>
      </c>
      <c r="L204" s="123" t="s">
        <v>30025</v>
      </c>
      <c r="M204" s="123" t="s">
        <v>12</v>
      </c>
      <c r="N204" s="123">
        <v>2152.7999999999997</v>
      </c>
      <c r="P204" s="123">
        <v>55</v>
      </c>
      <c r="Q204" s="123">
        <v>3</v>
      </c>
      <c r="R204" s="123" t="str">
        <f t="shared" si="4"/>
        <v>21-596-02-55-55</v>
      </c>
    </row>
    <row r="205" spans="1:18" x14ac:dyDescent="0.2">
      <c r="A205" s="123" t="s">
        <v>38145</v>
      </c>
      <c r="B205" s="123" t="s">
        <v>37699</v>
      </c>
      <c r="C205" s="123" t="s">
        <v>8</v>
      </c>
      <c r="D205" s="123" t="s">
        <v>21</v>
      </c>
      <c r="E205" s="123" t="s">
        <v>30098</v>
      </c>
      <c r="F205" s="123" t="s">
        <v>31074</v>
      </c>
      <c r="G205" s="123" t="s">
        <v>37828</v>
      </c>
      <c r="H205" s="123" t="s">
        <v>37837</v>
      </c>
      <c r="I205" s="123" t="s">
        <v>52</v>
      </c>
      <c r="J205" s="123" t="s">
        <v>30131</v>
      </c>
      <c r="K205" s="123" t="s">
        <v>30102</v>
      </c>
      <c r="L205" s="123" t="s">
        <v>30025</v>
      </c>
      <c r="M205" s="123" t="s">
        <v>12</v>
      </c>
      <c r="N205" s="123">
        <v>2152.7999999999997</v>
      </c>
      <c r="P205" s="123">
        <v>57</v>
      </c>
      <c r="Q205" s="123">
        <v>7</v>
      </c>
      <c r="R205" s="123" t="str">
        <f t="shared" si="4"/>
        <v>21-596-02-57-57</v>
      </c>
    </row>
    <row r="206" spans="1:18" x14ac:dyDescent="0.2">
      <c r="A206" s="123" t="s">
        <v>38146</v>
      </c>
      <c r="B206" s="123" t="s">
        <v>37699</v>
      </c>
      <c r="C206" s="123" t="s">
        <v>8</v>
      </c>
      <c r="D206" s="123" t="s">
        <v>21</v>
      </c>
      <c r="E206" s="123" t="s">
        <v>30098</v>
      </c>
      <c r="F206" s="123" t="s">
        <v>31074</v>
      </c>
      <c r="G206" s="123" t="s">
        <v>37828</v>
      </c>
      <c r="H206" s="123" t="s">
        <v>37837</v>
      </c>
      <c r="I206" s="123" t="s">
        <v>52</v>
      </c>
      <c r="J206" s="123" t="s">
        <v>30131</v>
      </c>
      <c r="K206" s="123" t="s">
        <v>30102</v>
      </c>
      <c r="L206" s="123" t="s">
        <v>30025</v>
      </c>
      <c r="M206" s="123" t="s">
        <v>12</v>
      </c>
      <c r="N206" s="123">
        <v>2152.7999999999997</v>
      </c>
      <c r="P206" s="123">
        <v>59</v>
      </c>
      <c r="Q206" s="123">
        <v>9</v>
      </c>
      <c r="R206" s="123" t="str">
        <f t="shared" si="4"/>
        <v>21-596-02-59-59</v>
      </c>
    </row>
    <row r="207" spans="1:18" x14ac:dyDescent="0.2">
      <c r="A207" s="123" t="s">
        <v>38147</v>
      </c>
      <c r="B207" s="123" t="s">
        <v>37699</v>
      </c>
      <c r="C207" s="123" t="s">
        <v>8</v>
      </c>
      <c r="D207" s="123" t="s">
        <v>21</v>
      </c>
      <c r="E207" s="123" t="s">
        <v>30098</v>
      </c>
      <c r="F207" s="123" t="s">
        <v>31074</v>
      </c>
      <c r="G207" s="123" t="s">
        <v>37828</v>
      </c>
      <c r="H207" s="123" t="s">
        <v>37837</v>
      </c>
      <c r="I207" s="123" t="s">
        <v>52</v>
      </c>
      <c r="J207" s="123" t="s">
        <v>30131</v>
      </c>
      <c r="K207" s="123" t="s">
        <v>30102</v>
      </c>
      <c r="L207" s="123" t="s">
        <v>30025</v>
      </c>
      <c r="M207" s="123" t="s">
        <v>12</v>
      </c>
      <c r="N207" s="123">
        <v>2152.7999999999997</v>
      </c>
      <c r="P207" s="123">
        <v>61</v>
      </c>
      <c r="Q207" s="123">
        <v>3</v>
      </c>
      <c r="R207" s="123" t="str">
        <f t="shared" si="4"/>
        <v>21-596-02-61-61</v>
      </c>
    </row>
    <row r="208" spans="1:18" x14ac:dyDescent="0.2">
      <c r="A208" s="123" t="s">
        <v>38148</v>
      </c>
      <c r="B208" s="123" t="s">
        <v>37699</v>
      </c>
      <c r="C208" s="123" t="s">
        <v>8</v>
      </c>
      <c r="D208" s="123" t="s">
        <v>21</v>
      </c>
      <c r="E208" s="123" t="s">
        <v>30098</v>
      </c>
      <c r="F208" s="123" t="s">
        <v>31074</v>
      </c>
      <c r="G208" s="123" t="s">
        <v>37828</v>
      </c>
      <c r="H208" s="123" t="s">
        <v>37860</v>
      </c>
      <c r="I208" s="123" t="s">
        <v>233</v>
      </c>
      <c r="J208" s="123" t="s">
        <v>30131</v>
      </c>
      <c r="K208" s="123" t="s">
        <v>30102</v>
      </c>
      <c r="L208" s="123" t="s">
        <v>30024</v>
      </c>
      <c r="M208" s="123" t="s">
        <v>12</v>
      </c>
      <c r="N208" s="123">
        <v>2152.7999999999997</v>
      </c>
      <c r="P208" s="123">
        <v>55</v>
      </c>
      <c r="Q208" s="123">
        <v>2</v>
      </c>
      <c r="R208" s="123" t="str">
        <f t="shared" si="4"/>
        <v>21-596-91-55-55</v>
      </c>
    </row>
    <row r="209" spans="1:18" x14ac:dyDescent="0.2">
      <c r="A209" s="123" t="s">
        <v>38149</v>
      </c>
      <c r="B209" s="123" t="s">
        <v>37699</v>
      </c>
      <c r="C209" s="123" t="s">
        <v>8</v>
      </c>
      <c r="D209" s="123" t="s">
        <v>21</v>
      </c>
      <c r="E209" s="123" t="s">
        <v>30098</v>
      </c>
      <c r="F209" s="123" t="s">
        <v>31074</v>
      </c>
      <c r="G209" s="123" t="s">
        <v>37828</v>
      </c>
      <c r="H209" s="123" t="s">
        <v>37860</v>
      </c>
      <c r="I209" s="123" t="s">
        <v>233</v>
      </c>
      <c r="J209" s="123" t="s">
        <v>30131</v>
      </c>
      <c r="K209" s="123" t="s">
        <v>30102</v>
      </c>
      <c r="L209" s="123" t="s">
        <v>30024</v>
      </c>
      <c r="M209" s="123" t="s">
        <v>12</v>
      </c>
      <c r="N209" s="123">
        <v>2152.7999999999997</v>
      </c>
      <c r="P209" s="123">
        <v>57</v>
      </c>
      <c r="Q209" s="123">
        <v>6</v>
      </c>
      <c r="R209" s="123" t="str">
        <f t="shared" si="4"/>
        <v>21-596-91-57-57</v>
      </c>
    </row>
    <row r="210" spans="1:18" x14ac:dyDescent="0.2">
      <c r="A210" s="123" t="s">
        <v>38150</v>
      </c>
      <c r="B210" s="123" t="s">
        <v>37699</v>
      </c>
      <c r="C210" s="123" t="s">
        <v>8</v>
      </c>
      <c r="D210" s="123" t="s">
        <v>21</v>
      </c>
      <c r="E210" s="123" t="s">
        <v>30098</v>
      </c>
      <c r="F210" s="123" t="s">
        <v>31074</v>
      </c>
      <c r="G210" s="123" t="s">
        <v>37828</v>
      </c>
      <c r="H210" s="123" t="s">
        <v>37860</v>
      </c>
      <c r="I210" s="123" t="s">
        <v>233</v>
      </c>
      <c r="J210" s="123" t="s">
        <v>30131</v>
      </c>
      <c r="K210" s="123" t="s">
        <v>30102</v>
      </c>
      <c r="L210" s="123" t="s">
        <v>30024</v>
      </c>
      <c r="M210" s="123" t="s">
        <v>12</v>
      </c>
      <c r="N210" s="123">
        <v>2152.7999999999997</v>
      </c>
      <c r="P210" s="123">
        <v>59</v>
      </c>
      <c r="Q210" s="123">
        <v>8</v>
      </c>
      <c r="R210" s="123" t="str">
        <f t="shared" si="4"/>
        <v>21-596-91-59-59</v>
      </c>
    </row>
    <row r="211" spans="1:18" x14ac:dyDescent="0.2">
      <c r="A211" s="123" t="s">
        <v>38151</v>
      </c>
      <c r="B211" s="123" t="s">
        <v>37699</v>
      </c>
      <c r="C211" s="123" t="s">
        <v>8</v>
      </c>
      <c r="D211" s="123" t="s">
        <v>21</v>
      </c>
      <c r="E211" s="123" t="s">
        <v>30098</v>
      </c>
      <c r="F211" s="123" t="s">
        <v>31074</v>
      </c>
      <c r="G211" s="123" t="s">
        <v>37828</v>
      </c>
      <c r="H211" s="123" t="s">
        <v>37860</v>
      </c>
      <c r="I211" s="123" t="s">
        <v>233</v>
      </c>
      <c r="J211" s="123" t="s">
        <v>30131</v>
      </c>
      <c r="K211" s="123" t="s">
        <v>30102</v>
      </c>
      <c r="L211" s="123" t="s">
        <v>30024</v>
      </c>
      <c r="M211" s="123" t="s">
        <v>12</v>
      </c>
      <c r="N211" s="123">
        <v>2152.7999999999997</v>
      </c>
      <c r="P211" s="123">
        <v>61</v>
      </c>
      <c r="Q211" s="123">
        <v>5</v>
      </c>
      <c r="R211" s="123" t="str">
        <f t="shared" si="4"/>
        <v>21-596-91-61-61</v>
      </c>
    </row>
    <row r="212" spans="1:18" x14ac:dyDescent="0.2">
      <c r="A212" s="123" t="s">
        <v>38152</v>
      </c>
      <c r="B212" s="123" t="s">
        <v>37700</v>
      </c>
      <c r="C212" s="123" t="s">
        <v>8</v>
      </c>
      <c r="D212" s="123" t="s">
        <v>14</v>
      </c>
      <c r="E212" s="123" t="s">
        <v>30098</v>
      </c>
      <c r="F212" s="123" t="s">
        <v>31074</v>
      </c>
      <c r="G212" s="123" t="s">
        <v>37828</v>
      </c>
      <c r="H212" s="123" t="s">
        <v>37861</v>
      </c>
      <c r="I212" s="123" t="s">
        <v>26</v>
      </c>
      <c r="J212" s="123" t="s">
        <v>30366</v>
      </c>
      <c r="K212" s="123" t="s">
        <v>30102</v>
      </c>
      <c r="L212" s="123" t="s">
        <v>30025</v>
      </c>
      <c r="M212" s="123" t="s">
        <v>12</v>
      </c>
      <c r="N212" s="123">
        <v>2094.3000000000002</v>
      </c>
      <c r="P212" s="123">
        <v>55</v>
      </c>
      <c r="Q212" s="123">
        <v>1</v>
      </c>
      <c r="R212" s="123" t="str">
        <f t="shared" si="4"/>
        <v>21-396-05-55-55</v>
      </c>
    </row>
    <row r="213" spans="1:18" x14ac:dyDescent="0.2">
      <c r="A213" s="123" t="s">
        <v>38153</v>
      </c>
      <c r="B213" s="123" t="s">
        <v>37700</v>
      </c>
      <c r="C213" s="123" t="s">
        <v>8</v>
      </c>
      <c r="D213" s="123" t="s">
        <v>14</v>
      </c>
      <c r="E213" s="123" t="s">
        <v>30098</v>
      </c>
      <c r="F213" s="123" t="s">
        <v>31074</v>
      </c>
      <c r="G213" s="123" t="s">
        <v>37828</v>
      </c>
      <c r="H213" s="123" t="s">
        <v>37861</v>
      </c>
      <c r="I213" s="123" t="s">
        <v>26</v>
      </c>
      <c r="J213" s="123" t="s">
        <v>30366</v>
      </c>
      <c r="K213" s="123" t="s">
        <v>30102</v>
      </c>
      <c r="L213" s="123" t="s">
        <v>30025</v>
      </c>
      <c r="M213" s="123" t="s">
        <v>12</v>
      </c>
      <c r="N213" s="123">
        <v>2094.3000000000002</v>
      </c>
      <c r="P213" s="123">
        <v>57</v>
      </c>
      <c r="Q213" s="123">
        <v>4</v>
      </c>
      <c r="R213" s="123" t="str">
        <f t="shared" si="4"/>
        <v>21-396-05-57-57</v>
      </c>
    </row>
    <row r="214" spans="1:18" x14ac:dyDescent="0.2">
      <c r="A214" s="123" t="s">
        <v>38154</v>
      </c>
      <c r="B214" s="123" t="s">
        <v>37700</v>
      </c>
      <c r="C214" s="123" t="s">
        <v>8</v>
      </c>
      <c r="D214" s="123" t="s">
        <v>14</v>
      </c>
      <c r="E214" s="123" t="s">
        <v>30098</v>
      </c>
      <c r="F214" s="123" t="s">
        <v>31074</v>
      </c>
      <c r="G214" s="123" t="s">
        <v>37828</v>
      </c>
      <c r="H214" s="123" t="s">
        <v>37861</v>
      </c>
      <c r="I214" s="123" t="s">
        <v>26</v>
      </c>
      <c r="J214" s="123" t="s">
        <v>30366</v>
      </c>
      <c r="K214" s="123" t="s">
        <v>30102</v>
      </c>
      <c r="L214" s="123" t="s">
        <v>30025</v>
      </c>
      <c r="M214" s="123" t="s">
        <v>12</v>
      </c>
      <c r="N214" s="123">
        <v>2094.3000000000002</v>
      </c>
      <c r="P214" s="123">
        <v>59</v>
      </c>
      <c r="Q214" s="123">
        <v>7</v>
      </c>
      <c r="R214" s="123" t="str">
        <f t="shared" si="4"/>
        <v>21-396-05-59-59</v>
      </c>
    </row>
    <row r="215" spans="1:18" x14ac:dyDescent="0.2">
      <c r="A215" s="123" t="s">
        <v>38155</v>
      </c>
      <c r="B215" s="123" t="s">
        <v>37700</v>
      </c>
      <c r="C215" s="123" t="s">
        <v>8</v>
      </c>
      <c r="D215" s="123" t="s">
        <v>14</v>
      </c>
      <c r="E215" s="123" t="s">
        <v>30098</v>
      </c>
      <c r="F215" s="123" t="s">
        <v>31074</v>
      </c>
      <c r="G215" s="123" t="s">
        <v>37828</v>
      </c>
      <c r="H215" s="123" t="s">
        <v>37861</v>
      </c>
      <c r="I215" s="123" t="s">
        <v>26</v>
      </c>
      <c r="J215" s="123" t="s">
        <v>30366</v>
      </c>
      <c r="K215" s="123" t="s">
        <v>30102</v>
      </c>
      <c r="L215" s="123" t="s">
        <v>30025</v>
      </c>
      <c r="M215" s="123" t="s">
        <v>12</v>
      </c>
      <c r="N215" s="123">
        <v>2094.3000000000002</v>
      </c>
      <c r="P215" s="123">
        <v>61</v>
      </c>
      <c r="Q215" s="123">
        <v>4</v>
      </c>
      <c r="R215" s="123" t="str">
        <f t="shared" si="4"/>
        <v>21-396-05-61-61</v>
      </c>
    </row>
    <row r="216" spans="1:18" x14ac:dyDescent="0.2">
      <c r="A216" s="123" t="s">
        <v>38156</v>
      </c>
      <c r="B216" s="123" t="s">
        <v>25910</v>
      </c>
      <c r="C216" s="123" t="s">
        <v>8</v>
      </c>
      <c r="D216" s="123" t="s">
        <v>9</v>
      </c>
      <c r="E216" s="123" t="s">
        <v>30098</v>
      </c>
      <c r="F216" s="123" t="s">
        <v>91</v>
      </c>
      <c r="G216" s="123" t="s">
        <v>37828</v>
      </c>
      <c r="H216" s="123" t="s">
        <v>37837</v>
      </c>
      <c r="I216" s="123" t="s">
        <v>52</v>
      </c>
      <c r="J216" s="123" t="s">
        <v>30157</v>
      </c>
      <c r="L216" s="123" t="s">
        <v>30025</v>
      </c>
      <c r="M216" s="123" t="s">
        <v>12</v>
      </c>
      <c r="N216" s="123">
        <v>2234.7000000000003</v>
      </c>
      <c r="P216" s="123">
        <v>57</v>
      </c>
      <c r="Q216" s="123">
        <v>2</v>
      </c>
      <c r="R216" s="123" t="str">
        <f t="shared" si="4"/>
        <v>21-512-02-57-57</v>
      </c>
    </row>
    <row r="217" spans="1:18" x14ac:dyDescent="0.2">
      <c r="A217" s="123" t="s">
        <v>38157</v>
      </c>
      <c r="B217" s="123" t="s">
        <v>25910</v>
      </c>
      <c r="C217" s="123" t="s">
        <v>8</v>
      </c>
      <c r="D217" s="123" t="s">
        <v>9</v>
      </c>
      <c r="E217" s="123" t="s">
        <v>30098</v>
      </c>
      <c r="F217" s="123" t="s">
        <v>91</v>
      </c>
      <c r="G217" s="123" t="s">
        <v>37828</v>
      </c>
      <c r="H217" s="123" t="s">
        <v>37837</v>
      </c>
      <c r="I217" s="123" t="s">
        <v>52</v>
      </c>
      <c r="J217" s="123" t="s">
        <v>30157</v>
      </c>
      <c r="L217" s="123" t="s">
        <v>30025</v>
      </c>
      <c r="M217" s="123" t="s">
        <v>12</v>
      </c>
      <c r="N217" s="123">
        <v>2234.7000000000003</v>
      </c>
      <c r="P217" s="123">
        <v>59</v>
      </c>
      <c r="Q217" s="123">
        <v>4</v>
      </c>
      <c r="R217" s="123" t="str">
        <f t="shared" si="4"/>
        <v>21-512-02-59-59</v>
      </c>
    </row>
    <row r="218" spans="1:18" x14ac:dyDescent="0.2">
      <c r="A218" s="123" t="s">
        <v>38158</v>
      </c>
      <c r="B218" s="123" t="s">
        <v>25910</v>
      </c>
      <c r="C218" s="123" t="s">
        <v>8</v>
      </c>
      <c r="D218" s="123" t="s">
        <v>9</v>
      </c>
      <c r="E218" s="123" t="s">
        <v>30098</v>
      </c>
      <c r="F218" s="123" t="s">
        <v>91</v>
      </c>
      <c r="G218" s="123" t="s">
        <v>37828</v>
      </c>
      <c r="H218" s="123" t="s">
        <v>37837</v>
      </c>
      <c r="I218" s="123" t="s">
        <v>52</v>
      </c>
      <c r="J218" s="123" t="s">
        <v>30157</v>
      </c>
      <c r="L218" s="123" t="s">
        <v>30025</v>
      </c>
      <c r="M218" s="123" t="s">
        <v>12</v>
      </c>
      <c r="N218" s="123">
        <v>2234.7000000000003</v>
      </c>
      <c r="P218" s="123">
        <v>61</v>
      </c>
      <c r="Q218" s="123">
        <v>5</v>
      </c>
      <c r="R218" s="123" t="str">
        <f t="shared" si="4"/>
        <v>21-512-02-61-61</v>
      </c>
    </row>
    <row r="219" spans="1:18" x14ac:dyDescent="0.2">
      <c r="A219" s="123" t="s">
        <v>38159</v>
      </c>
      <c r="B219" s="123" t="s">
        <v>25910</v>
      </c>
      <c r="C219" s="123" t="s">
        <v>8</v>
      </c>
      <c r="D219" s="123" t="s">
        <v>9</v>
      </c>
      <c r="E219" s="123" t="s">
        <v>30098</v>
      </c>
      <c r="F219" s="123" t="s">
        <v>31074</v>
      </c>
      <c r="G219" s="123" t="s">
        <v>37828</v>
      </c>
      <c r="H219" s="123" t="s">
        <v>37831</v>
      </c>
      <c r="I219" s="123" t="s">
        <v>43</v>
      </c>
      <c r="J219" s="123" t="s">
        <v>30157</v>
      </c>
      <c r="L219" s="123" t="s">
        <v>30025</v>
      </c>
      <c r="M219" s="123" t="s">
        <v>12</v>
      </c>
      <c r="N219" s="123">
        <v>2234.7000000000003</v>
      </c>
      <c r="P219" s="123">
        <v>57</v>
      </c>
      <c r="Q219" s="123">
        <v>2</v>
      </c>
      <c r="R219" s="123" t="str">
        <f t="shared" si="4"/>
        <v>21-512-15-57-57</v>
      </c>
    </row>
    <row r="220" spans="1:18" x14ac:dyDescent="0.2">
      <c r="A220" s="123" t="s">
        <v>38160</v>
      </c>
      <c r="B220" s="123" t="s">
        <v>25910</v>
      </c>
      <c r="C220" s="123" t="s">
        <v>8</v>
      </c>
      <c r="D220" s="123" t="s">
        <v>9</v>
      </c>
      <c r="E220" s="123" t="s">
        <v>30098</v>
      </c>
      <c r="F220" s="123" t="s">
        <v>31074</v>
      </c>
      <c r="G220" s="123" t="s">
        <v>37828</v>
      </c>
      <c r="H220" s="123" t="s">
        <v>37831</v>
      </c>
      <c r="I220" s="123" t="s">
        <v>43</v>
      </c>
      <c r="J220" s="123" t="s">
        <v>30157</v>
      </c>
      <c r="L220" s="123" t="s">
        <v>30025</v>
      </c>
      <c r="M220" s="123" t="s">
        <v>12</v>
      </c>
      <c r="N220" s="123">
        <v>2234.7000000000003</v>
      </c>
      <c r="P220" s="123">
        <v>59</v>
      </c>
      <c r="Q220" s="123">
        <v>3</v>
      </c>
      <c r="R220" s="123" t="str">
        <f t="shared" si="4"/>
        <v>21-512-15-59-59</v>
      </c>
    </row>
    <row r="221" spans="1:18" x14ac:dyDescent="0.2">
      <c r="A221" s="123" t="s">
        <v>38161</v>
      </c>
      <c r="B221" s="123" t="s">
        <v>25910</v>
      </c>
      <c r="C221" s="123" t="s">
        <v>8</v>
      </c>
      <c r="D221" s="123" t="s">
        <v>9</v>
      </c>
      <c r="E221" s="123" t="s">
        <v>30098</v>
      </c>
      <c r="F221" s="123" t="s">
        <v>31074</v>
      </c>
      <c r="G221" s="123" t="s">
        <v>37828</v>
      </c>
      <c r="H221" s="123" t="s">
        <v>37831</v>
      </c>
      <c r="I221" s="123" t="s">
        <v>43</v>
      </c>
      <c r="J221" s="123" t="s">
        <v>30157</v>
      </c>
      <c r="L221" s="123" t="s">
        <v>30025</v>
      </c>
      <c r="M221" s="123" t="s">
        <v>12</v>
      </c>
      <c r="N221" s="123">
        <v>2234.7000000000003</v>
      </c>
      <c r="P221" s="123">
        <v>61</v>
      </c>
      <c r="Q221" s="123">
        <v>2</v>
      </c>
      <c r="R221" s="123" t="str">
        <f t="shared" si="4"/>
        <v>21-512-15-61-61</v>
      </c>
    </row>
    <row r="222" spans="1:18" x14ac:dyDescent="0.2">
      <c r="A222" s="123" t="s">
        <v>38162</v>
      </c>
      <c r="B222" s="123" t="s">
        <v>25910</v>
      </c>
      <c r="C222" s="123" t="s">
        <v>8</v>
      </c>
      <c r="D222" s="123" t="s">
        <v>9</v>
      </c>
      <c r="E222" s="123" t="s">
        <v>30098</v>
      </c>
      <c r="F222" s="123" t="s">
        <v>31074</v>
      </c>
      <c r="G222" s="123" t="s">
        <v>37828</v>
      </c>
      <c r="H222" s="123" t="s">
        <v>37842</v>
      </c>
      <c r="I222" s="123" t="s">
        <v>100</v>
      </c>
      <c r="J222" s="123" t="s">
        <v>30157</v>
      </c>
      <c r="L222" s="123" t="s">
        <v>30025</v>
      </c>
      <c r="M222" s="123" t="s">
        <v>12</v>
      </c>
      <c r="N222" s="123">
        <v>2234.7000000000003</v>
      </c>
      <c r="P222" s="123">
        <v>57</v>
      </c>
      <c r="Q222" s="123">
        <v>4</v>
      </c>
      <c r="R222" s="123" t="str">
        <f t="shared" si="4"/>
        <v>21-512-17-57-57</v>
      </c>
    </row>
    <row r="223" spans="1:18" x14ac:dyDescent="0.2">
      <c r="A223" s="123" t="s">
        <v>38163</v>
      </c>
      <c r="B223" s="123" t="s">
        <v>25910</v>
      </c>
      <c r="C223" s="123" t="s">
        <v>8</v>
      </c>
      <c r="D223" s="123" t="s">
        <v>9</v>
      </c>
      <c r="E223" s="123" t="s">
        <v>30098</v>
      </c>
      <c r="F223" s="123" t="s">
        <v>31074</v>
      </c>
      <c r="G223" s="123" t="s">
        <v>37828</v>
      </c>
      <c r="H223" s="123" t="s">
        <v>37842</v>
      </c>
      <c r="I223" s="123" t="s">
        <v>100</v>
      </c>
      <c r="J223" s="123" t="s">
        <v>30157</v>
      </c>
      <c r="L223" s="123" t="s">
        <v>30025</v>
      </c>
      <c r="M223" s="123" t="s">
        <v>12</v>
      </c>
      <c r="N223" s="123">
        <v>2234.7000000000003</v>
      </c>
      <c r="P223" s="123">
        <v>59</v>
      </c>
      <c r="Q223" s="123">
        <v>6</v>
      </c>
      <c r="R223" s="123" t="str">
        <f t="shared" si="4"/>
        <v>21-512-17-59-59</v>
      </c>
    </row>
    <row r="224" spans="1:18" x14ac:dyDescent="0.2">
      <c r="A224" s="123" t="s">
        <v>38164</v>
      </c>
      <c r="B224" s="123" t="s">
        <v>25910</v>
      </c>
      <c r="C224" s="123" t="s">
        <v>8</v>
      </c>
      <c r="D224" s="123" t="s">
        <v>9</v>
      </c>
      <c r="E224" s="123" t="s">
        <v>30098</v>
      </c>
      <c r="F224" s="123" t="s">
        <v>31074</v>
      </c>
      <c r="G224" s="123" t="s">
        <v>37828</v>
      </c>
      <c r="H224" s="123" t="s">
        <v>37842</v>
      </c>
      <c r="I224" s="123" t="s">
        <v>100</v>
      </c>
      <c r="J224" s="123" t="s">
        <v>30157</v>
      </c>
      <c r="L224" s="123" t="s">
        <v>30025</v>
      </c>
      <c r="M224" s="123" t="s">
        <v>12</v>
      </c>
      <c r="N224" s="123">
        <v>2234.7000000000003</v>
      </c>
      <c r="P224" s="123">
        <v>61</v>
      </c>
      <c r="Q224" s="123">
        <v>4</v>
      </c>
      <c r="R224" s="123" t="str">
        <f t="shared" si="4"/>
        <v>21-512-17-61-61</v>
      </c>
    </row>
    <row r="225" spans="1:18" x14ac:dyDescent="0.2">
      <c r="A225" s="123" t="s">
        <v>38165</v>
      </c>
      <c r="B225" s="123" t="s">
        <v>26138</v>
      </c>
      <c r="C225" s="123" t="s">
        <v>8</v>
      </c>
      <c r="D225" s="123" t="s">
        <v>21</v>
      </c>
      <c r="E225" s="123" t="s">
        <v>30098</v>
      </c>
      <c r="F225" s="123" t="s">
        <v>31074</v>
      </c>
      <c r="G225" s="123" t="s">
        <v>37828</v>
      </c>
      <c r="H225" s="123" t="s">
        <v>37854</v>
      </c>
      <c r="I225" s="123" t="s">
        <v>22</v>
      </c>
      <c r="J225" s="123" t="s">
        <v>30366</v>
      </c>
      <c r="K225" s="123" t="s">
        <v>30102</v>
      </c>
      <c r="L225" s="123" t="s">
        <v>30025</v>
      </c>
      <c r="M225" s="123" t="s">
        <v>12</v>
      </c>
      <c r="N225" s="123">
        <v>2310.75</v>
      </c>
      <c r="P225" s="123">
        <v>55</v>
      </c>
      <c r="Q225" s="123">
        <v>5</v>
      </c>
      <c r="R225" s="123" t="str">
        <f t="shared" si="4"/>
        <v>21-514-14-55-55</v>
      </c>
    </row>
    <row r="226" spans="1:18" x14ac:dyDescent="0.2">
      <c r="A226" s="123" t="s">
        <v>38166</v>
      </c>
      <c r="B226" s="123" t="s">
        <v>26138</v>
      </c>
      <c r="C226" s="123" t="s">
        <v>8</v>
      </c>
      <c r="D226" s="123" t="s">
        <v>21</v>
      </c>
      <c r="E226" s="123" t="s">
        <v>30098</v>
      </c>
      <c r="F226" s="123" t="s">
        <v>31074</v>
      </c>
      <c r="G226" s="123" t="s">
        <v>37828</v>
      </c>
      <c r="H226" s="123" t="s">
        <v>37854</v>
      </c>
      <c r="I226" s="123" t="s">
        <v>22</v>
      </c>
      <c r="J226" s="123" t="s">
        <v>30366</v>
      </c>
      <c r="K226" s="123" t="s">
        <v>30102</v>
      </c>
      <c r="L226" s="123" t="s">
        <v>30025</v>
      </c>
      <c r="M226" s="123" t="s">
        <v>12</v>
      </c>
      <c r="N226" s="123">
        <v>2310.75</v>
      </c>
      <c r="P226" s="123">
        <v>57</v>
      </c>
      <c r="Q226" s="123">
        <v>12</v>
      </c>
      <c r="R226" s="123" t="str">
        <f t="shared" si="4"/>
        <v>21-514-14-57-57</v>
      </c>
    </row>
    <row r="227" spans="1:18" x14ac:dyDescent="0.2">
      <c r="A227" s="123" t="s">
        <v>38167</v>
      </c>
      <c r="B227" s="123" t="s">
        <v>26138</v>
      </c>
      <c r="C227" s="123" t="s">
        <v>8</v>
      </c>
      <c r="D227" s="123" t="s">
        <v>21</v>
      </c>
      <c r="E227" s="123" t="s">
        <v>30098</v>
      </c>
      <c r="F227" s="123" t="s">
        <v>31074</v>
      </c>
      <c r="G227" s="123" t="s">
        <v>37828</v>
      </c>
      <c r="H227" s="123" t="s">
        <v>37854</v>
      </c>
      <c r="I227" s="123" t="s">
        <v>22</v>
      </c>
      <c r="J227" s="123" t="s">
        <v>30366</v>
      </c>
      <c r="K227" s="123" t="s">
        <v>30102</v>
      </c>
      <c r="L227" s="123" t="s">
        <v>30025</v>
      </c>
      <c r="M227" s="123" t="s">
        <v>12</v>
      </c>
      <c r="N227" s="123">
        <v>2310.75</v>
      </c>
      <c r="P227" s="123">
        <v>59</v>
      </c>
      <c r="Q227" s="123">
        <v>14</v>
      </c>
      <c r="R227" s="123" t="str">
        <f t="shared" si="4"/>
        <v>21-514-14-59-59</v>
      </c>
    </row>
    <row r="228" spans="1:18" x14ac:dyDescent="0.2">
      <c r="A228" s="123" t="s">
        <v>38168</v>
      </c>
      <c r="B228" s="123" t="s">
        <v>26138</v>
      </c>
      <c r="C228" s="123" t="s">
        <v>8</v>
      </c>
      <c r="D228" s="123" t="s">
        <v>21</v>
      </c>
      <c r="E228" s="123" t="s">
        <v>30098</v>
      </c>
      <c r="F228" s="123" t="s">
        <v>31074</v>
      </c>
      <c r="G228" s="123" t="s">
        <v>37828</v>
      </c>
      <c r="H228" s="123" t="s">
        <v>37854</v>
      </c>
      <c r="I228" s="123" t="s">
        <v>22</v>
      </c>
      <c r="J228" s="123" t="s">
        <v>30366</v>
      </c>
      <c r="K228" s="123" t="s">
        <v>30102</v>
      </c>
      <c r="L228" s="123" t="s">
        <v>30025</v>
      </c>
      <c r="M228" s="123" t="s">
        <v>12</v>
      </c>
      <c r="N228" s="123">
        <v>2310.75</v>
      </c>
      <c r="P228" s="123">
        <v>61</v>
      </c>
      <c r="Q228" s="123">
        <v>8</v>
      </c>
      <c r="R228" s="123" t="str">
        <f t="shared" si="4"/>
        <v>21-514-14-61-61</v>
      </c>
    </row>
    <row r="229" spans="1:18" x14ac:dyDescent="0.2">
      <c r="A229" s="123" t="s">
        <v>38169</v>
      </c>
      <c r="B229" s="123" t="s">
        <v>26138</v>
      </c>
      <c r="C229" s="123" t="s">
        <v>8</v>
      </c>
      <c r="D229" s="123" t="s">
        <v>21</v>
      </c>
      <c r="E229" s="123" t="s">
        <v>30098</v>
      </c>
      <c r="F229" s="123" t="s">
        <v>31074</v>
      </c>
      <c r="G229" s="123" t="s">
        <v>37828</v>
      </c>
      <c r="H229" s="123" t="s">
        <v>37855</v>
      </c>
      <c r="I229" s="123" t="s">
        <v>42</v>
      </c>
      <c r="J229" s="123" t="s">
        <v>30366</v>
      </c>
      <c r="K229" s="123" t="s">
        <v>30102</v>
      </c>
      <c r="L229" s="123" t="s">
        <v>30025</v>
      </c>
      <c r="M229" s="123" t="s">
        <v>12</v>
      </c>
      <c r="N229" s="123">
        <v>2310.75</v>
      </c>
      <c r="P229" s="123">
        <v>55</v>
      </c>
      <c r="Q229" s="123">
        <v>4</v>
      </c>
      <c r="R229" s="123" t="str">
        <f t="shared" si="4"/>
        <v>21-514-53-55-55</v>
      </c>
    </row>
    <row r="230" spans="1:18" x14ac:dyDescent="0.2">
      <c r="A230" s="123" t="s">
        <v>38170</v>
      </c>
      <c r="B230" s="123" t="s">
        <v>26138</v>
      </c>
      <c r="C230" s="123" t="s">
        <v>8</v>
      </c>
      <c r="D230" s="123" t="s">
        <v>21</v>
      </c>
      <c r="E230" s="123" t="s">
        <v>30098</v>
      </c>
      <c r="F230" s="123" t="s">
        <v>31074</v>
      </c>
      <c r="G230" s="123" t="s">
        <v>37828</v>
      </c>
      <c r="H230" s="123" t="s">
        <v>37855</v>
      </c>
      <c r="I230" s="123" t="s">
        <v>42</v>
      </c>
      <c r="J230" s="123" t="s">
        <v>30366</v>
      </c>
      <c r="K230" s="123" t="s">
        <v>30102</v>
      </c>
      <c r="L230" s="123" t="s">
        <v>30025</v>
      </c>
      <c r="M230" s="123" t="s">
        <v>12</v>
      </c>
      <c r="N230" s="123">
        <v>2310.75</v>
      </c>
      <c r="P230" s="123">
        <v>57</v>
      </c>
      <c r="Q230" s="123">
        <v>12</v>
      </c>
      <c r="R230" s="123" t="str">
        <f t="shared" si="4"/>
        <v>21-514-53-57-57</v>
      </c>
    </row>
    <row r="231" spans="1:18" x14ac:dyDescent="0.2">
      <c r="A231" s="123" t="s">
        <v>38171</v>
      </c>
      <c r="B231" s="123" t="s">
        <v>26138</v>
      </c>
      <c r="C231" s="123" t="s">
        <v>8</v>
      </c>
      <c r="D231" s="123" t="s">
        <v>21</v>
      </c>
      <c r="E231" s="123" t="s">
        <v>30098</v>
      </c>
      <c r="F231" s="123" t="s">
        <v>31074</v>
      </c>
      <c r="G231" s="123" t="s">
        <v>37828</v>
      </c>
      <c r="H231" s="123" t="s">
        <v>37855</v>
      </c>
      <c r="I231" s="123" t="s">
        <v>42</v>
      </c>
      <c r="J231" s="123" t="s">
        <v>30366</v>
      </c>
      <c r="K231" s="123" t="s">
        <v>30102</v>
      </c>
      <c r="L231" s="123" t="s">
        <v>30025</v>
      </c>
      <c r="M231" s="123" t="s">
        <v>12</v>
      </c>
      <c r="N231" s="123">
        <v>2310.75</v>
      </c>
      <c r="P231" s="123">
        <v>59</v>
      </c>
      <c r="Q231" s="123">
        <v>13</v>
      </c>
      <c r="R231" s="123" t="str">
        <f t="shared" si="4"/>
        <v>21-514-53-59-59</v>
      </c>
    </row>
    <row r="232" spans="1:18" x14ac:dyDescent="0.2">
      <c r="A232" s="123" t="s">
        <v>38172</v>
      </c>
      <c r="B232" s="123" t="s">
        <v>26138</v>
      </c>
      <c r="C232" s="123" t="s">
        <v>8</v>
      </c>
      <c r="D232" s="123" t="s">
        <v>21</v>
      </c>
      <c r="E232" s="123" t="s">
        <v>30098</v>
      </c>
      <c r="F232" s="123" t="s">
        <v>31074</v>
      </c>
      <c r="G232" s="123" t="s">
        <v>37828</v>
      </c>
      <c r="H232" s="123" t="s">
        <v>37855</v>
      </c>
      <c r="I232" s="123" t="s">
        <v>42</v>
      </c>
      <c r="J232" s="123" t="s">
        <v>30366</v>
      </c>
      <c r="K232" s="123" t="s">
        <v>30102</v>
      </c>
      <c r="L232" s="123" t="s">
        <v>30025</v>
      </c>
      <c r="M232" s="123" t="s">
        <v>12</v>
      </c>
      <c r="N232" s="123">
        <v>2310.75</v>
      </c>
      <c r="P232" s="123">
        <v>61</v>
      </c>
      <c r="Q232" s="123">
        <v>9</v>
      </c>
      <c r="R232" s="123" t="str">
        <f t="shared" si="4"/>
        <v>21-514-53-61-61</v>
      </c>
    </row>
    <row r="233" spans="1:18" x14ac:dyDescent="0.2">
      <c r="A233" s="123" t="s">
        <v>38173</v>
      </c>
      <c r="B233" s="123" t="s">
        <v>26139</v>
      </c>
      <c r="C233" s="123" t="s">
        <v>8</v>
      </c>
      <c r="D233" s="123" t="s">
        <v>14</v>
      </c>
      <c r="E233" s="123" t="s">
        <v>30098</v>
      </c>
      <c r="F233" s="123" t="s">
        <v>31074</v>
      </c>
      <c r="G233" s="123" t="s">
        <v>37828</v>
      </c>
      <c r="H233" s="123" t="s">
        <v>37862</v>
      </c>
      <c r="I233" s="123" t="s">
        <v>25520</v>
      </c>
      <c r="J233" s="123" t="s">
        <v>30479</v>
      </c>
      <c r="K233" s="123" t="s">
        <v>30102</v>
      </c>
      <c r="L233" s="123" t="s">
        <v>30025</v>
      </c>
      <c r="M233" s="123" t="s">
        <v>12</v>
      </c>
      <c r="N233" s="123">
        <v>2380.9500000000003</v>
      </c>
      <c r="P233" s="123">
        <v>57</v>
      </c>
      <c r="Q233" s="123">
        <v>4</v>
      </c>
      <c r="R233" s="123" t="str">
        <f t="shared" si="4"/>
        <v>21-515-81-57-57</v>
      </c>
    </row>
    <row r="234" spans="1:18" x14ac:dyDescent="0.2">
      <c r="A234" s="123" t="s">
        <v>38174</v>
      </c>
      <c r="B234" s="123" t="s">
        <v>26139</v>
      </c>
      <c r="C234" s="123" t="s">
        <v>8</v>
      </c>
      <c r="D234" s="123" t="s">
        <v>14</v>
      </c>
      <c r="E234" s="123" t="s">
        <v>30098</v>
      </c>
      <c r="F234" s="123" t="s">
        <v>31074</v>
      </c>
      <c r="G234" s="123" t="s">
        <v>37828</v>
      </c>
      <c r="H234" s="123" t="s">
        <v>37862</v>
      </c>
      <c r="I234" s="123" t="s">
        <v>25520</v>
      </c>
      <c r="J234" s="123" t="s">
        <v>30479</v>
      </c>
      <c r="K234" s="123" t="s">
        <v>30102</v>
      </c>
      <c r="L234" s="123" t="s">
        <v>30025</v>
      </c>
      <c r="M234" s="123" t="s">
        <v>12</v>
      </c>
      <c r="N234" s="123">
        <v>2380.9500000000003</v>
      </c>
      <c r="P234" s="123">
        <v>59</v>
      </c>
      <c r="Q234" s="123">
        <v>6</v>
      </c>
      <c r="R234" s="123" t="str">
        <f t="shared" si="4"/>
        <v>21-515-81-59-59</v>
      </c>
    </row>
    <row r="235" spans="1:18" x14ac:dyDescent="0.2">
      <c r="A235" s="123" t="s">
        <v>38175</v>
      </c>
      <c r="B235" s="123" t="s">
        <v>26139</v>
      </c>
      <c r="C235" s="123" t="s">
        <v>8</v>
      </c>
      <c r="D235" s="123" t="s">
        <v>14</v>
      </c>
      <c r="E235" s="123" t="s">
        <v>30098</v>
      </c>
      <c r="F235" s="123" t="s">
        <v>31074</v>
      </c>
      <c r="G235" s="123" t="s">
        <v>37828</v>
      </c>
      <c r="H235" s="123" t="s">
        <v>37862</v>
      </c>
      <c r="I235" s="123" t="s">
        <v>25520</v>
      </c>
      <c r="J235" s="123" t="s">
        <v>30479</v>
      </c>
      <c r="K235" s="123" t="s">
        <v>30102</v>
      </c>
      <c r="L235" s="123" t="s">
        <v>30025</v>
      </c>
      <c r="M235" s="123" t="s">
        <v>12</v>
      </c>
      <c r="N235" s="123">
        <v>2380.9500000000003</v>
      </c>
      <c r="P235" s="123">
        <v>61</v>
      </c>
      <c r="Q235" s="123">
        <v>4</v>
      </c>
      <c r="R235" s="123" t="str">
        <f t="shared" si="4"/>
        <v>21-515-81-61-61</v>
      </c>
    </row>
    <row r="236" spans="1:18" x14ac:dyDescent="0.2">
      <c r="A236" s="123" t="s">
        <v>38176</v>
      </c>
      <c r="B236" s="123" t="s">
        <v>26139</v>
      </c>
      <c r="C236" s="123" t="s">
        <v>8</v>
      </c>
      <c r="D236" s="123" t="s">
        <v>14</v>
      </c>
      <c r="E236" s="123" t="s">
        <v>30098</v>
      </c>
      <c r="F236" s="123" t="s">
        <v>31074</v>
      </c>
      <c r="G236" s="123" t="s">
        <v>37828</v>
      </c>
      <c r="H236" s="123" t="s">
        <v>37863</v>
      </c>
      <c r="I236" s="123" t="s">
        <v>37054</v>
      </c>
      <c r="J236" s="123" t="s">
        <v>30479</v>
      </c>
      <c r="K236" s="123" t="s">
        <v>30102</v>
      </c>
      <c r="L236" s="123" t="s">
        <v>30025</v>
      </c>
      <c r="M236" s="123" t="s">
        <v>12</v>
      </c>
      <c r="N236" s="123">
        <v>2380.9500000000003</v>
      </c>
      <c r="P236" s="123">
        <v>55</v>
      </c>
      <c r="Q236" s="123">
        <v>3</v>
      </c>
      <c r="R236" s="123" t="str">
        <f t="shared" si="4"/>
        <v>21-515-06-55-55</v>
      </c>
    </row>
    <row r="237" spans="1:18" x14ac:dyDescent="0.2">
      <c r="A237" s="123" t="s">
        <v>38177</v>
      </c>
      <c r="B237" s="123" t="s">
        <v>26139</v>
      </c>
      <c r="C237" s="123" t="s">
        <v>8</v>
      </c>
      <c r="D237" s="123" t="s">
        <v>14</v>
      </c>
      <c r="E237" s="123" t="s">
        <v>30098</v>
      </c>
      <c r="F237" s="123" t="s">
        <v>31074</v>
      </c>
      <c r="G237" s="123" t="s">
        <v>37828</v>
      </c>
      <c r="H237" s="123" t="s">
        <v>37863</v>
      </c>
      <c r="I237" s="123" t="s">
        <v>37054</v>
      </c>
      <c r="J237" s="123" t="s">
        <v>30479</v>
      </c>
      <c r="K237" s="123" t="s">
        <v>30102</v>
      </c>
      <c r="L237" s="123" t="s">
        <v>30025</v>
      </c>
      <c r="M237" s="123" t="s">
        <v>12</v>
      </c>
      <c r="N237" s="123">
        <v>2380.9500000000003</v>
      </c>
      <c r="P237" s="123">
        <v>57</v>
      </c>
      <c r="Q237" s="123">
        <v>9</v>
      </c>
      <c r="R237" s="123" t="str">
        <f t="shared" si="4"/>
        <v>21-515-06-57-57</v>
      </c>
    </row>
    <row r="238" spans="1:18" x14ac:dyDescent="0.2">
      <c r="A238" s="123" t="s">
        <v>38178</v>
      </c>
      <c r="B238" s="123" t="s">
        <v>26139</v>
      </c>
      <c r="C238" s="123" t="s">
        <v>8</v>
      </c>
      <c r="D238" s="123" t="s">
        <v>14</v>
      </c>
      <c r="E238" s="123" t="s">
        <v>30098</v>
      </c>
      <c r="F238" s="123" t="s">
        <v>31074</v>
      </c>
      <c r="G238" s="123" t="s">
        <v>37828</v>
      </c>
      <c r="H238" s="123" t="s">
        <v>37863</v>
      </c>
      <c r="I238" s="123" t="s">
        <v>37054</v>
      </c>
      <c r="J238" s="123" t="s">
        <v>30479</v>
      </c>
      <c r="K238" s="123" t="s">
        <v>30102</v>
      </c>
      <c r="L238" s="123" t="s">
        <v>30025</v>
      </c>
      <c r="M238" s="123" t="s">
        <v>12</v>
      </c>
      <c r="N238" s="123">
        <v>2380.9500000000003</v>
      </c>
      <c r="P238" s="123">
        <v>59</v>
      </c>
      <c r="Q238" s="123">
        <v>12</v>
      </c>
      <c r="R238" s="123" t="str">
        <f t="shared" si="4"/>
        <v>21-515-06-59-59</v>
      </c>
    </row>
    <row r="239" spans="1:18" x14ac:dyDescent="0.2">
      <c r="A239" s="123" t="s">
        <v>38179</v>
      </c>
      <c r="B239" s="123" t="s">
        <v>26139</v>
      </c>
      <c r="C239" s="123" t="s">
        <v>8</v>
      </c>
      <c r="D239" s="123" t="s">
        <v>14</v>
      </c>
      <c r="E239" s="123" t="s">
        <v>30098</v>
      </c>
      <c r="F239" s="123" t="s">
        <v>31074</v>
      </c>
      <c r="G239" s="123" t="s">
        <v>37828</v>
      </c>
      <c r="H239" s="123" t="s">
        <v>37863</v>
      </c>
      <c r="I239" s="123" t="s">
        <v>37054</v>
      </c>
      <c r="J239" s="123" t="s">
        <v>30479</v>
      </c>
      <c r="K239" s="123" t="s">
        <v>30102</v>
      </c>
      <c r="L239" s="123" t="s">
        <v>30025</v>
      </c>
      <c r="M239" s="123" t="s">
        <v>12</v>
      </c>
      <c r="N239" s="123">
        <v>2380.9500000000003</v>
      </c>
      <c r="P239" s="123">
        <v>61</v>
      </c>
      <c r="Q239" s="123">
        <v>4</v>
      </c>
      <c r="R239" s="123" t="str">
        <f t="shared" si="4"/>
        <v>21-515-06-61-61</v>
      </c>
    </row>
    <row r="240" spans="1:18" x14ac:dyDescent="0.2">
      <c r="A240" s="123" t="s">
        <v>38180</v>
      </c>
      <c r="B240" s="123" t="s">
        <v>37701</v>
      </c>
      <c r="C240" s="123" t="s">
        <v>8</v>
      </c>
      <c r="D240" s="123" t="s">
        <v>21</v>
      </c>
      <c r="E240" s="123" t="s">
        <v>30098</v>
      </c>
      <c r="F240" s="123" t="s">
        <v>31074</v>
      </c>
      <c r="G240" s="123" t="s">
        <v>37828</v>
      </c>
      <c r="H240" s="123" t="s">
        <v>37854</v>
      </c>
      <c r="I240" s="123" t="s">
        <v>25537</v>
      </c>
      <c r="J240" s="123" t="s">
        <v>30366</v>
      </c>
      <c r="K240" s="123" t="s">
        <v>30102</v>
      </c>
      <c r="L240" s="123" t="s">
        <v>30025</v>
      </c>
      <c r="M240" s="123" t="s">
        <v>12</v>
      </c>
      <c r="N240" s="123">
        <v>2263.9500000000003</v>
      </c>
      <c r="P240" s="123">
        <v>55</v>
      </c>
      <c r="Q240" s="123">
        <v>4</v>
      </c>
      <c r="R240" s="123" t="str">
        <f t="shared" si="4"/>
        <v>21-599-00-55-55</v>
      </c>
    </row>
    <row r="241" spans="1:18" x14ac:dyDescent="0.2">
      <c r="A241" s="123" t="s">
        <v>38181</v>
      </c>
      <c r="B241" s="123" t="s">
        <v>37701</v>
      </c>
      <c r="C241" s="123" t="s">
        <v>8</v>
      </c>
      <c r="D241" s="123" t="s">
        <v>21</v>
      </c>
      <c r="E241" s="123" t="s">
        <v>30098</v>
      </c>
      <c r="F241" s="123" t="s">
        <v>31074</v>
      </c>
      <c r="G241" s="123" t="s">
        <v>37828</v>
      </c>
      <c r="H241" s="123" t="s">
        <v>37854</v>
      </c>
      <c r="I241" s="123" t="s">
        <v>25537</v>
      </c>
      <c r="J241" s="123" t="s">
        <v>30366</v>
      </c>
      <c r="K241" s="123" t="s">
        <v>30102</v>
      </c>
      <c r="L241" s="123" t="s">
        <v>30025</v>
      </c>
      <c r="M241" s="123" t="s">
        <v>12</v>
      </c>
      <c r="N241" s="123">
        <v>2263.9500000000003</v>
      </c>
      <c r="P241" s="123">
        <v>57</v>
      </c>
      <c r="Q241" s="123">
        <v>10</v>
      </c>
      <c r="R241" s="123" t="str">
        <f t="shared" si="4"/>
        <v>21-599-00-57-57</v>
      </c>
    </row>
    <row r="242" spans="1:18" x14ac:dyDescent="0.2">
      <c r="A242" s="123" t="s">
        <v>38182</v>
      </c>
      <c r="B242" s="123" t="s">
        <v>37701</v>
      </c>
      <c r="C242" s="123" t="s">
        <v>8</v>
      </c>
      <c r="D242" s="123" t="s">
        <v>21</v>
      </c>
      <c r="E242" s="123" t="s">
        <v>30098</v>
      </c>
      <c r="F242" s="123" t="s">
        <v>31074</v>
      </c>
      <c r="G242" s="123" t="s">
        <v>37828</v>
      </c>
      <c r="H242" s="123" t="s">
        <v>37854</v>
      </c>
      <c r="I242" s="123" t="s">
        <v>25537</v>
      </c>
      <c r="J242" s="123" t="s">
        <v>30366</v>
      </c>
      <c r="K242" s="123" t="s">
        <v>30102</v>
      </c>
      <c r="L242" s="123" t="s">
        <v>30025</v>
      </c>
      <c r="M242" s="123" t="s">
        <v>12</v>
      </c>
      <c r="N242" s="123">
        <v>2263.9500000000003</v>
      </c>
      <c r="P242" s="123">
        <v>59</v>
      </c>
      <c r="Q242" s="123">
        <v>20</v>
      </c>
      <c r="R242" s="123" t="str">
        <f t="shared" si="4"/>
        <v>21-599-00-59-59</v>
      </c>
    </row>
    <row r="243" spans="1:18" x14ac:dyDescent="0.2">
      <c r="A243" s="123" t="s">
        <v>38183</v>
      </c>
      <c r="B243" s="123" t="s">
        <v>37701</v>
      </c>
      <c r="C243" s="123" t="s">
        <v>8</v>
      </c>
      <c r="D243" s="123" t="s">
        <v>21</v>
      </c>
      <c r="E243" s="123" t="s">
        <v>30098</v>
      </c>
      <c r="F243" s="123" t="s">
        <v>31074</v>
      </c>
      <c r="G243" s="123" t="s">
        <v>37828</v>
      </c>
      <c r="H243" s="123" t="s">
        <v>37854</v>
      </c>
      <c r="I243" s="123" t="s">
        <v>25537</v>
      </c>
      <c r="J243" s="123" t="s">
        <v>30366</v>
      </c>
      <c r="K243" s="123" t="s">
        <v>30102</v>
      </c>
      <c r="L243" s="123" t="s">
        <v>30025</v>
      </c>
      <c r="M243" s="123" t="s">
        <v>12</v>
      </c>
      <c r="N243" s="123">
        <v>2263.9500000000003</v>
      </c>
      <c r="P243" s="123">
        <v>61</v>
      </c>
      <c r="Q243" s="123">
        <v>12</v>
      </c>
      <c r="R243" s="123" t="str">
        <f t="shared" si="4"/>
        <v>21-599-00-61-61</v>
      </c>
    </row>
    <row r="244" spans="1:18" x14ac:dyDescent="0.2">
      <c r="A244" s="123" t="s">
        <v>38184</v>
      </c>
      <c r="B244" s="123" t="s">
        <v>37701</v>
      </c>
      <c r="C244" s="123" t="s">
        <v>8</v>
      </c>
      <c r="D244" s="123" t="s">
        <v>21</v>
      </c>
      <c r="E244" s="123" t="s">
        <v>30098</v>
      </c>
      <c r="F244" s="123" t="s">
        <v>31074</v>
      </c>
      <c r="G244" s="123" t="s">
        <v>37828</v>
      </c>
      <c r="H244" s="123" t="s">
        <v>37854</v>
      </c>
      <c r="I244" s="123" t="s">
        <v>25537</v>
      </c>
      <c r="J244" s="123" t="s">
        <v>30366</v>
      </c>
      <c r="K244" s="123" t="s">
        <v>30102</v>
      </c>
      <c r="L244" s="123" t="s">
        <v>30025</v>
      </c>
      <c r="M244" s="123" t="s">
        <v>12</v>
      </c>
      <c r="N244" s="123">
        <v>2263.9500000000003</v>
      </c>
      <c r="P244" s="123">
        <v>63</v>
      </c>
      <c r="Q244" s="123">
        <v>0</v>
      </c>
      <c r="R244" s="123" t="str">
        <f t="shared" si="4"/>
        <v>21-599-00-63-63</v>
      </c>
    </row>
    <row r="245" spans="1:18" x14ac:dyDescent="0.2">
      <c r="A245" s="123" t="s">
        <v>38185</v>
      </c>
      <c r="B245" s="123" t="s">
        <v>37701</v>
      </c>
      <c r="C245" s="123" t="s">
        <v>8</v>
      </c>
      <c r="D245" s="123" t="s">
        <v>21</v>
      </c>
      <c r="E245" s="123" t="s">
        <v>30098</v>
      </c>
      <c r="F245" s="123" t="s">
        <v>31074</v>
      </c>
      <c r="G245" s="123" t="s">
        <v>37828</v>
      </c>
      <c r="H245" s="123" t="s">
        <v>37864</v>
      </c>
      <c r="I245" s="123" t="s">
        <v>27</v>
      </c>
      <c r="J245" s="123" t="s">
        <v>30366</v>
      </c>
      <c r="K245" s="123" t="s">
        <v>30102</v>
      </c>
      <c r="L245" s="123" t="s">
        <v>30025</v>
      </c>
      <c r="M245" s="123" t="s">
        <v>12</v>
      </c>
      <c r="N245" s="123">
        <v>2263.9500000000003</v>
      </c>
      <c r="P245" s="123">
        <v>57</v>
      </c>
      <c r="Q245" s="123">
        <v>3</v>
      </c>
      <c r="R245" s="123" t="str">
        <f t="shared" si="4"/>
        <v>21-599-06-57-57</v>
      </c>
    </row>
    <row r="246" spans="1:18" x14ac:dyDescent="0.2">
      <c r="A246" s="123" t="s">
        <v>38186</v>
      </c>
      <c r="B246" s="123" t="s">
        <v>37701</v>
      </c>
      <c r="C246" s="123" t="s">
        <v>8</v>
      </c>
      <c r="D246" s="123" t="s">
        <v>21</v>
      </c>
      <c r="E246" s="123" t="s">
        <v>30098</v>
      </c>
      <c r="F246" s="123" t="s">
        <v>31074</v>
      </c>
      <c r="G246" s="123" t="s">
        <v>37828</v>
      </c>
      <c r="H246" s="123" t="s">
        <v>37864</v>
      </c>
      <c r="I246" s="123" t="s">
        <v>27</v>
      </c>
      <c r="J246" s="123" t="s">
        <v>30366</v>
      </c>
      <c r="K246" s="123" t="s">
        <v>30102</v>
      </c>
      <c r="L246" s="123" t="s">
        <v>30025</v>
      </c>
      <c r="M246" s="123" t="s">
        <v>12</v>
      </c>
      <c r="N246" s="123">
        <v>2263.9500000000003</v>
      </c>
      <c r="P246" s="123">
        <v>59</v>
      </c>
      <c r="Q246" s="123">
        <v>8</v>
      </c>
      <c r="R246" s="123" t="str">
        <f t="shared" si="4"/>
        <v>21-599-06-59-59</v>
      </c>
    </row>
    <row r="247" spans="1:18" x14ac:dyDescent="0.2">
      <c r="A247" s="123" t="s">
        <v>38187</v>
      </c>
      <c r="B247" s="123" t="s">
        <v>37701</v>
      </c>
      <c r="C247" s="123" t="s">
        <v>8</v>
      </c>
      <c r="D247" s="123" t="s">
        <v>21</v>
      </c>
      <c r="E247" s="123" t="s">
        <v>30098</v>
      </c>
      <c r="F247" s="123" t="s">
        <v>31074</v>
      </c>
      <c r="G247" s="123" t="s">
        <v>37828</v>
      </c>
      <c r="H247" s="123" t="s">
        <v>37864</v>
      </c>
      <c r="I247" s="123" t="s">
        <v>27</v>
      </c>
      <c r="J247" s="123" t="s">
        <v>30366</v>
      </c>
      <c r="K247" s="123" t="s">
        <v>30102</v>
      </c>
      <c r="L247" s="123" t="s">
        <v>30025</v>
      </c>
      <c r="M247" s="123" t="s">
        <v>12</v>
      </c>
      <c r="N247" s="123">
        <v>2263.9500000000003</v>
      </c>
      <c r="P247" s="123">
        <v>61</v>
      </c>
      <c r="Q247" s="123">
        <v>4</v>
      </c>
      <c r="R247" s="123" t="str">
        <f t="shared" si="4"/>
        <v>21-599-06-61-61</v>
      </c>
    </row>
    <row r="248" spans="1:18" x14ac:dyDescent="0.2">
      <c r="A248" s="123" t="s">
        <v>38188</v>
      </c>
      <c r="B248" s="123" t="s">
        <v>37701</v>
      </c>
      <c r="C248" s="123" t="s">
        <v>8</v>
      </c>
      <c r="D248" s="123" t="s">
        <v>21</v>
      </c>
      <c r="E248" s="123" t="s">
        <v>30098</v>
      </c>
      <c r="F248" s="123" t="s">
        <v>31074</v>
      </c>
      <c r="G248" s="123" t="s">
        <v>37828</v>
      </c>
      <c r="H248" s="123" t="s">
        <v>37838</v>
      </c>
      <c r="I248" s="123" t="s">
        <v>25498</v>
      </c>
      <c r="J248" s="123" t="s">
        <v>30366</v>
      </c>
      <c r="K248" s="123" t="s">
        <v>30102</v>
      </c>
      <c r="L248" s="123" t="s">
        <v>30025</v>
      </c>
      <c r="M248" s="123" t="s">
        <v>12</v>
      </c>
      <c r="N248" s="123">
        <v>2263.9500000000003</v>
      </c>
      <c r="P248" s="123">
        <v>55</v>
      </c>
      <c r="Q248" s="123">
        <v>2</v>
      </c>
      <c r="R248" s="123" t="str">
        <f t="shared" si="4"/>
        <v>21-599-19-55-55</v>
      </c>
    </row>
    <row r="249" spans="1:18" x14ac:dyDescent="0.2">
      <c r="A249" s="123" t="s">
        <v>38189</v>
      </c>
      <c r="B249" s="123" t="s">
        <v>37701</v>
      </c>
      <c r="C249" s="123" t="s">
        <v>8</v>
      </c>
      <c r="D249" s="123" t="s">
        <v>21</v>
      </c>
      <c r="E249" s="123" t="s">
        <v>30098</v>
      </c>
      <c r="F249" s="123" t="s">
        <v>31074</v>
      </c>
      <c r="G249" s="123" t="s">
        <v>37828</v>
      </c>
      <c r="H249" s="123" t="s">
        <v>37838</v>
      </c>
      <c r="I249" s="123" t="s">
        <v>25498</v>
      </c>
      <c r="J249" s="123" t="s">
        <v>30366</v>
      </c>
      <c r="K249" s="123" t="s">
        <v>30102</v>
      </c>
      <c r="L249" s="123" t="s">
        <v>30025</v>
      </c>
      <c r="M249" s="123" t="s">
        <v>12</v>
      </c>
      <c r="N249" s="123">
        <v>2263.9500000000003</v>
      </c>
      <c r="P249" s="123">
        <v>57</v>
      </c>
      <c r="Q249" s="123">
        <v>7</v>
      </c>
      <c r="R249" s="123" t="str">
        <f t="shared" si="4"/>
        <v>21-599-19-57-57</v>
      </c>
    </row>
    <row r="250" spans="1:18" x14ac:dyDescent="0.2">
      <c r="A250" s="123" t="s">
        <v>38190</v>
      </c>
      <c r="B250" s="123" t="s">
        <v>37701</v>
      </c>
      <c r="C250" s="123" t="s">
        <v>8</v>
      </c>
      <c r="D250" s="123" t="s">
        <v>21</v>
      </c>
      <c r="E250" s="123" t="s">
        <v>30098</v>
      </c>
      <c r="F250" s="123" t="s">
        <v>31074</v>
      </c>
      <c r="G250" s="123" t="s">
        <v>37828</v>
      </c>
      <c r="H250" s="123" t="s">
        <v>37838</v>
      </c>
      <c r="I250" s="123" t="s">
        <v>25498</v>
      </c>
      <c r="J250" s="123" t="s">
        <v>30366</v>
      </c>
      <c r="K250" s="123" t="s">
        <v>30102</v>
      </c>
      <c r="L250" s="123" t="s">
        <v>30025</v>
      </c>
      <c r="M250" s="123" t="s">
        <v>12</v>
      </c>
      <c r="N250" s="123">
        <v>2263.9500000000003</v>
      </c>
      <c r="P250" s="123">
        <v>59</v>
      </c>
      <c r="Q250" s="123">
        <v>11</v>
      </c>
      <c r="R250" s="123" t="str">
        <f t="shared" si="4"/>
        <v>21-599-19-59-59</v>
      </c>
    </row>
    <row r="251" spans="1:18" x14ac:dyDescent="0.2">
      <c r="A251" s="123" t="s">
        <v>38191</v>
      </c>
      <c r="B251" s="123" t="s">
        <v>37701</v>
      </c>
      <c r="C251" s="123" t="s">
        <v>8</v>
      </c>
      <c r="D251" s="123" t="s">
        <v>21</v>
      </c>
      <c r="E251" s="123" t="s">
        <v>30098</v>
      </c>
      <c r="F251" s="123" t="s">
        <v>31074</v>
      </c>
      <c r="G251" s="123" t="s">
        <v>37828</v>
      </c>
      <c r="H251" s="123" t="s">
        <v>37838</v>
      </c>
      <c r="I251" s="123" t="s">
        <v>25498</v>
      </c>
      <c r="J251" s="123" t="s">
        <v>30366</v>
      </c>
      <c r="K251" s="123" t="s">
        <v>30102</v>
      </c>
      <c r="L251" s="123" t="s">
        <v>30025</v>
      </c>
      <c r="M251" s="123" t="s">
        <v>12</v>
      </c>
      <c r="N251" s="123">
        <v>2263.9500000000003</v>
      </c>
      <c r="P251" s="123">
        <v>61</v>
      </c>
      <c r="Q251" s="123">
        <v>7</v>
      </c>
      <c r="R251" s="123" t="str">
        <f t="shared" si="4"/>
        <v>21-599-19-61-61</v>
      </c>
    </row>
    <row r="252" spans="1:18" x14ac:dyDescent="0.2">
      <c r="A252" s="123" t="s">
        <v>38192</v>
      </c>
      <c r="B252" s="123" t="s">
        <v>37701</v>
      </c>
      <c r="C252" s="123" t="s">
        <v>8</v>
      </c>
      <c r="D252" s="123" t="s">
        <v>21</v>
      </c>
      <c r="E252" s="123" t="s">
        <v>30098</v>
      </c>
      <c r="F252" s="123" t="s">
        <v>31074</v>
      </c>
      <c r="G252" s="123" t="s">
        <v>37828</v>
      </c>
      <c r="H252" s="123" t="s">
        <v>37855</v>
      </c>
      <c r="I252" s="123" t="s">
        <v>25497</v>
      </c>
      <c r="J252" s="123" t="s">
        <v>30366</v>
      </c>
      <c r="K252" s="123" t="s">
        <v>30102</v>
      </c>
      <c r="L252" s="123" t="s">
        <v>30025</v>
      </c>
      <c r="M252" s="123" t="s">
        <v>12</v>
      </c>
      <c r="N252" s="123">
        <v>2263.9500000000003</v>
      </c>
      <c r="P252" s="123">
        <v>55</v>
      </c>
      <c r="Q252" s="123">
        <v>4</v>
      </c>
      <c r="R252" s="123" t="str">
        <f t="shared" si="4"/>
        <v>21-599-79-55-55</v>
      </c>
    </row>
    <row r="253" spans="1:18" x14ac:dyDescent="0.2">
      <c r="A253" s="123" t="s">
        <v>38193</v>
      </c>
      <c r="B253" s="123" t="s">
        <v>37701</v>
      </c>
      <c r="C253" s="123" t="s">
        <v>8</v>
      </c>
      <c r="D253" s="123" t="s">
        <v>21</v>
      </c>
      <c r="E253" s="123" t="s">
        <v>30098</v>
      </c>
      <c r="F253" s="123" t="s">
        <v>31074</v>
      </c>
      <c r="G253" s="123" t="s">
        <v>37828</v>
      </c>
      <c r="H253" s="123" t="s">
        <v>37855</v>
      </c>
      <c r="I253" s="123" t="s">
        <v>25497</v>
      </c>
      <c r="J253" s="123" t="s">
        <v>30366</v>
      </c>
      <c r="K253" s="123" t="s">
        <v>30102</v>
      </c>
      <c r="L253" s="123" t="s">
        <v>30025</v>
      </c>
      <c r="M253" s="123" t="s">
        <v>12</v>
      </c>
      <c r="N253" s="123">
        <v>2263.9500000000003</v>
      </c>
      <c r="P253" s="123">
        <v>57</v>
      </c>
      <c r="Q253" s="123">
        <v>12</v>
      </c>
      <c r="R253" s="123" t="str">
        <f t="shared" si="4"/>
        <v>21-599-79-57-57</v>
      </c>
    </row>
    <row r="254" spans="1:18" x14ac:dyDescent="0.2">
      <c r="A254" s="123" t="s">
        <v>38194</v>
      </c>
      <c r="B254" s="123" t="s">
        <v>37701</v>
      </c>
      <c r="C254" s="123" t="s">
        <v>8</v>
      </c>
      <c r="D254" s="123" t="s">
        <v>21</v>
      </c>
      <c r="E254" s="123" t="s">
        <v>30098</v>
      </c>
      <c r="F254" s="123" t="s">
        <v>31074</v>
      </c>
      <c r="G254" s="123" t="s">
        <v>37828</v>
      </c>
      <c r="H254" s="123" t="s">
        <v>37855</v>
      </c>
      <c r="I254" s="123" t="s">
        <v>25497</v>
      </c>
      <c r="J254" s="123" t="s">
        <v>30366</v>
      </c>
      <c r="K254" s="123" t="s">
        <v>30102</v>
      </c>
      <c r="L254" s="123" t="s">
        <v>30025</v>
      </c>
      <c r="M254" s="123" t="s">
        <v>12</v>
      </c>
      <c r="N254" s="123">
        <v>2263.9500000000003</v>
      </c>
      <c r="P254" s="123">
        <v>59</v>
      </c>
      <c r="Q254" s="123">
        <v>20</v>
      </c>
      <c r="R254" s="123" t="str">
        <f t="shared" si="4"/>
        <v>21-599-79-59-59</v>
      </c>
    </row>
    <row r="255" spans="1:18" x14ac:dyDescent="0.2">
      <c r="A255" s="123" t="s">
        <v>38195</v>
      </c>
      <c r="B255" s="123" t="s">
        <v>37701</v>
      </c>
      <c r="C255" s="123" t="s">
        <v>8</v>
      </c>
      <c r="D255" s="123" t="s">
        <v>21</v>
      </c>
      <c r="E255" s="123" t="s">
        <v>30098</v>
      </c>
      <c r="F255" s="123" t="s">
        <v>31074</v>
      </c>
      <c r="G255" s="123" t="s">
        <v>37828</v>
      </c>
      <c r="H255" s="123" t="s">
        <v>37855</v>
      </c>
      <c r="I255" s="123" t="s">
        <v>25497</v>
      </c>
      <c r="J255" s="123" t="s">
        <v>30366</v>
      </c>
      <c r="K255" s="123" t="s">
        <v>30102</v>
      </c>
      <c r="L255" s="123" t="s">
        <v>30025</v>
      </c>
      <c r="M255" s="123" t="s">
        <v>12</v>
      </c>
      <c r="N255" s="123">
        <v>2263.9500000000003</v>
      </c>
      <c r="P255" s="123">
        <v>61</v>
      </c>
      <c r="Q255" s="123">
        <v>12</v>
      </c>
      <c r="R255" s="123" t="str">
        <f t="shared" si="4"/>
        <v>21-599-79-61-61</v>
      </c>
    </row>
    <row r="256" spans="1:18" x14ac:dyDescent="0.2">
      <c r="A256" s="123" t="s">
        <v>38196</v>
      </c>
      <c r="B256" s="123" t="s">
        <v>37702</v>
      </c>
      <c r="C256" s="123" t="s">
        <v>8</v>
      </c>
      <c r="D256" s="123" t="s">
        <v>21</v>
      </c>
      <c r="E256" s="123" t="s">
        <v>30098</v>
      </c>
      <c r="F256" s="123" t="s">
        <v>31074</v>
      </c>
      <c r="G256" s="123" t="s">
        <v>37828</v>
      </c>
      <c r="H256" s="123" t="s">
        <v>37681</v>
      </c>
      <c r="I256" s="123" t="s">
        <v>1</v>
      </c>
      <c r="J256" s="123" t="s">
        <v>30479</v>
      </c>
      <c r="K256" s="123" t="s">
        <v>30102</v>
      </c>
      <c r="L256" s="123" t="s">
        <v>30025</v>
      </c>
      <c r="M256" s="123" t="s">
        <v>12</v>
      </c>
      <c r="N256" s="123">
        <v>2106</v>
      </c>
      <c r="P256" s="123">
        <v>57</v>
      </c>
      <c r="Q256" s="123">
        <v>3</v>
      </c>
      <c r="R256" s="123" t="str">
        <f t="shared" si="4"/>
        <v>21-600-09-57-57</v>
      </c>
    </row>
    <row r="257" spans="1:18" x14ac:dyDescent="0.2">
      <c r="A257" s="123" t="s">
        <v>38197</v>
      </c>
      <c r="B257" s="123" t="s">
        <v>37702</v>
      </c>
      <c r="C257" s="123" t="s">
        <v>8</v>
      </c>
      <c r="D257" s="123" t="s">
        <v>21</v>
      </c>
      <c r="E257" s="123" t="s">
        <v>30098</v>
      </c>
      <c r="F257" s="123" t="s">
        <v>31074</v>
      </c>
      <c r="G257" s="123" t="s">
        <v>37828</v>
      </c>
      <c r="H257" s="123" t="s">
        <v>37681</v>
      </c>
      <c r="I257" s="123" t="s">
        <v>1</v>
      </c>
      <c r="J257" s="123" t="s">
        <v>30479</v>
      </c>
      <c r="K257" s="123" t="s">
        <v>30102</v>
      </c>
      <c r="L257" s="123" t="s">
        <v>30025</v>
      </c>
      <c r="M257" s="123" t="s">
        <v>12</v>
      </c>
      <c r="N257" s="123">
        <v>2106</v>
      </c>
      <c r="P257" s="123">
        <v>59</v>
      </c>
      <c r="Q257" s="123">
        <v>5</v>
      </c>
      <c r="R257" s="123" t="str">
        <f t="shared" si="4"/>
        <v>21-600-09-59-59</v>
      </c>
    </row>
    <row r="258" spans="1:18" x14ac:dyDescent="0.2">
      <c r="A258" s="123" t="s">
        <v>38198</v>
      </c>
      <c r="B258" s="123" t="s">
        <v>37702</v>
      </c>
      <c r="C258" s="123" t="s">
        <v>8</v>
      </c>
      <c r="D258" s="123" t="s">
        <v>21</v>
      </c>
      <c r="E258" s="123" t="s">
        <v>30098</v>
      </c>
      <c r="F258" s="123" t="s">
        <v>31074</v>
      </c>
      <c r="G258" s="123" t="s">
        <v>37828</v>
      </c>
      <c r="H258" s="123" t="s">
        <v>37681</v>
      </c>
      <c r="I258" s="123" t="s">
        <v>1</v>
      </c>
      <c r="J258" s="123" t="s">
        <v>30479</v>
      </c>
      <c r="K258" s="123" t="s">
        <v>30102</v>
      </c>
      <c r="L258" s="123" t="s">
        <v>30025</v>
      </c>
      <c r="M258" s="123" t="s">
        <v>12</v>
      </c>
      <c r="N258" s="123">
        <v>2106</v>
      </c>
      <c r="P258" s="123">
        <v>61</v>
      </c>
      <c r="Q258" s="123">
        <v>3</v>
      </c>
      <c r="R258" s="123" t="str">
        <f t="shared" si="4"/>
        <v>21-600-09-61-61</v>
      </c>
    </row>
    <row r="259" spans="1:18" x14ac:dyDescent="0.2">
      <c r="A259" s="123" t="s">
        <v>38199</v>
      </c>
      <c r="B259" s="123" t="s">
        <v>37702</v>
      </c>
      <c r="C259" s="123" t="s">
        <v>8</v>
      </c>
      <c r="D259" s="123" t="s">
        <v>21</v>
      </c>
      <c r="E259" s="123" t="s">
        <v>30098</v>
      </c>
      <c r="F259" s="123" t="s">
        <v>31074</v>
      </c>
      <c r="G259" s="123" t="s">
        <v>37828</v>
      </c>
      <c r="H259" s="123" t="s">
        <v>37843</v>
      </c>
      <c r="I259" s="123" t="s">
        <v>52</v>
      </c>
      <c r="J259" s="123" t="s">
        <v>30479</v>
      </c>
      <c r="K259" s="123" t="s">
        <v>30102</v>
      </c>
      <c r="L259" s="123" t="s">
        <v>30025</v>
      </c>
      <c r="M259" s="123" t="s">
        <v>12</v>
      </c>
      <c r="N259" s="123">
        <v>2106</v>
      </c>
      <c r="P259" s="123">
        <v>57</v>
      </c>
      <c r="Q259" s="123">
        <v>1</v>
      </c>
      <c r="R259" s="123" t="str">
        <f t="shared" si="4"/>
        <v>21-600-02-57-57</v>
      </c>
    </row>
    <row r="260" spans="1:18" x14ac:dyDescent="0.2">
      <c r="A260" s="123" t="s">
        <v>38200</v>
      </c>
      <c r="B260" s="123" t="s">
        <v>37702</v>
      </c>
      <c r="C260" s="123" t="s">
        <v>8</v>
      </c>
      <c r="D260" s="123" t="s">
        <v>21</v>
      </c>
      <c r="E260" s="123" t="s">
        <v>30098</v>
      </c>
      <c r="F260" s="123" t="s">
        <v>31074</v>
      </c>
      <c r="G260" s="123" t="s">
        <v>37828</v>
      </c>
      <c r="H260" s="123" t="s">
        <v>37843</v>
      </c>
      <c r="I260" s="123" t="s">
        <v>52</v>
      </c>
      <c r="J260" s="123" t="s">
        <v>30479</v>
      </c>
      <c r="K260" s="123" t="s">
        <v>30102</v>
      </c>
      <c r="L260" s="123" t="s">
        <v>30025</v>
      </c>
      <c r="M260" s="123" t="s">
        <v>12</v>
      </c>
      <c r="N260" s="123">
        <v>2106</v>
      </c>
      <c r="P260" s="123">
        <v>59</v>
      </c>
      <c r="Q260" s="123">
        <v>4</v>
      </c>
      <c r="R260" s="123" t="str">
        <f t="shared" si="4"/>
        <v>21-600-02-59-59</v>
      </c>
    </row>
    <row r="261" spans="1:18" x14ac:dyDescent="0.2">
      <c r="A261" s="123" t="s">
        <v>38201</v>
      </c>
      <c r="B261" s="123" t="s">
        <v>37702</v>
      </c>
      <c r="C261" s="123" t="s">
        <v>8</v>
      </c>
      <c r="D261" s="123" t="s">
        <v>21</v>
      </c>
      <c r="E261" s="123" t="s">
        <v>30098</v>
      </c>
      <c r="F261" s="123" t="s">
        <v>31074</v>
      </c>
      <c r="G261" s="123" t="s">
        <v>37828</v>
      </c>
      <c r="H261" s="123" t="s">
        <v>37843</v>
      </c>
      <c r="I261" s="123" t="s">
        <v>52</v>
      </c>
      <c r="J261" s="123" t="s">
        <v>30479</v>
      </c>
      <c r="K261" s="123" t="s">
        <v>30102</v>
      </c>
      <c r="L261" s="123" t="s">
        <v>30025</v>
      </c>
      <c r="M261" s="123" t="s">
        <v>12</v>
      </c>
      <c r="N261" s="123">
        <v>2106</v>
      </c>
      <c r="P261" s="123">
        <v>61</v>
      </c>
      <c r="Q261" s="123">
        <v>3</v>
      </c>
      <c r="R261" s="123" t="str">
        <f t="shared" si="4"/>
        <v>21-600-02-61-61</v>
      </c>
    </row>
    <row r="262" spans="1:18" x14ac:dyDescent="0.2">
      <c r="A262" s="123" t="s">
        <v>38202</v>
      </c>
      <c r="B262" s="123" t="s">
        <v>37703</v>
      </c>
      <c r="C262" s="123" t="s">
        <v>8</v>
      </c>
      <c r="D262" s="123" t="s">
        <v>17</v>
      </c>
      <c r="E262" s="123" t="s">
        <v>30098</v>
      </c>
      <c r="F262" s="123" t="s">
        <v>31074</v>
      </c>
      <c r="G262" s="123" t="s">
        <v>37828</v>
      </c>
      <c r="H262" s="123" t="s">
        <v>37837</v>
      </c>
      <c r="I262" s="123" t="s">
        <v>52</v>
      </c>
      <c r="J262" s="123" t="s">
        <v>30366</v>
      </c>
      <c r="K262" s="123" t="s">
        <v>30102</v>
      </c>
      <c r="L262" s="123" t="s">
        <v>30025</v>
      </c>
      <c r="M262" s="123" t="s">
        <v>12</v>
      </c>
      <c r="N262" s="123">
        <v>2380.9500000000003</v>
      </c>
      <c r="P262" s="123">
        <v>55</v>
      </c>
      <c r="Q262" s="123">
        <v>1</v>
      </c>
      <c r="R262" s="123" t="str">
        <f t="shared" si="4"/>
        <v>21-708-02-55-55</v>
      </c>
    </row>
    <row r="263" spans="1:18" x14ac:dyDescent="0.2">
      <c r="A263" s="123" t="s">
        <v>38203</v>
      </c>
      <c r="B263" s="123" t="s">
        <v>37703</v>
      </c>
      <c r="C263" s="123" t="s">
        <v>8</v>
      </c>
      <c r="D263" s="123" t="s">
        <v>17</v>
      </c>
      <c r="E263" s="123" t="s">
        <v>30098</v>
      </c>
      <c r="F263" s="123" t="s">
        <v>31074</v>
      </c>
      <c r="G263" s="123" t="s">
        <v>37828</v>
      </c>
      <c r="H263" s="123" t="s">
        <v>37837</v>
      </c>
      <c r="I263" s="123" t="s">
        <v>52</v>
      </c>
      <c r="J263" s="123" t="s">
        <v>30366</v>
      </c>
      <c r="K263" s="123" t="s">
        <v>30102</v>
      </c>
      <c r="L263" s="123" t="s">
        <v>30025</v>
      </c>
      <c r="M263" s="123" t="s">
        <v>12</v>
      </c>
      <c r="N263" s="123">
        <v>2380.9500000000003</v>
      </c>
      <c r="P263" s="123">
        <v>57</v>
      </c>
      <c r="Q263" s="123">
        <v>4</v>
      </c>
      <c r="R263" s="123" t="str">
        <f t="shared" si="4"/>
        <v>21-708-02-57-57</v>
      </c>
    </row>
    <row r="264" spans="1:18" x14ac:dyDescent="0.2">
      <c r="A264" s="123" t="s">
        <v>38204</v>
      </c>
      <c r="B264" s="123" t="s">
        <v>37703</v>
      </c>
      <c r="C264" s="123" t="s">
        <v>8</v>
      </c>
      <c r="D264" s="123" t="s">
        <v>17</v>
      </c>
      <c r="E264" s="123" t="s">
        <v>30098</v>
      </c>
      <c r="F264" s="123" t="s">
        <v>31074</v>
      </c>
      <c r="G264" s="123" t="s">
        <v>37828</v>
      </c>
      <c r="H264" s="123" t="s">
        <v>37837</v>
      </c>
      <c r="I264" s="123" t="s">
        <v>52</v>
      </c>
      <c r="J264" s="123" t="s">
        <v>30366</v>
      </c>
      <c r="K264" s="123" t="s">
        <v>30102</v>
      </c>
      <c r="L264" s="123" t="s">
        <v>30025</v>
      </c>
      <c r="M264" s="123" t="s">
        <v>12</v>
      </c>
      <c r="N264" s="123">
        <v>2380.9500000000003</v>
      </c>
      <c r="P264" s="123">
        <v>59</v>
      </c>
      <c r="Q264" s="123">
        <v>6</v>
      </c>
      <c r="R264" s="123" t="str">
        <f t="shared" ref="R264:R327" si="5">SUBSTITUTE(A264&amp;"-"&amp;P264,"ONE","00")</f>
        <v>21-708-02-59-59</v>
      </c>
    </row>
    <row r="265" spans="1:18" x14ac:dyDescent="0.2">
      <c r="A265" s="123" t="s">
        <v>38205</v>
      </c>
      <c r="B265" s="123" t="s">
        <v>37703</v>
      </c>
      <c r="C265" s="123" t="s">
        <v>8</v>
      </c>
      <c r="D265" s="123" t="s">
        <v>17</v>
      </c>
      <c r="E265" s="123" t="s">
        <v>30098</v>
      </c>
      <c r="F265" s="123" t="s">
        <v>31074</v>
      </c>
      <c r="G265" s="123" t="s">
        <v>37828</v>
      </c>
      <c r="H265" s="123" t="s">
        <v>37837</v>
      </c>
      <c r="I265" s="123" t="s">
        <v>52</v>
      </c>
      <c r="J265" s="123" t="s">
        <v>30366</v>
      </c>
      <c r="K265" s="123" t="s">
        <v>30102</v>
      </c>
      <c r="L265" s="123" t="s">
        <v>30025</v>
      </c>
      <c r="M265" s="123" t="s">
        <v>12</v>
      </c>
      <c r="N265" s="123">
        <v>2380.9500000000003</v>
      </c>
      <c r="P265" s="123">
        <v>61</v>
      </c>
      <c r="Q265" s="123">
        <v>3</v>
      </c>
      <c r="R265" s="123" t="str">
        <f t="shared" si="5"/>
        <v>21-708-02-61-61</v>
      </c>
    </row>
    <row r="266" spans="1:18" x14ac:dyDescent="0.2">
      <c r="A266" s="123" t="s">
        <v>38206</v>
      </c>
      <c r="B266" s="123" t="s">
        <v>37704</v>
      </c>
      <c r="C266" s="123" t="s">
        <v>8</v>
      </c>
      <c r="D266" s="123" t="s">
        <v>21</v>
      </c>
      <c r="E266" s="123" t="s">
        <v>30098</v>
      </c>
      <c r="F266" s="123" t="s">
        <v>31074</v>
      </c>
      <c r="G266" s="123" t="s">
        <v>37828</v>
      </c>
      <c r="H266" s="123" t="s">
        <v>37837</v>
      </c>
      <c r="I266" s="123" t="s">
        <v>52</v>
      </c>
      <c r="J266" s="123" t="s">
        <v>30366</v>
      </c>
      <c r="K266" s="123" t="s">
        <v>30102</v>
      </c>
      <c r="L266" s="123" t="s">
        <v>30025</v>
      </c>
      <c r="M266" s="123" t="s">
        <v>12</v>
      </c>
      <c r="N266" s="123">
        <v>2263.9500000000003</v>
      </c>
      <c r="P266" s="123">
        <v>57</v>
      </c>
      <c r="Q266" s="123">
        <v>5</v>
      </c>
      <c r="R266" s="123" t="str">
        <f t="shared" si="5"/>
        <v>21-709-02-57-57</v>
      </c>
    </row>
    <row r="267" spans="1:18" x14ac:dyDescent="0.2">
      <c r="A267" s="123" t="s">
        <v>38207</v>
      </c>
      <c r="B267" s="123" t="s">
        <v>37704</v>
      </c>
      <c r="C267" s="123" t="s">
        <v>8</v>
      </c>
      <c r="D267" s="123" t="s">
        <v>21</v>
      </c>
      <c r="E267" s="123" t="s">
        <v>30098</v>
      </c>
      <c r="F267" s="123" t="s">
        <v>31074</v>
      </c>
      <c r="G267" s="123" t="s">
        <v>37828</v>
      </c>
      <c r="H267" s="123" t="s">
        <v>37837</v>
      </c>
      <c r="I267" s="123" t="s">
        <v>52</v>
      </c>
      <c r="J267" s="123" t="s">
        <v>30366</v>
      </c>
      <c r="K267" s="123" t="s">
        <v>30102</v>
      </c>
      <c r="L267" s="123" t="s">
        <v>30025</v>
      </c>
      <c r="M267" s="123" t="s">
        <v>12</v>
      </c>
      <c r="N267" s="123">
        <v>2263.9500000000003</v>
      </c>
      <c r="P267" s="123">
        <v>59</v>
      </c>
      <c r="Q267" s="123">
        <v>7</v>
      </c>
      <c r="R267" s="123" t="str">
        <f t="shared" si="5"/>
        <v>21-709-02-59-59</v>
      </c>
    </row>
    <row r="268" spans="1:18" x14ac:dyDescent="0.2">
      <c r="A268" s="123" t="s">
        <v>38208</v>
      </c>
      <c r="B268" s="123" t="s">
        <v>37704</v>
      </c>
      <c r="C268" s="123" t="s">
        <v>8</v>
      </c>
      <c r="D268" s="123" t="s">
        <v>21</v>
      </c>
      <c r="E268" s="123" t="s">
        <v>30098</v>
      </c>
      <c r="F268" s="123" t="s">
        <v>31074</v>
      </c>
      <c r="G268" s="123" t="s">
        <v>37828</v>
      </c>
      <c r="H268" s="123" t="s">
        <v>37837</v>
      </c>
      <c r="I268" s="123" t="s">
        <v>52</v>
      </c>
      <c r="J268" s="123" t="s">
        <v>30366</v>
      </c>
      <c r="K268" s="123" t="s">
        <v>30102</v>
      </c>
      <c r="L268" s="123" t="s">
        <v>30025</v>
      </c>
      <c r="M268" s="123" t="s">
        <v>12</v>
      </c>
      <c r="N268" s="123">
        <v>2263.9500000000003</v>
      </c>
      <c r="P268" s="123">
        <v>61</v>
      </c>
      <c r="Q268" s="123">
        <v>4</v>
      </c>
      <c r="R268" s="123" t="str">
        <f t="shared" si="5"/>
        <v>21-709-02-61-61</v>
      </c>
    </row>
    <row r="269" spans="1:18" x14ac:dyDescent="0.2">
      <c r="A269" s="123" t="s">
        <v>38209</v>
      </c>
      <c r="B269" s="123" t="s">
        <v>37705</v>
      </c>
      <c r="C269" s="123" t="s">
        <v>8</v>
      </c>
      <c r="D269" s="123" t="s">
        <v>21</v>
      </c>
      <c r="E269" s="123" t="s">
        <v>30098</v>
      </c>
      <c r="F269" s="123" t="s">
        <v>31074</v>
      </c>
      <c r="G269" s="123" t="s">
        <v>37828</v>
      </c>
      <c r="H269" s="123" t="s">
        <v>37865</v>
      </c>
      <c r="I269" s="123" t="s">
        <v>212</v>
      </c>
      <c r="J269" s="123" t="s">
        <v>30364</v>
      </c>
      <c r="K269" s="123" t="s">
        <v>30102</v>
      </c>
      <c r="L269" s="123" t="s">
        <v>30025</v>
      </c>
      <c r="M269" s="123" t="s">
        <v>12</v>
      </c>
      <c r="N269" s="123">
        <v>2380.9500000000003</v>
      </c>
      <c r="P269" s="123">
        <v>57</v>
      </c>
      <c r="Q269" s="123">
        <v>3</v>
      </c>
      <c r="R269" s="123" t="str">
        <f t="shared" si="5"/>
        <v>21-710-36-57-57</v>
      </c>
    </row>
    <row r="270" spans="1:18" x14ac:dyDescent="0.2">
      <c r="A270" s="123" t="s">
        <v>38210</v>
      </c>
      <c r="B270" s="123" t="s">
        <v>37705</v>
      </c>
      <c r="C270" s="123" t="s">
        <v>8</v>
      </c>
      <c r="D270" s="123" t="s">
        <v>21</v>
      </c>
      <c r="E270" s="123" t="s">
        <v>30098</v>
      </c>
      <c r="F270" s="123" t="s">
        <v>31074</v>
      </c>
      <c r="G270" s="123" t="s">
        <v>37828</v>
      </c>
      <c r="H270" s="123" t="s">
        <v>37865</v>
      </c>
      <c r="I270" s="123" t="s">
        <v>212</v>
      </c>
      <c r="J270" s="123" t="s">
        <v>30364</v>
      </c>
      <c r="K270" s="123" t="s">
        <v>30102</v>
      </c>
      <c r="L270" s="123" t="s">
        <v>30025</v>
      </c>
      <c r="M270" s="123" t="s">
        <v>12</v>
      </c>
      <c r="N270" s="123">
        <v>2380.9500000000003</v>
      </c>
      <c r="P270" s="123">
        <v>59</v>
      </c>
      <c r="Q270" s="123">
        <v>4</v>
      </c>
      <c r="R270" s="123" t="str">
        <f t="shared" si="5"/>
        <v>21-710-36-59-59</v>
      </c>
    </row>
    <row r="271" spans="1:18" x14ac:dyDescent="0.2">
      <c r="A271" s="123" t="s">
        <v>38211</v>
      </c>
      <c r="B271" s="123" t="s">
        <v>37705</v>
      </c>
      <c r="C271" s="123" t="s">
        <v>8</v>
      </c>
      <c r="D271" s="123" t="s">
        <v>21</v>
      </c>
      <c r="E271" s="123" t="s">
        <v>30098</v>
      </c>
      <c r="F271" s="123" t="s">
        <v>31074</v>
      </c>
      <c r="G271" s="123" t="s">
        <v>37828</v>
      </c>
      <c r="H271" s="123" t="s">
        <v>37865</v>
      </c>
      <c r="I271" s="123" t="s">
        <v>212</v>
      </c>
      <c r="J271" s="123" t="s">
        <v>30364</v>
      </c>
      <c r="K271" s="123" t="s">
        <v>30102</v>
      </c>
      <c r="L271" s="123" t="s">
        <v>30025</v>
      </c>
      <c r="M271" s="123" t="s">
        <v>12</v>
      </c>
      <c r="N271" s="123">
        <v>2380.9500000000003</v>
      </c>
      <c r="P271" s="123">
        <v>61</v>
      </c>
      <c r="Q271" s="123">
        <v>3</v>
      </c>
      <c r="R271" s="123" t="str">
        <f t="shared" si="5"/>
        <v>21-710-36-61-61</v>
      </c>
    </row>
    <row r="272" spans="1:18" x14ac:dyDescent="0.2">
      <c r="A272" s="123" t="s">
        <v>38212</v>
      </c>
      <c r="B272" s="123" t="s">
        <v>37706</v>
      </c>
      <c r="C272" s="123" t="s">
        <v>8</v>
      </c>
      <c r="D272" s="123" t="s">
        <v>21</v>
      </c>
      <c r="E272" s="123" t="s">
        <v>30098</v>
      </c>
      <c r="F272" s="123" t="s">
        <v>31074</v>
      </c>
      <c r="G272" s="123" t="s">
        <v>37828</v>
      </c>
      <c r="H272" s="123" t="s">
        <v>37688</v>
      </c>
      <c r="I272" s="123" t="s">
        <v>28</v>
      </c>
      <c r="J272" s="123" t="s">
        <v>30157</v>
      </c>
      <c r="L272" s="123" t="s">
        <v>30025</v>
      </c>
      <c r="M272" s="123" t="s">
        <v>12</v>
      </c>
      <c r="N272" s="123">
        <v>2380.9500000000003</v>
      </c>
      <c r="P272" s="123">
        <v>57</v>
      </c>
      <c r="Q272" s="123">
        <v>5</v>
      </c>
      <c r="R272" s="123" t="str">
        <f t="shared" si="5"/>
        <v>21-748-08-57-57</v>
      </c>
    </row>
    <row r="273" spans="1:18" x14ac:dyDescent="0.2">
      <c r="A273" s="123" t="s">
        <v>38213</v>
      </c>
      <c r="B273" s="123" t="s">
        <v>37706</v>
      </c>
      <c r="C273" s="123" t="s">
        <v>8</v>
      </c>
      <c r="D273" s="123" t="s">
        <v>21</v>
      </c>
      <c r="E273" s="123" t="s">
        <v>30098</v>
      </c>
      <c r="F273" s="123" t="s">
        <v>31074</v>
      </c>
      <c r="G273" s="123" t="s">
        <v>37828</v>
      </c>
      <c r="H273" s="123" t="s">
        <v>37688</v>
      </c>
      <c r="I273" s="123" t="s">
        <v>28</v>
      </c>
      <c r="J273" s="123" t="s">
        <v>30157</v>
      </c>
      <c r="L273" s="123" t="s">
        <v>30025</v>
      </c>
      <c r="M273" s="123" t="s">
        <v>12</v>
      </c>
      <c r="N273" s="123">
        <v>2380.9500000000003</v>
      </c>
      <c r="P273" s="123">
        <v>59</v>
      </c>
      <c r="Q273" s="123">
        <v>9</v>
      </c>
      <c r="R273" s="123" t="str">
        <f t="shared" si="5"/>
        <v>21-748-08-59-59</v>
      </c>
    </row>
    <row r="274" spans="1:18" x14ac:dyDescent="0.2">
      <c r="A274" s="123" t="s">
        <v>38214</v>
      </c>
      <c r="B274" s="123" t="s">
        <v>37706</v>
      </c>
      <c r="C274" s="123" t="s">
        <v>8</v>
      </c>
      <c r="D274" s="123" t="s">
        <v>21</v>
      </c>
      <c r="E274" s="123" t="s">
        <v>30098</v>
      </c>
      <c r="F274" s="123" t="s">
        <v>31074</v>
      </c>
      <c r="G274" s="123" t="s">
        <v>37828</v>
      </c>
      <c r="H274" s="123" t="s">
        <v>37688</v>
      </c>
      <c r="I274" s="123" t="s">
        <v>28</v>
      </c>
      <c r="J274" s="123" t="s">
        <v>30157</v>
      </c>
      <c r="L274" s="123" t="s">
        <v>30025</v>
      </c>
      <c r="M274" s="123" t="s">
        <v>12</v>
      </c>
      <c r="N274" s="123">
        <v>2380.9500000000003</v>
      </c>
      <c r="P274" s="123">
        <v>61</v>
      </c>
      <c r="Q274" s="123">
        <v>5</v>
      </c>
      <c r="R274" s="123" t="str">
        <f t="shared" si="5"/>
        <v>21-748-08-61-61</v>
      </c>
    </row>
    <row r="275" spans="1:18" x14ac:dyDescent="0.2">
      <c r="A275" s="123" t="s">
        <v>38215</v>
      </c>
      <c r="B275" s="123" t="s">
        <v>37706</v>
      </c>
      <c r="C275" s="123" t="s">
        <v>8</v>
      </c>
      <c r="D275" s="123" t="s">
        <v>21</v>
      </c>
      <c r="E275" s="123" t="s">
        <v>30098</v>
      </c>
      <c r="F275" s="123" t="s">
        <v>31074</v>
      </c>
      <c r="G275" s="123" t="s">
        <v>37828</v>
      </c>
      <c r="H275" s="123" t="s">
        <v>37866</v>
      </c>
      <c r="I275" s="123" t="s">
        <v>100</v>
      </c>
      <c r="J275" s="123" t="s">
        <v>30157</v>
      </c>
      <c r="L275" s="123" t="s">
        <v>30025</v>
      </c>
      <c r="M275" s="123" t="s">
        <v>12</v>
      </c>
      <c r="N275" s="123">
        <v>2380.9500000000003</v>
      </c>
      <c r="P275" s="123">
        <v>57</v>
      </c>
      <c r="Q275" s="123">
        <v>5</v>
      </c>
      <c r="R275" s="123" t="str">
        <f t="shared" si="5"/>
        <v>21-748-17-57-57</v>
      </c>
    </row>
    <row r="276" spans="1:18" x14ac:dyDescent="0.2">
      <c r="A276" s="123" t="s">
        <v>38216</v>
      </c>
      <c r="B276" s="123" t="s">
        <v>37706</v>
      </c>
      <c r="C276" s="123" t="s">
        <v>8</v>
      </c>
      <c r="D276" s="123" t="s">
        <v>21</v>
      </c>
      <c r="E276" s="123" t="s">
        <v>30098</v>
      </c>
      <c r="F276" s="123" t="s">
        <v>31074</v>
      </c>
      <c r="G276" s="123" t="s">
        <v>37828</v>
      </c>
      <c r="H276" s="123" t="s">
        <v>37866</v>
      </c>
      <c r="I276" s="123" t="s">
        <v>100</v>
      </c>
      <c r="J276" s="123" t="s">
        <v>30157</v>
      </c>
      <c r="L276" s="123" t="s">
        <v>30025</v>
      </c>
      <c r="M276" s="123" t="s">
        <v>12</v>
      </c>
      <c r="N276" s="123">
        <v>2380.9500000000003</v>
      </c>
      <c r="P276" s="123">
        <v>59</v>
      </c>
      <c r="Q276" s="123">
        <v>9</v>
      </c>
      <c r="R276" s="123" t="str">
        <f t="shared" si="5"/>
        <v>21-748-17-59-59</v>
      </c>
    </row>
    <row r="277" spans="1:18" x14ac:dyDescent="0.2">
      <c r="A277" s="123" t="s">
        <v>38217</v>
      </c>
      <c r="B277" s="123" t="s">
        <v>37706</v>
      </c>
      <c r="C277" s="123" t="s">
        <v>8</v>
      </c>
      <c r="D277" s="123" t="s">
        <v>21</v>
      </c>
      <c r="E277" s="123" t="s">
        <v>30098</v>
      </c>
      <c r="F277" s="123" t="s">
        <v>31074</v>
      </c>
      <c r="G277" s="123" t="s">
        <v>37828</v>
      </c>
      <c r="H277" s="123" t="s">
        <v>37866</v>
      </c>
      <c r="I277" s="123" t="s">
        <v>100</v>
      </c>
      <c r="J277" s="123" t="s">
        <v>30157</v>
      </c>
      <c r="L277" s="123" t="s">
        <v>30025</v>
      </c>
      <c r="M277" s="123" t="s">
        <v>12</v>
      </c>
      <c r="N277" s="123">
        <v>2380.9500000000003</v>
      </c>
      <c r="P277" s="123">
        <v>61</v>
      </c>
      <c r="Q277" s="123">
        <v>5</v>
      </c>
      <c r="R277" s="123" t="str">
        <f t="shared" si="5"/>
        <v>21-748-17-61-61</v>
      </c>
    </row>
    <row r="278" spans="1:18" x14ac:dyDescent="0.2">
      <c r="A278" s="123" t="s">
        <v>38218</v>
      </c>
      <c r="B278" s="123" t="s">
        <v>25898</v>
      </c>
      <c r="C278" s="123" t="s">
        <v>31</v>
      </c>
      <c r="D278" s="123" t="s">
        <v>25593</v>
      </c>
      <c r="E278" s="123" t="s">
        <v>30098</v>
      </c>
      <c r="F278" s="123" t="s">
        <v>31074</v>
      </c>
      <c r="G278" s="123" t="s">
        <v>37828</v>
      </c>
      <c r="H278" s="123" t="s">
        <v>37867</v>
      </c>
      <c r="I278" s="123" t="s">
        <v>52</v>
      </c>
      <c r="J278" s="123" t="s">
        <v>37868</v>
      </c>
      <c r="K278" s="123" t="s">
        <v>30109</v>
      </c>
      <c r="L278" s="123" t="s">
        <v>30025</v>
      </c>
      <c r="M278" s="123" t="s">
        <v>12</v>
      </c>
      <c r="N278" s="123">
        <v>1737.45</v>
      </c>
      <c r="P278" s="123">
        <v>55</v>
      </c>
      <c r="Q278" s="123">
        <v>1</v>
      </c>
      <c r="R278" s="123" t="str">
        <f t="shared" si="5"/>
        <v>21-469-02-55-55</v>
      </c>
    </row>
    <row r="279" spans="1:18" x14ac:dyDescent="0.2">
      <c r="A279" s="123" t="s">
        <v>38219</v>
      </c>
      <c r="B279" s="123" t="s">
        <v>25898</v>
      </c>
      <c r="C279" s="123" t="s">
        <v>31</v>
      </c>
      <c r="D279" s="123" t="s">
        <v>25593</v>
      </c>
      <c r="E279" s="123" t="s">
        <v>30098</v>
      </c>
      <c r="F279" s="123" t="s">
        <v>31074</v>
      </c>
      <c r="G279" s="123" t="s">
        <v>37828</v>
      </c>
      <c r="H279" s="123" t="s">
        <v>37867</v>
      </c>
      <c r="I279" s="123" t="s">
        <v>52</v>
      </c>
      <c r="J279" s="123" t="s">
        <v>37868</v>
      </c>
      <c r="K279" s="123" t="s">
        <v>30109</v>
      </c>
      <c r="L279" s="123" t="s">
        <v>30025</v>
      </c>
      <c r="M279" s="123" t="s">
        <v>12</v>
      </c>
      <c r="N279" s="123">
        <v>1737.45</v>
      </c>
      <c r="P279" s="123">
        <v>57</v>
      </c>
      <c r="Q279" s="123">
        <v>4</v>
      </c>
      <c r="R279" s="123" t="str">
        <f t="shared" si="5"/>
        <v>21-469-02-57-57</v>
      </c>
    </row>
    <row r="280" spans="1:18" x14ac:dyDescent="0.2">
      <c r="A280" s="123" t="s">
        <v>38220</v>
      </c>
      <c r="B280" s="123" t="s">
        <v>25898</v>
      </c>
      <c r="C280" s="123" t="s">
        <v>31</v>
      </c>
      <c r="D280" s="123" t="s">
        <v>25593</v>
      </c>
      <c r="E280" s="123" t="s">
        <v>30098</v>
      </c>
      <c r="F280" s="123" t="s">
        <v>31074</v>
      </c>
      <c r="G280" s="123" t="s">
        <v>37828</v>
      </c>
      <c r="H280" s="123" t="s">
        <v>37867</v>
      </c>
      <c r="I280" s="123" t="s">
        <v>52</v>
      </c>
      <c r="J280" s="123" t="s">
        <v>37868</v>
      </c>
      <c r="K280" s="123" t="s">
        <v>30109</v>
      </c>
      <c r="L280" s="123" t="s">
        <v>30025</v>
      </c>
      <c r="M280" s="123" t="s">
        <v>12</v>
      </c>
      <c r="N280" s="123">
        <v>1737.45</v>
      </c>
      <c r="P280" s="123">
        <v>59</v>
      </c>
      <c r="Q280" s="123">
        <v>8</v>
      </c>
      <c r="R280" s="123" t="str">
        <f t="shared" si="5"/>
        <v>21-469-02-59-59</v>
      </c>
    </row>
    <row r="281" spans="1:18" x14ac:dyDescent="0.2">
      <c r="A281" s="123" t="s">
        <v>38221</v>
      </c>
      <c r="B281" s="123" t="s">
        <v>25898</v>
      </c>
      <c r="C281" s="123" t="s">
        <v>31</v>
      </c>
      <c r="D281" s="123" t="s">
        <v>25593</v>
      </c>
      <c r="E281" s="123" t="s">
        <v>30098</v>
      </c>
      <c r="F281" s="123" t="s">
        <v>31074</v>
      </c>
      <c r="G281" s="123" t="s">
        <v>37828</v>
      </c>
      <c r="H281" s="123" t="s">
        <v>37867</v>
      </c>
      <c r="I281" s="123" t="s">
        <v>52</v>
      </c>
      <c r="J281" s="123" t="s">
        <v>37868</v>
      </c>
      <c r="K281" s="123" t="s">
        <v>30109</v>
      </c>
      <c r="L281" s="123" t="s">
        <v>30025</v>
      </c>
      <c r="M281" s="123" t="s">
        <v>12</v>
      </c>
      <c r="N281" s="123">
        <v>1737.45</v>
      </c>
      <c r="P281" s="123">
        <v>61</v>
      </c>
      <c r="Q281" s="123">
        <v>4</v>
      </c>
      <c r="R281" s="123" t="str">
        <f t="shared" si="5"/>
        <v>21-469-02-61-61</v>
      </c>
    </row>
    <row r="282" spans="1:18" x14ac:dyDescent="0.2">
      <c r="A282" s="123" t="s">
        <v>38222</v>
      </c>
      <c r="B282" s="123" t="s">
        <v>37707</v>
      </c>
      <c r="C282" s="123" t="s">
        <v>31</v>
      </c>
      <c r="D282" s="123" t="s">
        <v>25593</v>
      </c>
      <c r="E282" s="123" t="s">
        <v>30098</v>
      </c>
      <c r="F282" s="123" t="s">
        <v>31074</v>
      </c>
      <c r="G282" s="123" t="s">
        <v>37828</v>
      </c>
      <c r="H282" s="123" t="s">
        <v>37861</v>
      </c>
      <c r="I282" s="123" t="s">
        <v>25506</v>
      </c>
      <c r="J282" s="123" t="s">
        <v>37868</v>
      </c>
      <c r="K282" s="123" t="s">
        <v>30109</v>
      </c>
      <c r="L282" s="123" t="s">
        <v>30025</v>
      </c>
      <c r="M282" s="123" t="s">
        <v>12</v>
      </c>
      <c r="N282" s="123">
        <v>1749.1499999999999</v>
      </c>
      <c r="P282" s="123">
        <v>55</v>
      </c>
      <c r="Q282" s="123">
        <v>1</v>
      </c>
      <c r="R282" s="123" t="str">
        <f t="shared" si="5"/>
        <v>21-602-01-55-55</v>
      </c>
    </row>
    <row r="283" spans="1:18" x14ac:dyDescent="0.2">
      <c r="A283" s="123" t="s">
        <v>38223</v>
      </c>
      <c r="B283" s="123" t="s">
        <v>37707</v>
      </c>
      <c r="C283" s="123" t="s">
        <v>31</v>
      </c>
      <c r="D283" s="123" t="s">
        <v>25593</v>
      </c>
      <c r="E283" s="123" t="s">
        <v>30098</v>
      </c>
      <c r="F283" s="123" t="s">
        <v>31074</v>
      </c>
      <c r="G283" s="123" t="s">
        <v>37828</v>
      </c>
      <c r="H283" s="123" t="s">
        <v>37861</v>
      </c>
      <c r="I283" s="123" t="s">
        <v>25506</v>
      </c>
      <c r="J283" s="123" t="s">
        <v>37868</v>
      </c>
      <c r="K283" s="123" t="s">
        <v>30109</v>
      </c>
      <c r="L283" s="123" t="s">
        <v>30025</v>
      </c>
      <c r="M283" s="123" t="s">
        <v>12</v>
      </c>
      <c r="N283" s="123">
        <v>1749.1499999999999</v>
      </c>
      <c r="P283" s="123">
        <v>57</v>
      </c>
      <c r="Q283" s="123">
        <v>4</v>
      </c>
      <c r="R283" s="123" t="str">
        <f t="shared" si="5"/>
        <v>21-602-01-57-57</v>
      </c>
    </row>
    <row r="284" spans="1:18" x14ac:dyDescent="0.2">
      <c r="A284" s="123" t="s">
        <v>38224</v>
      </c>
      <c r="B284" s="123" t="s">
        <v>37707</v>
      </c>
      <c r="C284" s="123" t="s">
        <v>31</v>
      </c>
      <c r="D284" s="123" t="s">
        <v>25593</v>
      </c>
      <c r="E284" s="123" t="s">
        <v>30098</v>
      </c>
      <c r="F284" s="123" t="s">
        <v>31074</v>
      </c>
      <c r="G284" s="123" t="s">
        <v>37828</v>
      </c>
      <c r="H284" s="123" t="s">
        <v>37861</v>
      </c>
      <c r="I284" s="123" t="s">
        <v>25506</v>
      </c>
      <c r="J284" s="123" t="s">
        <v>37868</v>
      </c>
      <c r="K284" s="123" t="s">
        <v>30109</v>
      </c>
      <c r="L284" s="123" t="s">
        <v>30025</v>
      </c>
      <c r="M284" s="123" t="s">
        <v>12</v>
      </c>
      <c r="N284" s="123">
        <v>1749.1499999999999</v>
      </c>
      <c r="P284" s="123">
        <v>59</v>
      </c>
      <c r="Q284" s="123">
        <v>7</v>
      </c>
      <c r="R284" s="123" t="str">
        <f t="shared" si="5"/>
        <v>21-602-01-59-59</v>
      </c>
    </row>
    <row r="285" spans="1:18" x14ac:dyDescent="0.2">
      <c r="A285" s="123" t="s">
        <v>38225</v>
      </c>
      <c r="B285" s="123" t="s">
        <v>37707</v>
      </c>
      <c r="C285" s="123" t="s">
        <v>31</v>
      </c>
      <c r="D285" s="123" t="s">
        <v>25593</v>
      </c>
      <c r="E285" s="123" t="s">
        <v>30098</v>
      </c>
      <c r="F285" s="123" t="s">
        <v>31074</v>
      </c>
      <c r="G285" s="123" t="s">
        <v>37828</v>
      </c>
      <c r="H285" s="123" t="s">
        <v>37861</v>
      </c>
      <c r="I285" s="123" t="s">
        <v>25506</v>
      </c>
      <c r="J285" s="123" t="s">
        <v>37868</v>
      </c>
      <c r="K285" s="123" t="s">
        <v>30109</v>
      </c>
      <c r="L285" s="123" t="s">
        <v>30025</v>
      </c>
      <c r="M285" s="123" t="s">
        <v>12</v>
      </c>
      <c r="N285" s="123">
        <v>1749.1499999999999</v>
      </c>
      <c r="P285" s="123">
        <v>61</v>
      </c>
      <c r="Q285" s="123">
        <v>4</v>
      </c>
      <c r="R285" s="123" t="str">
        <f t="shared" si="5"/>
        <v>21-602-01-61-61</v>
      </c>
    </row>
    <row r="286" spans="1:18" x14ac:dyDescent="0.2">
      <c r="A286" s="123" t="s">
        <v>38226</v>
      </c>
      <c r="B286" s="123" t="s">
        <v>37707</v>
      </c>
      <c r="C286" s="123" t="s">
        <v>31</v>
      </c>
      <c r="D286" s="123" t="s">
        <v>25593</v>
      </c>
      <c r="E286" s="123" t="s">
        <v>30098</v>
      </c>
      <c r="F286" s="123" t="s">
        <v>31074</v>
      </c>
      <c r="G286" s="123" t="s">
        <v>37828</v>
      </c>
      <c r="H286" s="123" t="s">
        <v>37855</v>
      </c>
      <c r="I286" s="123" t="s">
        <v>52</v>
      </c>
      <c r="J286" s="123" t="s">
        <v>37868</v>
      </c>
      <c r="K286" s="123" t="s">
        <v>30109</v>
      </c>
      <c r="L286" s="123" t="s">
        <v>30025</v>
      </c>
      <c r="M286" s="123" t="s">
        <v>12</v>
      </c>
      <c r="N286" s="123">
        <v>1749.1499999999999</v>
      </c>
      <c r="P286" s="123">
        <v>55</v>
      </c>
      <c r="Q286" s="123">
        <v>1</v>
      </c>
      <c r="R286" s="123" t="str">
        <f t="shared" si="5"/>
        <v>21-602-02-55-55</v>
      </c>
    </row>
    <row r="287" spans="1:18" x14ac:dyDescent="0.2">
      <c r="A287" s="123" t="s">
        <v>38227</v>
      </c>
      <c r="B287" s="123" t="s">
        <v>37707</v>
      </c>
      <c r="C287" s="123" t="s">
        <v>31</v>
      </c>
      <c r="D287" s="123" t="s">
        <v>25593</v>
      </c>
      <c r="E287" s="123" t="s">
        <v>30098</v>
      </c>
      <c r="F287" s="123" t="s">
        <v>31074</v>
      </c>
      <c r="G287" s="123" t="s">
        <v>37828</v>
      </c>
      <c r="H287" s="123" t="s">
        <v>37855</v>
      </c>
      <c r="I287" s="123" t="s">
        <v>52</v>
      </c>
      <c r="J287" s="123" t="s">
        <v>37868</v>
      </c>
      <c r="K287" s="123" t="s">
        <v>30109</v>
      </c>
      <c r="L287" s="123" t="s">
        <v>30025</v>
      </c>
      <c r="M287" s="123" t="s">
        <v>12</v>
      </c>
      <c r="N287" s="123">
        <v>1749.1499999999999</v>
      </c>
      <c r="P287" s="123">
        <v>57</v>
      </c>
      <c r="Q287" s="123">
        <v>3</v>
      </c>
      <c r="R287" s="123" t="str">
        <f t="shared" si="5"/>
        <v>21-602-02-57-57</v>
      </c>
    </row>
    <row r="288" spans="1:18" x14ac:dyDescent="0.2">
      <c r="A288" s="123" t="s">
        <v>38228</v>
      </c>
      <c r="B288" s="123" t="s">
        <v>37707</v>
      </c>
      <c r="C288" s="123" t="s">
        <v>31</v>
      </c>
      <c r="D288" s="123" t="s">
        <v>25593</v>
      </c>
      <c r="E288" s="123" t="s">
        <v>30098</v>
      </c>
      <c r="F288" s="123" t="s">
        <v>31074</v>
      </c>
      <c r="G288" s="123" t="s">
        <v>37828</v>
      </c>
      <c r="H288" s="123" t="s">
        <v>37855</v>
      </c>
      <c r="I288" s="123" t="s">
        <v>52</v>
      </c>
      <c r="J288" s="123" t="s">
        <v>37868</v>
      </c>
      <c r="K288" s="123" t="s">
        <v>30109</v>
      </c>
      <c r="L288" s="123" t="s">
        <v>30025</v>
      </c>
      <c r="M288" s="123" t="s">
        <v>12</v>
      </c>
      <c r="N288" s="123">
        <v>1749.1499999999999</v>
      </c>
      <c r="P288" s="123">
        <v>59</v>
      </c>
      <c r="Q288" s="123">
        <v>5</v>
      </c>
      <c r="R288" s="123" t="str">
        <f t="shared" si="5"/>
        <v>21-602-02-59-59</v>
      </c>
    </row>
    <row r="289" spans="1:18" x14ac:dyDescent="0.2">
      <c r="A289" s="123" t="s">
        <v>38229</v>
      </c>
      <c r="B289" s="123" t="s">
        <v>37707</v>
      </c>
      <c r="C289" s="123" t="s">
        <v>31</v>
      </c>
      <c r="D289" s="123" t="s">
        <v>25593</v>
      </c>
      <c r="E289" s="123" t="s">
        <v>30098</v>
      </c>
      <c r="F289" s="123" t="s">
        <v>31074</v>
      </c>
      <c r="G289" s="123" t="s">
        <v>37828</v>
      </c>
      <c r="H289" s="123" t="s">
        <v>37855</v>
      </c>
      <c r="I289" s="123" t="s">
        <v>52</v>
      </c>
      <c r="J289" s="123" t="s">
        <v>37868</v>
      </c>
      <c r="K289" s="123" t="s">
        <v>30109</v>
      </c>
      <c r="L289" s="123" t="s">
        <v>30025</v>
      </c>
      <c r="M289" s="123" t="s">
        <v>12</v>
      </c>
      <c r="N289" s="123">
        <v>1749.1499999999999</v>
      </c>
      <c r="P289" s="123">
        <v>61</v>
      </c>
      <c r="Q289" s="123">
        <v>3</v>
      </c>
      <c r="R289" s="123" t="str">
        <f t="shared" si="5"/>
        <v>21-602-02-61-61</v>
      </c>
    </row>
    <row r="290" spans="1:18" x14ac:dyDescent="0.2">
      <c r="A290" s="123" t="s">
        <v>38230</v>
      </c>
      <c r="B290" s="123" t="s">
        <v>37707</v>
      </c>
      <c r="C290" s="123" t="s">
        <v>31</v>
      </c>
      <c r="D290" s="123" t="s">
        <v>25593</v>
      </c>
      <c r="E290" s="123" t="s">
        <v>30098</v>
      </c>
      <c r="F290" s="123" t="s">
        <v>31074</v>
      </c>
      <c r="G290" s="123" t="s">
        <v>37828</v>
      </c>
      <c r="H290" s="123" t="s">
        <v>37869</v>
      </c>
      <c r="I290" s="123" t="s">
        <v>150</v>
      </c>
      <c r="J290" s="123" t="s">
        <v>37868</v>
      </c>
      <c r="K290" s="123" t="s">
        <v>30109</v>
      </c>
      <c r="L290" s="123" t="s">
        <v>30025</v>
      </c>
      <c r="M290" s="123" t="s">
        <v>12</v>
      </c>
      <c r="N290" s="123">
        <v>1749.1499999999999</v>
      </c>
      <c r="P290" s="123">
        <v>55</v>
      </c>
      <c r="Q290" s="123">
        <v>1</v>
      </c>
      <c r="R290" s="123" t="str">
        <f t="shared" si="5"/>
        <v>21-602-19-55-55</v>
      </c>
    </row>
    <row r="291" spans="1:18" x14ac:dyDescent="0.2">
      <c r="A291" s="123" t="s">
        <v>38231</v>
      </c>
      <c r="B291" s="123" t="s">
        <v>37707</v>
      </c>
      <c r="C291" s="123" t="s">
        <v>31</v>
      </c>
      <c r="D291" s="123" t="s">
        <v>25593</v>
      </c>
      <c r="E291" s="123" t="s">
        <v>30098</v>
      </c>
      <c r="F291" s="123" t="s">
        <v>31074</v>
      </c>
      <c r="G291" s="123" t="s">
        <v>37828</v>
      </c>
      <c r="H291" s="123" t="s">
        <v>37869</v>
      </c>
      <c r="I291" s="123" t="s">
        <v>150</v>
      </c>
      <c r="J291" s="123" t="s">
        <v>37868</v>
      </c>
      <c r="K291" s="123" t="s">
        <v>30109</v>
      </c>
      <c r="L291" s="123" t="s">
        <v>30025</v>
      </c>
      <c r="M291" s="123" t="s">
        <v>12</v>
      </c>
      <c r="N291" s="123">
        <v>1749.1499999999999</v>
      </c>
      <c r="P291" s="123">
        <v>57</v>
      </c>
      <c r="Q291" s="123">
        <v>3</v>
      </c>
      <c r="R291" s="123" t="str">
        <f t="shared" si="5"/>
        <v>21-602-19-57-57</v>
      </c>
    </row>
    <row r="292" spans="1:18" x14ac:dyDescent="0.2">
      <c r="A292" s="123" t="s">
        <v>38232</v>
      </c>
      <c r="B292" s="123" t="s">
        <v>37707</v>
      </c>
      <c r="C292" s="123" t="s">
        <v>31</v>
      </c>
      <c r="D292" s="123" t="s">
        <v>25593</v>
      </c>
      <c r="E292" s="123" t="s">
        <v>30098</v>
      </c>
      <c r="F292" s="123" t="s">
        <v>31074</v>
      </c>
      <c r="G292" s="123" t="s">
        <v>37828</v>
      </c>
      <c r="H292" s="123" t="s">
        <v>37869</v>
      </c>
      <c r="I292" s="123" t="s">
        <v>150</v>
      </c>
      <c r="J292" s="123" t="s">
        <v>37868</v>
      </c>
      <c r="K292" s="123" t="s">
        <v>30109</v>
      </c>
      <c r="L292" s="123" t="s">
        <v>30025</v>
      </c>
      <c r="M292" s="123" t="s">
        <v>12</v>
      </c>
      <c r="N292" s="123">
        <v>1749.1499999999999</v>
      </c>
      <c r="P292" s="123">
        <v>59</v>
      </c>
      <c r="Q292" s="123">
        <v>5</v>
      </c>
      <c r="R292" s="123" t="str">
        <f t="shared" si="5"/>
        <v>21-602-19-59-59</v>
      </c>
    </row>
    <row r="293" spans="1:18" x14ac:dyDescent="0.2">
      <c r="A293" s="123" t="s">
        <v>38233</v>
      </c>
      <c r="B293" s="123" t="s">
        <v>37707</v>
      </c>
      <c r="C293" s="123" t="s">
        <v>31</v>
      </c>
      <c r="D293" s="123" t="s">
        <v>25593</v>
      </c>
      <c r="E293" s="123" t="s">
        <v>30098</v>
      </c>
      <c r="F293" s="123" t="s">
        <v>31074</v>
      </c>
      <c r="G293" s="123" t="s">
        <v>37828</v>
      </c>
      <c r="H293" s="123" t="s">
        <v>37869</v>
      </c>
      <c r="I293" s="123" t="s">
        <v>150</v>
      </c>
      <c r="J293" s="123" t="s">
        <v>37868</v>
      </c>
      <c r="K293" s="123" t="s">
        <v>30109</v>
      </c>
      <c r="L293" s="123" t="s">
        <v>30025</v>
      </c>
      <c r="M293" s="123" t="s">
        <v>12</v>
      </c>
      <c r="N293" s="123">
        <v>1749.1499999999999</v>
      </c>
      <c r="P293" s="123">
        <v>61</v>
      </c>
      <c r="Q293" s="123">
        <v>4</v>
      </c>
      <c r="R293" s="123" t="str">
        <f t="shared" si="5"/>
        <v>21-602-19-61-61</v>
      </c>
    </row>
    <row r="294" spans="1:18" x14ac:dyDescent="0.2">
      <c r="A294" s="123" t="s">
        <v>38234</v>
      </c>
      <c r="B294" s="123" t="s">
        <v>37708</v>
      </c>
      <c r="C294" s="123" t="s">
        <v>31</v>
      </c>
      <c r="D294" s="123" t="s">
        <v>25593</v>
      </c>
      <c r="E294" s="123" t="s">
        <v>30098</v>
      </c>
      <c r="F294" s="123" t="s">
        <v>31074</v>
      </c>
      <c r="G294" s="123" t="s">
        <v>37828</v>
      </c>
      <c r="H294" s="123" t="s">
        <v>37870</v>
      </c>
      <c r="I294" s="123" t="s">
        <v>27</v>
      </c>
      <c r="J294" s="123" t="s">
        <v>37871</v>
      </c>
      <c r="K294" s="123" t="s">
        <v>30106</v>
      </c>
      <c r="L294" s="123" t="s">
        <v>30025</v>
      </c>
      <c r="M294" s="123" t="s">
        <v>12</v>
      </c>
      <c r="N294" s="123">
        <v>1766.6999999999998</v>
      </c>
      <c r="P294" s="123">
        <v>55</v>
      </c>
      <c r="Q294" s="123">
        <v>1</v>
      </c>
      <c r="R294" s="123" t="str">
        <f t="shared" si="5"/>
        <v>21-751-06-55-55</v>
      </c>
    </row>
    <row r="295" spans="1:18" x14ac:dyDescent="0.2">
      <c r="A295" s="123" t="s">
        <v>38235</v>
      </c>
      <c r="B295" s="123" t="s">
        <v>37708</v>
      </c>
      <c r="C295" s="123" t="s">
        <v>31</v>
      </c>
      <c r="D295" s="123" t="s">
        <v>25593</v>
      </c>
      <c r="E295" s="123" t="s">
        <v>30098</v>
      </c>
      <c r="F295" s="123" t="s">
        <v>31074</v>
      </c>
      <c r="G295" s="123" t="s">
        <v>37828</v>
      </c>
      <c r="H295" s="123" t="s">
        <v>37870</v>
      </c>
      <c r="I295" s="123" t="s">
        <v>27</v>
      </c>
      <c r="J295" s="123" t="s">
        <v>37871</v>
      </c>
      <c r="K295" s="123" t="s">
        <v>30106</v>
      </c>
      <c r="L295" s="123" t="s">
        <v>30025</v>
      </c>
      <c r="M295" s="123" t="s">
        <v>12</v>
      </c>
      <c r="N295" s="123">
        <v>1766.6999999999998</v>
      </c>
      <c r="P295" s="123">
        <v>57</v>
      </c>
      <c r="Q295" s="123">
        <v>4</v>
      </c>
      <c r="R295" s="123" t="str">
        <f t="shared" si="5"/>
        <v>21-751-06-57-57</v>
      </c>
    </row>
    <row r="296" spans="1:18" x14ac:dyDescent="0.2">
      <c r="A296" s="123" t="s">
        <v>38236</v>
      </c>
      <c r="B296" s="123" t="s">
        <v>37708</v>
      </c>
      <c r="C296" s="123" t="s">
        <v>31</v>
      </c>
      <c r="D296" s="123" t="s">
        <v>25593</v>
      </c>
      <c r="E296" s="123" t="s">
        <v>30098</v>
      </c>
      <c r="F296" s="123" t="s">
        <v>31074</v>
      </c>
      <c r="G296" s="123" t="s">
        <v>37828</v>
      </c>
      <c r="H296" s="123" t="s">
        <v>37870</v>
      </c>
      <c r="I296" s="123" t="s">
        <v>27</v>
      </c>
      <c r="J296" s="123" t="s">
        <v>37871</v>
      </c>
      <c r="K296" s="123" t="s">
        <v>30106</v>
      </c>
      <c r="L296" s="123" t="s">
        <v>30025</v>
      </c>
      <c r="M296" s="123" t="s">
        <v>12</v>
      </c>
      <c r="N296" s="123">
        <v>1766.6999999999998</v>
      </c>
      <c r="P296" s="123">
        <v>59</v>
      </c>
      <c r="Q296" s="123">
        <v>7</v>
      </c>
      <c r="R296" s="123" t="str">
        <f t="shared" si="5"/>
        <v>21-751-06-59-59</v>
      </c>
    </row>
    <row r="297" spans="1:18" x14ac:dyDescent="0.2">
      <c r="A297" s="123" t="s">
        <v>38237</v>
      </c>
      <c r="B297" s="123" t="s">
        <v>37708</v>
      </c>
      <c r="C297" s="123" t="s">
        <v>31</v>
      </c>
      <c r="D297" s="123" t="s">
        <v>25593</v>
      </c>
      <c r="E297" s="123" t="s">
        <v>30098</v>
      </c>
      <c r="F297" s="123" t="s">
        <v>31074</v>
      </c>
      <c r="G297" s="123" t="s">
        <v>37828</v>
      </c>
      <c r="H297" s="123" t="s">
        <v>37870</v>
      </c>
      <c r="I297" s="123" t="s">
        <v>27</v>
      </c>
      <c r="J297" s="123" t="s">
        <v>37871</v>
      </c>
      <c r="K297" s="123" t="s">
        <v>30106</v>
      </c>
      <c r="L297" s="123" t="s">
        <v>30025</v>
      </c>
      <c r="M297" s="123" t="s">
        <v>12</v>
      </c>
      <c r="N297" s="123">
        <v>1766.6999999999998</v>
      </c>
      <c r="P297" s="123">
        <v>61</v>
      </c>
      <c r="Q297" s="123">
        <v>4</v>
      </c>
      <c r="R297" s="123" t="str">
        <f t="shared" si="5"/>
        <v>21-751-06-61-61</v>
      </c>
    </row>
    <row r="298" spans="1:18" x14ac:dyDescent="0.2">
      <c r="A298" s="123" t="s">
        <v>38238</v>
      </c>
      <c r="B298" s="123" t="s">
        <v>37709</v>
      </c>
      <c r="C298" s="123" t="s">
        <v>31</v>
      </c>
      <c r="D298" s="123" t="s">
        <v>25593</v>
      </c>
      <c r="E298" s="123" t="s">
        <v>30098</v>
      </c>
      <c r="F298" s="123" t="s">
        <v>31074</v>
      </c>
      <c r="G298" s="123" t="s">
        <v>37828</v>
      </c>
      <c r="H298" s="123" t="s">
        <v>37680</v>
      </c>
      <c r="I298" s="123" t="s">
        <v>23</v>
      </c>
      <c r="J298" s="123" t="s">
        <v>37872</v>
      </c>
      <c r="K298" s="123" t="s">
        <v>30106</v>
      </c>
      <c r="L298" s="123" t="s">
        <v>30025</v>
      </c>
      <c r="M298" s="123" t="s">
        <v>12</v>
      </c>
      <c r="N298" s="123">
        <v>1755</v>
      </c>
      <c r="P298" s="123">
        <v>55</v>
      </c>
      <c r="Q298" s="123">
        <v>1</v>
      </c>
      <c r="R298" s="123" t="str">
        <f t="shared" si="5"/>
        <v>21-752-16-55-55</v>
      </c>
    </row>
    <row r="299" spans="1:18" x14ac:dyDescent="0.2">
      <c r="A299" s="123" t="s">
        <v>38239</v>
      </c>
      <c r="B299" s="123" t="s">
        <v>37709</v>
      </c>
      <c r="C299" s="123" t="s">
        <v>31</v>
      </c>
      <c r="D299" s="123" t="s">
        <v>25593</v>
      </c>
      <c r="E299" s="123" t="s">
        <v>30098</v>
      </c>
      <c r="F299" s="123" t="s">
        <v>31074</v>
      </c>
      <c r="G299" s="123" t="s">
        <v>37828</v>
      </c>
      <c r="H299" s="123" t="s">
        <v>37680</v>
      </c>
      <c r="I299" s="123" t="s">
        <v>23</v>
      </c>
      <c r="J299" s="123" t="s">
        <v>37872</v>
      </c>
      <c r="K299" s="123" t="s">
        <v>30106</v>
      </c>
      <c r="L299" s="123" t="s">
        <v>30025</v>
      </c>
      <c r="M299" s="123" t="s">
        <v>12</v>
      </c>
      <c r="N299" s="123">
        <v>1755</v>
      </c>
      <c r="P299" s="123">
        <v>57</v>
      </c>
      <c r="Q299" s="123">
        <v>4</v>
      </c>
      <c r="R299" s="123" t="str">
        <f t="shared" si="5"/>
        <v>21-752-16-57-57</v>
      </c>
    </row>
    <row r="300" spans="1:18" x14ac:dyDescent="0.2">
      <c r="A300" s="123" t="s">
        <v>38240</v>
      </c>
      <c r="B300" s="123" t="s">
        <v>37709</v>
      </c>
      <c r="C300" s="123" t="s">
        <v>31</v>
      </c>
      <c r="D300" s="123" t="s">
        <v>25593</v>
      </c>
      <c r="E300" s="123" t="s">
        <v>30098</v>
      </c>
      <c r="F300" s="123" t="s">
        <v>31074</v>
      </c>
      <c r="G300" s="123" t="s">
        <v>37828</v>
      </c>
      <c r="H300" s="123" t="s">
        <v>37680</v>
      </c>
      <c r="I300" s="123" t="s">
        <v>23</v>
      </c>
      <c r="J300" s="123" t="s">
        <v>37872</v>
      </c>
      <c r="K300" s="123" t="s">
        <v>30106</v>
      </c>
      <c r="L300" s="123" t="s">
        <v>30025</v>
      </c>
      <c r="M300" s="123" t="s">
        <v>12</v>
      </c>
      <c r="N300" s="123">
        <v>1755</v>
      </c>
      <c r="P300" s="123">
        <v>59</v>
      </c>
      <c r="Q300" s="123">
        <v>7</v>
      </c>
      <c r="R300" s="123" t="str">
        <f t="shared" si="5"/>
        <v>21-752-16-59-59</v>
      </c>
    </row>
    <row r="301" spans="1:18" x14ac:dyDescent="0.2">
      <c r="A301" s="123" t="s">
        <v>38241</v>
      </c>
      <c r="B301" s="123" t="s">
        <v>37709</v>
      </c>
      <c r="C301" s="123" t="s">
        <v>31</v>
      </c>
      <c r="D301" s="123" t="s">
        <v>25593</v>
      </c>
      <c r="E301" s="123" t="s">
        <v>30098</v>
      </c>
      <c r="F301" s="123" t="s">
        <v>31074</v>
      </c>
      <c r="G301" s="123" t="s">
        <v>37828</v>
      </c>
      <c r="H301" s="123" t="s">
        <v>37680</v>
      </c>
      <c r="I301" s="123" t="s">
        <v>23</v>
      </c>
      <c r="J301" s="123" t="s">
        <v>37872</v>
      </c>
      <c r="K301" s="123" t="s">
        <v>30106</v>
      </c>
      <c r="L301" s="123" t="s">
        <v>30025</v>
      </c>
      <c r="M301" s="123" t="s">
        <v>12</v>
      </c>
      <c r="N301" s="123">
        <v>1755</v>
      </c>
      <c r="P301" s="123">
        <v>61</v>
      </c>
      <c r="Q301" s="123">
        <v>4</v>
      </c>
      <c r="R301" s="123" t="str">
        <f t="shared" si="5"/>
        <v>21-752-16-61-61</v>
      </c>
    </row>
    <row r="302" spans="1:18" x14ac:dyDescent="0.2">
      <c r="A302" s="123" t="s">
        <v>38242</v>
      </c>
      <c r="B302" s="123" t="s">
        <v>37710</v>
      </c>
      <c r="C302" s="123" t="s">
        <v>31</v>
      </c>
      <c r="D302" s="123" t="s">
        <v>39</v>
      </c>
      <c r="E302" s="123" t="s">
        <v>30098</v>
      </c>
      <c r="F302" s="123" t="s">
        <v>31074</v>
      </c>
      <c r="G302" s="123" t="s">
        <v>37828</v>
      </c>
      <c r="H302" s="123" t="s">
        <v>37681</v>
      </c>
      <c r="I302" s="123" t="s">
        <v>109</v>
      </c>
      <c r="J302" s="123" t="s">
        <v>37873</v>
      </c>
      <c r="L302" s="123" t="s">
        <v>30025</v>
      </c>
      <c r="M302" s="123" t="s">
        <v>12</v>
      </c>
      <c r="N302" s="123">
        <v>1702.3500000000001</v>
      </c>
      <c r="P302" s="123">
        <v>55</v>
      </c>
      <c r="Q302" s="123">
        <v>1</v>
      </c>
      <c r="R302" s="123" t="str">
        <f t="shared" si="5"/>
        <v>21-753-48-55-55</v>
      </c>
    </row>
    <row r="303" spans="1:18" x14ac:dyDescent="0.2">
      <c r="A303" s="123" t="s">
        <v>38243</v>
      </c>
      <c r="B303" s="123" t="s">
        <v>37710</v>
      </c>
      <c r="C303" s="123" t="s">
        <v>31</v>
      </c>
      <c r="D303" s="123" t="s">
        <v>39</v>
      </c>
      <c r="E303" s="123" t="s">
        <v>30098</v>
      </c>
      <c r="F303" s="123" t="s">
        <v>31074</v>
      </c>
      <c r="G303" s="123" t="s">
        <v>37828</v>
      </c>
      <c r="H303" s="123" t="s">
        <v>37681</v>
      </c>
      <c r="I303" s="123" t="s">
        <v>109</v>
      </c>
      <c r="J303" s="123" t="s">
        <v>37873</v>
      </c>
      <c r="L303" s="123" t="s">
        <v>30025</v>
      </c>
      <c r="M303" s="123" t="s">
        <v>12</v>
      </c>
      <c r="N303" s="123">
        <v>1702.3500000000001</v>
      </c>
      <c r="P303" s="123">
        <v>57</v>
      </c>
      <c r="Q303" s="123">
        <v>4</v>
      </c>
      <c r="R303" s="123" t="str">
        <f t="shared" si="5"/>
        <v>21-753-48-57-57</v>
      </c>
    </row>
    <row r="304" spans="1:18" x14ac:dyDescent="0.2">
      <c r="A304" s="123" t="s">
        <v>38244</v>
      </c>
      <c r="B304" s="123" t="s">
        <v>37710</v>
      </c>
      <c r="C304" s="123" t="s">
        <v>31</v>
      </c>
      <c r="D304" s="123" t="s">
        <v>39</v>
      </c>
      <c r="E304" s="123" t="s">
        <v>30098</v>
      </c>
      <c r="F304" s="123" t="s">
        <v>31074</v>
      </c>
      <c r="G304" s="123" t="s">
        <v>37828</v>
      </c>
      <c r="H304" s="123" t="s">
        <v>37681</v>
      </c>
      <c r="I304" s="123" t="s">
        <v>109</v>
      </c>
      <c r="J304" s="123" t="s">
        <v>37873</v>
      </c>
      <c r="L304" s="123" t="s">
        <v>30025</v>
      </c>
      <c r="M304" s="123" t="s">
        <v>12</v>
      </c>
      <c r="N304" s="123">
        <v>1702.3500000000001</v>
      </c>
      <c r="P304" s="123">
        <v>59</v>
      </c>
      <c r="Q304" s="123">
        <v>7</v>
      </c>
      <c r="R304" s="123" t="str">
        <f t="shared" si="5"/>
        <v>21-753-48-59-59</v>
      </c>
    </row>
    <row r="305" spans="1:18" x14ac:dyDescent="0.2">
      <c r="A305" s="123" t="s">
        <v>38245</v>
      </c>
      <c r="B305" s="123" t="s">
        <v>37710</v>
      </c>
      <c r="C305" s="123" t="s">
        <v>31</v>
      </c>
      <c r="D305" s="123" t="s">
        <v>39</v>
      </c>
      <c r="E305" s="123" t="s">
        <v>30098</v>
      </c>
      <c r="F305" s="123" t="s">
        <v>31074</v>
      </c>
      <c r="G305" s="123" t="s">
        <v>37828</v>
      </c>
      <c r="H305" s="123" t="s">
        <v>37681</v>
      </c>
      <c r="I305" s="123" t="s">
        <v>109</v>
      </c>
      <c r="J305" s="123" t="s">
        <v>37873</v>
      </c>
      <c r="L305" s="123" t="s">
        <v>30025</v>
      </c>
      <c r="M305" s="123" t="s">
        <v>12</v>
      </c>
      <c r="N305" s="123">
        <v>1702.3500000000001</v>
      </c>
      <c r="P305" s="123">
        <v>61</v>
      </c>
      <c r="Q305" s="123">
        <v>4</v>
      </c>
      <c r="R305" s="123" t="str">
        <f t="shared" si="5"/>
        <v>21-753-48-61-61</v>
      </c>
    </row>
    <row r="306" spans="1:18" x14ac:dyDescent="0.2">
      <c r="A306" s="123" t="s">
        <v>38246</v>
      </c>
      <c r="B306" s="123" t="s">
        <v>37710</v>
      </c>
      <c r="C306" s="123" t="s">
        <v>31</v>
      </c>
      <c r="D306" s="123" t="s">
        <v>39</v>
      </c>
      <c r="E306" s="123" t="s">
        <v>30098</v>
      </c>
      <c r="F306" s="123" t="s">
        <v>31074</v>
      </c>
      <c r="G306" s="123" t="s">
        <v>37828</v>
      </c>
      <c r="H306" s="123" t="s">
        <v>37874</v>
      </c>
      <c r="I306" s="123" t="s">
        <v>54</v>
      </c>
      <c r="J306" s="123" t="s">
        <v>37873</v>
      </c>
      <c r="L306" s="123" t="s">
        <v>30025</v>
      </c>
      <c r="M306" s="123" t="s">
        <v>12</v>
      </c>
      <c r="N306" s="123">
        <v>1702.3500000000001</v>
      </c>
      <c r="P306" s="123">
        <v>55</v>
      </c>
      <c r="Q306" s="123">
        <v>1</v>
      </c>
      <c r="R306" s="123" t="str">
        <f t="shared" si="5"/>
        <v>21-753-11-55-55</v>
      </c>
    </row>
    <row r="307" spans="1:18" x14ac:dyDescent="0.2">
      <c r="A307" s="123" t="s">
        <v>38247</v>
      </c>
      <c r="B307" s="123" t="s">
        <v>37710</v>
      </c>
      <c r="C307" s="123" t="s">
        <v>31</v>
      </c>
      <c r="D307" s="123" t="s">
        <v>39</v>
      </c>
      <c r="E307" s="123" t="s">
        <v>30098</v>
      </c>
      <c r="F307" s="123" t="s">
        <v>31074</v>
      </c>
      <c r="G307" s="123" t="s">
        <v>37828</v>
      </c>
      <c r="H307" s="123" t="s">
        <v>37874</v>
      </c>
      <c r="I307" s="123" t="s">
        <v>54</v>
      </c>
      <c r="J307" s="123" t="s">
        <v>37873</v>
      </c>
      <c r="L307" s="123" t="s">
        <v>30025</v>
      </c>
      <c r="M307" s="123" t="s">
        <v>12</v>
      </c>
      <c r="N307" s="123">
        <v>1702.3500000000001</v>
      </c>
      <c r="P307" s="123">
        <v>57</v>
      </c>
      <c r="Q307" s="123">
        <v>4</v>
      </c>
      <c r="R307" s="123" t="str">
        <f t="shared" si="5"/>
        <v>21-753-11-57-57</v>
      </c>
    </row>
    <row r="308" spans="1:18" x14ac:dyDescent="0.2">
      <c r="A308" s="123" t="s">
        <v>38248</v>
      </c>
      <c r="B308" s="123" t="s">
        <v>37710</v>
      </c>
      <c r="C308" s="123" t="s">
        <v>31</v>
      </c>
      <c r="D308" s="123" t="s">
        <v>39</v>
      </c>
      <c r="E308" s="123" t="s">
        <v>30098</v>
      </c>
      <c r="F308" s="123" t="s">
        <v>31074</v>
      </c>
      <c r="G308" s="123" t="s">
        <v>37828</v>
      </c>
      <c r="H308" s="123" t="s">
        <v>37874</v>
      </c>
      <c r="I308" s="123" t="s">
        <v>54</v>
      </c>
      <c r="J308" s="123" t="s">
        <v>37873</v>
      </c>
      <c r="L308" s="123" t="s">
        <v>30025</v>
      </c>
      <c r="M308" s="123" t="s">
        <v>12</v>
      </c>
      <c r="N308" s="123">
        <v>1702.3500000000001</v>
      </c>
      <c r="P308" s="123">
        <v>59</v>
      </c>
      <c r="Q308" s="123">
        <v>7</v>
      </c>
      <c r="R308" s="123" t="str">
        <f t="shared" si="5"/>
        <v>21-753-11-59-59</v>
      </c>
    </row>
    <row r="309" spans="1:18" x14ac:dyDescent="0.2">
      <c r="A309" s="123" t="s">
        <v>38249</v>
      </c>
      <c r="B309" s="123" t="s">
        <v>37710</v>
      </c>
      <c r="C309" s="123" t="s">
        <v>31</v>
      </c>
      <c r="D309" s="123" t="s">
        <v>39</v>
      </c>
      <c r="E309" s="123" t="s">
        <v>30098</v>
      </c>
      <c r="F309" s="123" t="s">
        <v>31074</v>
      </c>
      <c r="G309" s="123" t="s">
        <v>37828</v>
      </c>
      <c r="H309" s="123" t="s">
        <v>37874</v>
      </c>
      <c r="I309" s="123" t="s">
        <v>54</v>
      </c>
      <c r="J309" s="123" t="s">
        <v>37873</v>
      </c>
      <c r="L309" s="123" t="s">
        <v>30025</v>
      </c>
      <c r="M309" s="123" t="s">
        <v>12</v>
      </c>
      <c r="N309" s="123">
        <v>1702.3500000000001</v>
      </c>
      <c r="P309" s="123">
        <v>61</v>
      </c>
      <c r="Q309" s="123">
        <v>4</v>
      </c>
      <c r="R309" s="123" t="str">
        <f t="shared" si="5"/>
        <v>21-753-11-61-61</v>
      </c>
    </row>
    <row r="310" spans="1:18" x14ac:dyDescent="0.2">
      <c r="A310" s="123" t="s">
        <v>38250</v>
      </c>
      <c r="B310" s="123" t="s">
        <v>37711</v>
      </c>
      <c r="C310" s="123" t="s">
        <v>31</v>
      </c>
      <c r="D310" s="123" t="s">
        <v>25593</v>
      </c>
      <c r="E310" s="123" t="s">
        <v>30098</v>
      </c>
      <c r="F310" s="123" t="s">
        <v>31074</v>
      </c>
      <c r="G310" s="123" t="s">
        <v>37828</v>
      </c>
      <c r="H310" s="123" t="s">
        <v>37875</v>
      </c>
      <c r="I310" s="123" t="s">
        <v>43</v>
      </c>
      <c r="J310" s="123" t="s">
        <v>37871</v>
      </c>
      <c r="K310" s="123" t="s">
        <v>30106</v>
      </c>
      <c r="L310" s="123" t="s">
        <v>30025</v>
      </c>
      <c r="M310" s="123" t="s">
        <v>12</v>
      </c>
      <c r="N310" s="123">
        <v>1877.8500000000001</v>
      </c>
      <c r="P310" s="123">
        <v>55</v>
      </c>
      <c r="Q310" s="123">
        <v>1</v>
      </c>
      <c r="R310" s="123" t="str">
        <f t="shared" si="5"/>
        <v>21-755-15-55-55</v>
      </c>
    </row>
    <row r="311" spans="1:18" x14ac:dyDescent="0.2">
      <c r="A311" s="123" t="s">
        <v>38251</v>
      </c>
      <c r="B311" s="123" t="s">
        <v>37711</v>
      </c>
      <c r="C311" s="123" t="s">
        <v>31</v>
      </c>
      <c r="D311" s="123" t="s">
        <v>25593</v>
      </c>
      <c r="E311" s="123" t="s">
        <v>30098</v>
      </c>
      <c r="F311" s="123" t="s">
        <v>31074</v>
      </c>
      <c r="G311" s="123" t="s">
        <v>37828</v>
      </c>
      <c r="H311" s="123" t="s">
        <v>37875</v>
      </c>
      <c r="I311" s="123" t="s">
        <v>43</v>
      </c>
      <c r="J311" s="123" t="s">
        <v>37871</v>
      </c>
      <c r="K311" s="123" t="s">
        <v>30106</v>
      </c>
      <c r="L311" s="123" t="s">
        <v>30025</v>
      </c>
      <c r="M311" s="123" t="s">
        <v>12</v>
      </c>
      <c r="N311" s="123">
        <v>1877.8500000000001</v>
      </c>
      <c r="P311" s="123">
        <v>57</v>
      </c>
      <c r="Q311" s="123">
        <v>4</v>
      </c>
      <c r="R311" s="123" t="str">
        <f t="shared" si="5"/>
        <v>21-755-15-57-57</v>
      </c>
    </row>
    <row r="312" spans="1:18" x14ac:dyDescent="0.2">
      <c r="A312" s="123" t="s">
        <v>38252</v>
      </c>
      <c r="B312" s="123" t="s">
        <v>37711</v>
      </c>
      <c r="C312" s="123" t="s">
        <v>31</v>
      </c>
      <c r="D312" s="123" t="s">
        <v>25593</v>
      </c>
      <c r="E312" s="123" t="s">
        <v>30098</v>
      </c>
      <c r="F312" s="123" t="s">
        <v>31074</v>
      </c>
      <c r="G312" s="123" t="s">
        <v>37828</v>
      </c>
      <c r="H312" s="123" t="s">
        <v>37875</v>
      </c>
      <c r="I312" s="123" t="s">
        <v>43</v>
      </c>
      <c r="J312" s="123" t="s">
        <v>37871</v>
      </c>
      <c r="K312" s="123" t="s">
        <v>30106</v>
      </c>
      <c r="L312" s="123" t="s">
        <v>30025</v>
      </c>
      <c r="M312" s="123" t="s">
        <v>12</v>
      </c>
      <c r="N312" s="123">
        <v>1877.8500000000001</v>
      </c>
      <c r="P312" s="123">
        <v>59</v>
      </c>
      <c r="Q312" s="123">
        <v>7</v>
      </c>
      <c r="R312" s="123" t="str">
        <f t="shared" si="5"/>
        <v>21-755-15-59-59</v>
      </c>
    </row>
    <row r="313" spans="1:18" x14ac:dyDescent="0.2">
      <c r="A313" s="123" t="s">
        <v>38253</v>
      </c>
      <c r="B313" s="123" t="s">
        <v>37711</v>
      </c>
      <c r="C313" s="123" t="s">
        <v>31</v>
      </c>
      <c r="D313" s="123" t="s">
        <v>25593</v>
      </c>
      <c r="E313" s="123" t="s">
        <v>30098</v>
      </c>
      <c r="F313" s="123" t="s">
        <v>31074</v>
      </c>
      <c r="G313" s="123" t="s">
        <v>37828</v>
      </c>
      <c r="H313" s="123" t="s">
        <v>37875</v>
      </c>
      <c r="I313" s="123" t="s">
        <v>43</v>
      </c>
      <c r="J313" s="123" t="s">
        <v>37871</v>
      </c>
      <c r="K313" s="123" t="s">
        <v>30106</v>
      </c>
      <c r="L313" s="123" t="s">
        <v>30025</v>
      </c>
      <c r="M313" s="123" t="s">
        <v>12</v>
      </c>
      <c r="N313" s="123">
        <v>1877.8500000000001</v>
      </c>
      <c r="P313" s="123">
        <v>61</v>
      </c>
      <c r="Q313" s="123">
        <v>4</v>
      </c>
      <c r="R313" s="123" t="str">
        <f t="shared" si="5"/>
        <v>21-755-15-61-61</v>
      </c>
    </row>
    <row r="314" spans="1:18" x14ac:dyDescent="0.2">
      <c r="A314" s="123" t="s">
        <v>38254</v>
      </c>
      <c r="B314" s="123" t="s">
        <v>37711</v>
      </c>
      <c r="C314" s="123" t="s">
        <v>31</v>
      </c>
      <c r="D314" s="123" t="s">
        <v>25593</v>
      </c>
      <c r="E314" s="123" t="s">
        <v>30098</v>
      </c>
      <c r="F314" s="123" t="s">
        <v>31074</v>
      </c>
      <c r="G314" s="123" t="s">
        <v>37828</v>
      </c>
      <c r="H314" s="123" t="s">
        <v>37688</v>
      </c>
      <c r="I314" s="123" t="s">
        <v>28</v>
      </c>
      <c r="J314" s="123" t="s">
        <v>37871</v>
      </c>
      <c r="K314" s="123" t="s">
        <v>30106</v>
      </c>
      <c r="L314" s="123" t="s">
        <v>30025</v>
      </c>
      <c r="M314" s="123" t="s">
        <v>12</v>
      </c>
      <c r="N314" s="123">
        <v>1877.8500000000001</v>
      </c>
      <c r="P314" s="123">
        <v>55</v>
      </c>
      <c r="Q314" s="123">
        <v>1</v>
      </c>
      <c r="R314" s="123" t="str">
        <f t="shared" si="5"/>
        <v>21-755-08-55-55</v>
      </c>
    </row>
    <row r="315" spans="1:18" x14ac:dyDescent="0.2">
      <c r="A315" s="123" t="s">
        <v>38255</v>
      </c>
      <c r="B315" s="123" t="s">
        <v>37711</v>
      </c>
      <c r="C315" s="123" t="s">
        <v>31</v>
      </c>
      <c r="D315" s="123" t="s">
        <v>25593</v>
      </c>
      <c r="E315" s="123" t="s">
        <v>30098</v>
      </c>
      <c r="F315" s="123" t="s">
        <v>31074</v>
      </c>
      <c r="G315" s="123" t="s">
        <v>37828</v>
      </c>
      <c r="H315" s="123" t="s">
        <v>37688</v>
      </c>
      <c r="I315" s="123" t="s">
        <v>28</v>
      </c>
      <c r="J315" s="123" t="s">
        <v>37871</v>
      </c>
      <c r="K315" s="123" t="s">
        <v>30106</v>
      </c>
      <c r="L315" s="123" t="s">
        <v>30025</v>
      </c>
      <c r="M315" s="123" t="s">
        <v>12</v>
      </c>
      <c r="N315" s="123">
        <v>1877.8500000000001</v>
      </c>
      <c r="P315" s="123">
        <v>57</v>
      </c>
      <c r="Q315" s="123">
        <v>4</v>
      </c>
      <c r="R315" s="123" t="str">
        <f t="shared" si="5"/>
        <v>21-755-08-57-57</v>
      </c>
    </row>
    <row r="316" spans="1:18" x14ac:dyDescent="0.2">
      <c r="A316" s="123" t="s">
        <v>38256</v>
      </c>
      <c r="B316" s="123" t="s">
        <v>37711</v>
      </c>
      <c r="C316" s="123" t="s">
        <v>31</v>
      </c>
      <c r="D316" s="123" t="s">
        <v>25593</v>
      </c>
      <c r="E316" s="123" t="s">
        <v>30098</v>
      </c>
      <c r="F316" s="123" t="s">
        <v>31074</v>
      </c>
      <c r="G316" s="123" t="s">
        <v>37828</v>
      </c>
      <c r="H316" s="123" t="s">
        <v>37688</v>
      </c>
      <c r="I316" s="123" t="s">
        <v>28</v>
      </c>
      <c r="J316" s="123" t="s">
        <v>37871</v>
      </c>
      <c r="K316" s="123" t="s">
        <v>30106</v>
      </c>
      <c r="L316" s="123" t="s">
        <v>30025</v>
      </c>
      <c r="M316" s="123" t="s">
        <v>12</v>
      </c>
      <c r="N316" s="123">
        <v>1877.8500000000001</v>
      </c>
      <c r="P316" s="123">
        <v>59</v>
      </c>
      <c r="Q316" s="123">
        <v>7</v>
      </c>
      <c r="R316" s="123" t="str">
        <f t="shared" si="5"/>
        <v>21-755-08-59-59</v>
      </c>
    </row>
    <row r="317" spans="1:18" x14ac:dyDescent="0.2">
      <c r="A317" s="123" t="s">
        <v>38257</v>
      </c>
      <c r="B317" s="123" t="s">
        <v>37711</v>
      </c>
      <c r="C317" s="123" t="s">
        <v>31</v>
      </c>
      <c r="D317" s="123" t="s">
        <v>25593</v>
      </c>
      <c r="E317" s="123" t="s">
        <v>30098</v>
      </c>
      <c r="F317" s="123" t="s">
        <v>31074</v>
      </c>
      <c r="G317" s="123" t="s">
        <v>37828</v>
      </c>
      <c r="H317" s="123" t="s">
        <v>37688</v>
      </c>
      <c r="I317" s="123" t="s">
        <v>28</v>
      </c>
      <c r="J317" s="123" t="s">
        <v>37871</v>
      </c>
      <c r="K317" s="123" t="s">
        <v>30106</v>
      </c>
      <c r="L317" s="123" t="s">
        <v>30025</v>
      </c>
      <c r="M317" s="123" t="s">
        <v>12</v>
      </c>
      <c r="N317" s="123">
        <v>1877.8500000000001</v>
      </c>
      <c r="P317" s="123">
        <v>61</v>
      </c>
      <c r="Q317" s="123">
        <v>4</v>
      </c>
      <c r="R317" s="123" t="str">
        <f t="shared" si="5"/>
        <v>21-755-08-61-61</v>
      </c>
    </row>
    <row r="318" spans="1:18" x14ac:dyDescent="0.2">
      <c r="A318" s="123" t="s">
        <v>38258</v>
      </c>
      <c r="B318" s="123" t="s">
        <v>37712</v>
      </c>
      <c r="C318" s="123" t="s">
        <v>8</v>
      </c>
      <c r="D318" s="123" t="s">
        <v>25619</v>
      </c>
      <c r="E318" s="123" t="s">
        <v>30033</v>
      </c>
      <c r="F318" s="123" t="s">
        <v>31074</v>
      </c>
      <c r="G318" s="123" t="s">
        <v>30033</v>
      </c>
      <c r="H318" s="123" t="s">
        <v>37876</v>
      </c>
      <c r="I318" s="123" t="s">
        <v>25506</v>
      </c>
      <c r="J318" s="123" t="s">
        <v>30948</v>
      </c>
      <c r="K318" s="123" t="s">
        <v>30102</v>
      </c>
      <c r="L318" s="123" t="s">
        <v>30023</v>
      </c>
      <c r="M318" s="123" t="s">
        <v>12</v>
      </c>
      <c r="N318" s="123">
        <v>537.03</v>
      </c>
      <c r="P318" s="123" t="s">
        <v>25341</v>
      </c>
      <c r="Q318" s="123">
        <v>6</v>
      </c>
      <c r="R318" s="123" t="str">
        <f t="shared" si="5"/>
        <v>31-064-01-00-00</v>
      </c>
    </row>
    <row r="319" spans="1:18" x14ac:dyDescent="0.2">
      <c r="A319" s="123" t="s">
        <v>38259</v>
      </c>
      <c r="B319" s="123" t="s">
        <v>37712</v>
      </c>
      <c r="C319" s="123" t="s">
        <v>8</v>
      </c>
      <c r="D319" s="123" t="s">
        <v>25619</v>
      </c>
      <c r="E319" s="123" t="s">
        <v>30033</v>
      </c>
      <c r="F319" s="123" t="s">
        <v>31074</v>
      </c>
      <c r="G319" s="123" t="s">
        <v>30033</v>
      </c>
      <c r="H319" s="123" t="s">
        <v>37877</v>
      </c>
      <c r="I319" s="123" t="s">
        <v>25497</v>
      </c>
      <c r="J319" s="123" t="s">
        <v>30948</v>
      </c>
      <c r="K319" s="123" t="s">
        <v>30102</v>
      </c>
      <c r="L319" s="123" t="s">
        <v>30023</v>
      </c>
      <c r="M319" s="123" t="s">
        <v>12</v>
      </c>
      <c r="N319" s="123">
        <v>537.03</v>
      </c>
      <c r="P319" s="123" t="s">
        <v>25341</v>
      </c>
      <c r="Q319" s="123">
        <v>6</v>
      </c>
      <c r="R319" s="123" t="str">
        <f t="shared" si="5"/>
        <v>31-064-42-00-00</v>
      </c>
    </row>
    <row r="320" spans="1:18" x14ac:dyDescent="0.2">
      <c r="A320" s="123" t="s">
        <v>38260</v>
      </c>
      <c r="B320" s="123" t="s">
        <v>37712</v>
      </c>
      <c r="C320" s="123" t="s">
        <v>8</v>
      </c>
      <c r="D320" s="123" t="s">
        <v>25619</v>
      </c>
      <c r="E320" s="123" t="s">
        <v>30033</v>
      </c>
      <c r="F320" s="123" t="s">
        <v>31074</v>
      </c>
      <c r="G320" s="123" t="s">
        <v>30033</v>
      </c>
      <c r="H320" s="123" t="s">
        <v>37878</v>
      </c>
      <c r="I320" s="123" t="s">
        <v>27</v>
      </c>
      <c r="J320" s="123" t="s">
        <v>30948</v>
      </c>
      <c r="K320" s="123" t="s">
        <v>30102</v>
      </c>
      <c r="L320" s="123" t="s">
        <v>30023</v>
      </c>
      <c r="M320" s="123" t="s">
        <v>12</v>
      </c>
      <c r="N320" s="123">
        <v>537.03</v>
      </c>
      <c r="P320" s="123" t="s">
        <v>25341</v>
      </c>
      <c r="Q320" s="123">
        <v>6</v>
      </c>
      <c r="R320" s="123" t="str">
        <f t="shared" si="5"/>
        <v>31-064-06-00-00</v>
      </c>
    </row>
    <row r="321" spans="1:18" x14ac:dyDescent="0.2">
      <c r="A321" s="123" t="s">
        <v>38261</v>
      </c>
      <c r="B321" s="123" t="s">
        <v>37712</v>
      </c>
      <c r="C321" s="123" t="s">
        <v>8</v>
      </c>
      <c r="D321" s="123" t="s">
        <v>25619</v>
      </c>
      <c r="E321" s="123" t="s">
        <v>30033</v>
      </c>
      <c r="F321" s="123" t="s">
        <v>31074</v>
      </c>
      <c r="G321" s="123" t="s">
        <v>30033</v>
      </c>
      <c r="H321" s="123" t="s">
        <v>37879</v>
      </c>
      <c r="I321" s="123" t="s">
        <v>126</v>
      </c>
      <c r="J321" s="123" t="s">
        <v>30948</v>
      </c>
      <c r="K321" s="123" t="s">
        <v>30102</v>
      </c>
      <c r="L321" s="123" t="s">
        <v>30023</v>
      </c>
      <c r="M321" s="123" t="s">
        <v>12</v>
      </c>
      <c r="N321" s="123">
        <v>537.03</v>
      </c>
      <c r="P321" s="123" t="s">
        <v>25341</v>
      </c>
      <c r="Q321" s="123">
        <v>4</v>
      </c>
      <c r="R321" s="123" t="str">
        <f t="shared" si="5"/>
        <v>31-064-13-00-00</v>
      </c>
    </row>
    <row r="322" spans="1:18" x14ac:dyDescent="0.2">
      <c r="A322" s="123" t="s">
        <v>38262</v>
      </c>
      <c r="B322" s="123" t="s">
        <v>26229</v>
      </c>
      <c r="C322" s="123" t="s">
        <v>36087</v>
      </c>
      <c r="D322" s="123" t="s">
        <v>25595</v>
      </c>
      <c r="E322" s="123" t="s">
        <v>30033</v>
      </c>
      <c r="F322" s="123" t="s">
        <v>31074</v>
      </c>
      <c r="G322" s="123" t="s">
        <v>30033</v>
      </c>
      <c r="H322" s="123" t="s">
        <v>37880</v>
      </c>
      <c r="I322" s="123" t="s">
        <v>25374</v>
      </c>
      <c r="J322" s="123" t="s">
        <v>30162</v>
      </c>
      <c r="K322" s="123" t="s">
        <v>30107</v>
      </c>
      <c r="L322" s="123" t="s">
        <v>30023</v>
      </c>
      <c r="M322" s="123" t="s">
        <v>12</v>
      </c>
      <c r="N322" s="123">
        <v>676.26</v>
      </c>
      <c r="P322" s="123" t="s">
        <v>25341</v>
      </c>
      <c r="Q322" s="123">
        <v>3</v>
      </c>
      <c r="R322" s="123" t="str">
        <f t="shared" si="5"/>
        <v>31-056-17-00-00</v>
      </c>
    </row>
    <row r="323" spans="1:18" x14ac:dyDescent="0.2">
      <c r="A323" s="123" t="s">
        <v>38263</v>
      </c>
      <c r="B323" s="123" t="s">
        <v>37713</v>
      </c>
      <c r="C323" s="123" t="s">
        <v>8</v>
      </c>
      <c r="D323" s="123" t="s">
        <v>25619</v>
      </c>
      <c r="E323" s="123" t="s">
        <v>30033</v>
      </c>
      <c r="F323" s="123" t="s">
        <v>31074</v>
      </c>
      <c r="G323" s="123" t="s">
        <v>30033</v>
      </c>
      <c r="H323" s="123" t="s">
        <v>37881</v>
      </c>
      <c r="I323" s="123" t="s">
        <v>109</v>
      </c>
      <c r="J323" s="123" t="s">
        <v>30948</v>
      </c>
      <c r="K323" s="123" t="s">
        <v>30102</v>
      </c>
      <c r="L323" s="123" t="s">
        <v>30023</v>
      </c>
      <c r="M323" s="123" t="s">
        <v>12</v>
      </c>
      <c r="N323" s="123">
        <v>581.49</v>
      </c>
      <c r="P323" s="123" t="s">
        <v>25341</v>
      </c>
      <c r="Q323" s="123">
        <v>8</v>
      </c>
      <c r="R323" s="123" t="str">
        <f t="shared" si="5"/>
        <v>31-078-09-00-00</v>
      </c>
    </row>
    <row r="324" spans="1:18" x14ac:dyDescent="0.2">
      <c r="A324" s="123" t="s">
        <v>38264</v>
      </c>
      <c r="B324" s="123" t="s">
        <v>37713</v>
      </c>
      <c r="C324" s="123" t="s">
        <v>8</v>
      </c>
      <c r="D324" s="123" t="s">
        <v>25619</v>
      </c>
      <c r="E324" s="123" t="s">
        <v>30033</v>
      </c>
      <c r="F324" s="123" t="s">
        <v>31074</v>
      </c>
      <c r="G324" s="123" t="s">
        <v>30033</v>
      </c>
      <c r="H324" s="123" t="s">
        <v>37882</v>
      </c>
      <c r="I324" s="123" t="s">
        <v>25394</v>
      </c>
      <c r="J324" s="123" t="s">
        <v>30948</v>
      </c>
      <c r="K324" s="123" t="s">
        <v>30102</v>
      </c>
      <c r="L324" s="123" t="s">
        <v>30023</v>
      </c>
      <c r="M324" s="123" t="s">
        <v>12</v>
      </c>
      <c r="N324" s="123">
        <v>581.49</v>
      </c>
      <c r="P324" s="123" t="s">
        <v>25341</v>
      </c>
      <c r="Q324" s="123">
        <v>10</v>
      </c>
      <c r="R324" s="123" t="str">
        <f t="shared" si="5"/>
        <v>31-078-49-00-00</v>
      </c>
    </row>
    <row r="325" spans="1:18" x14ac:dyDescent="0.2">
      <c r="A325" s="123" t="s">
        <v>38265</v>
      </c>
      <c r="B325" s="123" t="s">
        <v>37713</v>
      </c>
      <c r="C325" s="123" t="s">
        <v>8</v>
      </c>
      <c r="D325" s="123" t="s">
        <v>25619</v>
      </c>
      <c r="E325" s="123" t="s">
        <v>30033</v>
      </c>
      <c r="F325" s="123" t="s">
        <v>31074</v>
      </c>
      <c r="G325" s="123" t="s">
        <v>30033</v>
      </c>
      <c r="H325" s="123" t="s">
        <v>37883</v>
      </c>
      <c r="I325" s="123" t="s">
        <v>219</v>
      </c>
      <c r="J325" s="123" t="s">
        <v>30948</v>
      </c>
      <c r="K325" s="123" t="s">
        <v>30102</v>
      </c>
      <c r="L325" s="123" t="s">
        <v>30023</v>
      </c>
      <c r="M325" s="123" t="s">
        <v>12</v>
      </c>
      <c r="N325" s="123">
        <v>581.49</v>
      </c>
      <c r="P325" s="123" t="s">
        <v>25341</v>
      </c>
      <c r="Q325" s="123">
        <v>8</v>
      </c>
      <c r="R325" s="123" t="str">
        <f t="shared" si="5"/>
        <v>31-078-17-00-00</v>
      </c>
    </row>
    <row r="326" spans="1:18" x14ac:dyDescent="0.2">
      <c r="A326" s="123" t="s">
        <v>38266</v>
      </c>
      <c r="B326" s="123" t="s">
        <v>26244</v>
      </c>
      <c r="C326" s="123" t="s">
        <v>8</v>
      </c>
      <c r="D326" s="123" t="s">
        <v>25619</v>
      </c>
      <c r="E326" s="123" t="s">
        <v>30033</v>
      </c>
      <c r="F326" s="123" t="s">
        <v>31074</v>
      </c>
      <c r="G326" s="123" t="s">
        <v>30033</v>
      </c>
      <c r="H326" s="123" t="s">
        <v>37884</v>
      </c>
      <c r="I326" s="123" t="s">
        <v>100</v>
      </c>
      <c r="J326" s="123" t="s">
        <v>30860</v>
      </c>
      <c r="K326" s="123" t="s">
        <v>30102</v>
      </c>
      <c r="L326" s="123" t="s">
        <v>30023</v>
      </c>
      <c r="M326" s="123" t="s">
        <v>12</v>
      </c>
      <c r="N326" s="123">
        <v>654.03000000000009</v>
      </c>
      <c r="P326" s="123" t="s">
        <v>25341</v>
      </c>
      <c r="Q326" s="123">
        <v>5</v>
      </c>
      <c r="R326" s="123" t="str">
        <f t="shared" si="5"/>
        <v>31-136-17-00-00</v>
      </c>
    </row>
    <row r="327" spans="1:18" x14ac:dyDescent="0.2">
      <c r="A327" s="123" t="s">
        <v>38267</v>
      </c>
      <c r="B327" s="123" t="s">
        <v>25648</v>
      </c>
      <c r="C327" s="123" t="s">
        <v>8</v>
      </c>
      <c r="D327" s="123" t="s">
        <v>25619</v>
      </c>
      <c r="E327" s="123" t="s">
        <v>30033</v>
      </c>
      <c r="F327" s="123" t="s">
        <v>31074</v>
      </c>
      <c r="G327" s="123" t="s">
        <v>30033</v>
      </c>
      <c r="H327" s="123" t="s">
        <v>37885</v>
      </c>
      <c r="I327" s="123" t="s">
        <v>25521</v>
      </c>
      <c r="J327" s="123" t="s">
        <v>30131</v>
      </c>
      <c r="K327" s="123" t="s">
        <v>30102</v>
      </c>
      <c r="L327" s="123" t="s">
        <v>30023</v>
      </c>
      <c r="M327" s="123" t="s">
        <v>12</v>
      </c>
      <c r="N327" s="123">
        <v>628.29000000000008</v>
      </c>
      <c r="P327" s="123" t="s">
        <v>25341</v>
      </c>
      <c r="Q327" s="123">
        <v>3</v>
      </c>
      <c r="R327" s="123" t="str">
        <f t="shared" si="5"/>
        <v>31-128-95-00-00</v>
      </c>
    </row>
    <row r="328" spans="1:18" x14ac:dyDescent="0.2">
      <c r="A328" s="123" t="s">
        <v>38268</v>
      </c>
      <c r="B328" s="123" t="s">
        <v>25650</v>
      </c>
      <c r="C328" s="123" t="s">
        <v>8</v>
      </c>
      <c r="D328" s="123" t="s">
        <v>25619</v>
      </c>
      <c r="E328" s="123" t="s">
        <v>30033</v>
      </c>
      <c r="F328" s="123" t="s">
        <v>31074</v>
      </c>
      <c r="G328" s="123" t="s">
        <v>30033</v>
      </c>
      <c r="H328" s="123" t="s">
        <v>37886</v>
      </c>
      <c r="I328" s="123" t="s">
        <v>25497</v>
      </c>
      <c r="J328" s="123" t="s">
        <v>30306</v>
      </c>
      <c r="K328" s="123" t="s">
        <v>30102</v>
      </c>
      <c r="L328" s="123" t="s">
        <v>30023</v>
      </c>
      <c r="M328" s="123" t="s">
        <v>12</v>
      </c>
      <c r="N328" s="123">
        <v>576.80999999999995</v>
      </c>
      <c r="P328" s="123" t="s">
        <v>25341</v>
      </c>
      <c r="Q328" s="123">
        <v>14</v>
      </c>
      <c r="R328" s="123" t="str">
        <f t="shared" ref="R328:R358" si="6">SUBSTITUTE(A328&amp;"-"&amp;P328,"ONE","00")</f>
        <v>31-083-75-00-00</v>
      </c>
    </row>
    <row r="329" spans="1:18" x14ac:dyDescent="0.2">
      <c r="A329" s="123" t="s">
        <v>38269</v>
      </c>
      <c r="B329" s="123" t="s">
        <v>25650</v>
      </c>
      <c r="C329" s="123" t="s">
        <v>8</v>
      </c>
      <c r="D329" s="123" t="s">
        <v>25619</v>
      </c>
      <c r="E329" s="123" t="s">
        <v>30033</v>
      </c>
      <c r="F329" s="123" t="s">
        <v>31074</v>
      </c>
      <c r="G329" s="123" t="s">
        <v>30033</v>
      </c>
      <c r="H329" s="123" t="s">
        <v>37887</v>
      </c>
      <c r="I329" s="123" t="s">
        <v>100</v>
      </c>
      <c r="J329" s="123" t="s">
        <v>30364</v>
      </c>
      <c r="K329" s="123" t="s">
        <v>30102</v>
      </c>
      <c r="L329" s="123" t="s">
        <v>30023</v>
      </c>
      <c r="M329" s="123" t="s">
        <v>12</v>
      </c>
      <c r="N329" s="123">
        <v>576.80999999999995</v>
      </c>
      <c r="P329" s="123" t="s">
        <v>25341</v>
      </c>
      <c r="Q329" s="123">
        <v>14</v>
      </c>
      <c r="R329" s="123" t="str">
        <f t="shared" si="6"/>
        <v>31-083-17-00-00</v>
      </c>
    </row>
    <row r="330" spans="1:18" x14ac:dyDescent="0.2">
      <c r="A330" s="123" t="s">
        <v>38270</v>
      </c>
      <c r="B330" s="123" t="s">
        <v>25652</v>
      </c>
      <c r="C330" s="123" t="s">
        <v>8</v>
      </c>
      <c r="D330" s="123" t="s">
        <v>25619</v>
      </c>
      <c r="E330" s="123" t="s">
        <v>30033</v>
      </c>
      <c r="F330" s="123" t="s">
        <v>31074</v>
      </c>
      <c r="G330" s="123" t="s">
        <v>30033</v>
      </c>
      <c r="H330" s="123" t="s">
        <v>37888</v>
      </c>
      <c r="I330" s="123" t="s">
        <v>1</v>
      </c>
      <c r="J330" s="123" t="s">
        <v>30948</v>
      </c>
      <c r="K330" s="123" t="s">
        <v>30102</v>
      </c>
      <c r="L330" s="123" t="s">
        <v>30023</v>
      </c>
      <c r="M330" s="123" t="s">
        <v>12</v>
      </c>
      <c r="N330" s="123">
        <v>661.05000000000007</v>
      </c>
      <c r="P330" s="123" t="s">
        <v>25341</v>
      </c>
      <c r="Q330" s="123">
        <v>3</v>
      </c>
      <c r="R330" s="123" t="str">
        <f t="shared" si="6"/>
        <v>31-150-09-00-00</v>
      </c>
    </row>
    <row r="331" spans="1:18" x14ac:dyDescent="0.2">
      <c r="A331" s="123" t="s">
        <v>38271</v>
      </c>
      <c r="B331" s="123" t="s">
        <v>25654</v>
      </c>
      <c r="C331" s="123" t="s">
        <v>8</v>
      </c>
      <c r="D331" s="123" t="s">
        <v>25619</v>
      </c>
      <c r="E331" s="123" t="s">
        <v>30033</v>
      </c>
      <c r="F331" s="123" t="s">
        <v>31074</v>
      </c>
      <c r="G331" s="123" t="s">
        <v>30033</v>
      </c>
      <c r="H331" s="123" t="s">
        <v>37889</v>
      </c>
      <c r="I331" s="123" t="s">
        <v>42</v>
      </c>
      <c r="J331" s="123" t="s">
        <v>30364</v>
      </c>
      <c r="K331" s="123" t="s">
        <v>30102</v>
      </c>
      <c r="L331" s="123" t="s">
        <v>30023</v>
      </c>
      <c r="M331" s="123" t="s">
        <v>12</v>
      </c>
      <c r="N331" s="123">
        <v>717.21</v>
      </c>
      <c r="P331" s="123" t="s">
        <v>25341</v>
      </c>
      <c r="Q331" s="123">
        <v>3</v>
      </c>
      <c r="R331" s="123" t="str">
        <f t="shared" si="6"/>
        <v>31-152-53-00-00</v>
      </c>
    </row>
    <row r="332" spans="1:18" x14ac:dyDescent="0.2">
      <c r="A332" s="123" t="s">
        <v>38272</v>
      </c>
      <c r="B332" s="123" t="s">
        <v>29511</v>
      </c>
      <c r="C332" s="123" t="s">
        <v>8</v>
      </c>
      <c r="D332" s="123" t="s">
        <v>21</v>
      </c>
      <c r="E332" s="123" t="s">
        <v>30033</v>
      </c>
      <c r="F332" s="123" t="s">
        <v>31074</v>
      </c>
      <c r="G332" s="123" t="s">
        <v>30033</v>
      </c>
      <c r="H332" s="123" t="s">
        <v>37890</v>
      </c>
      <c r="I332" s="123" t="s">
        <v>109</v>
      </c>
      <c r="J332" s="123" t="s">
        <v>30131</v>
      </c>
      <c r="K332" s="123" t="s">
        <v>30102</v>
      </c>
      <c r="L332" s="123" t="s">
        <v>30023</v>
      </c>
      <c r="M332" s="123" t="s">
        <v>12</v>
      </c>
      <c r="N332" s="123">
        <v>804.96</v>
      </c>
      <c r="P332" s="123" t="s">
        <v>25341</v>
      </c>
      <c r="Q332" s="123">
        <v>5</v>
      </c>
      <c r="R332" s="123" t="str">
        <f t="shared" si="6"/>
        <v>31-153-48-00-00</v>
      </c>
    </row>
    <row r="333" spans="1:18" x14ac:dyDescent="0.2">
      <c r="A333" s="123" t="s">
        <v>38273</v>
      </c>
      <c r="B333" s="123" t="s">
        <v>25657</v>
      </c>
      <c r="C333" s="123" t="s">
        <v>8</v>
      </c>
      <c r="D333" s="123" t="s">
        <v>25619</v>
      </c>
      <c r="E333" s="123" t="s">
        <v>30033</v>
      </c>
      <c r="F333" s="123" t="s">
        <v>31074</v>
      </c>
      <c r="G333" s="123" t="s">
        <v>30033</v>
      </c>
      <c r="H333" s="123" t="s">
        <v>37891</v>
      </c>
      <c r="I333" s="123" t="s">
        <v>42</v>
      </c>
      <c r="J333" s="123" t="s">
        <v>30306</v>
      </c>
      <c r="K333" s="123" t="s">
        <v>30102</v>
      </c>
      <c r="L333" s="123" t="s">
        <v>30023</v>
      </c>
      <c r="M333" s="123" t="s">
        <v>12</v>
      </c>
      <c r="N333" s="123">
        <v>725.40000000000009</v>
      </c>
      <c r="P333" s="123" t="s">
        <v>25341</v>
      </c>
      <c r="Q333" s="123">
        <v>3</v>
      </c>
      <c r="R333" s="123" t="str">
        <f t="shared" si="6"/>
        <v>31-171-53-00-00</v>
      </c>
    </row>
    <row r="334" spans="1:18" x14ac:dyDescent="0.2">
      <c r="A334" s="123" t="s">
        <v>38274</v>
      </c>
      <c r="B334" s="123" t="s">
        <v>25657</v>
      </c>
      <c r="C334" s="123" t="s">
        <v>8</v>
      </c>
      <c r="D334" s="123" t="s">
        <v>25619</v>
      </c>
      <c r="E334" s="123" t="s">
        <v>30033</v>
      </c>
      <c r="F334" s="123" t="s">
        <v>31074</v>
      </c>
      <c r="G334" s="123" t="s">
        <v>30033</v>
      </c>
      <c r="H334" s="123" t="s">
        <v>37892</v>
      </c>
      <c r="I334" s="123" t="s">
        <v>25374</v>
      </c>
      <c r="J334" s="123" t="s">
        <v>30306</v>
      </c>
      <c r="K334" s="123" t="s">
        <v>30102</v>
      </c>
      <c r="L334" s="123" t="s">
        <v>30023</v>
      </c>
      <c r="M334" s="123" t="s">
        <v>12</v>
      </c>
      <c r="N334" s="123">
        <v>725.40000000000009</v>
      </c>
      <c r="P334" s="123" t="s">
        <v>25341</v>
      </c>
      <c r="Q334" s="123">
        <v>3</v>
      </c>
      <c r="R334" s="123" t="str">
        <f t="shared" si="6"/>
        <v>31-171-00-00-00</v>
      </c>
    </row>
    <row r="335" spans="1:18" x14ac:dyDescent="0.2">
      <c r="A335" s="123" t="s">
        <v>38275</v>
      </c>
      <c r="B335" s="123" t="s">
        <v>25659</v>
      </c>
      <c r="C335" s="123" t="s">
        <v>8</v>
      </c>
      <c r="D335" s="123" t="s">
        <v>25617</v>
      </c>
      <c r="E335" s="123" t="s">
        <v>30033</v>
      </c>
      <c r="F335" s="123" t="s">
        <v>31074</v>
      </c>
      <c r="G335" s="123" t="s">
        <v>30033</v>
      </c>
      <c r="H335" s="123" t="s">
        <v>37893</v>
      </c>
      <c r="I335" s="123" t="s">
        <v>25537</v>
      </c>
      <c r="J335" s="123" t="s">
        <v>30364</v>
      </c>
      <c r="K335" s="123" t="s">
        <v>30102</v>
      </c>
      <c r="L335" s="123" t="s">
        <v>30023</v>
      </c>
      <c r="M335" s="123" t="s">
        <v>12</v>
      </c>
      <c r="N335" s="123">
        <v>573.30000000000007</v>
      </c>
      <c r="P335" s="123" t="s">
        <v>25341</v>
      </c>
      <c r="Q335" s="123">
        <v>2</v>
      </c>
      <c r="R335" s="123" t="str">
        <f t="shared" si="6"/>
        <v>31-084-59-00-00</v>
      </c>
    </row>
    <row r="336" spans="1:18" x14ac:dyDescent="0.2">
      <c r="A336" s="123" t="s">
        <v>38276</v>
      </c>
      <c r="B336" s="123" t="s">
        <v>25659</v>
      </c>
      <c r="C336" s="123" t="s">
        <v>8</v>
      </c>
      <c r="D336" s="123" t="s">
        <v>25617</v>
      </c>
      <c r="E336" s="123" t="s">
        <v>30033</v>
      </c>
      <c r="F336" s="123" t="s">
        <v>31074</v>
      </c>
      <c r="G336" s="123" t="s">
        <v>30033</v>
      </c>
      <c r="H336" s="123" t="s">
        <v>37894</v>
      </c>
      <c r="I336" s="123" t="s">
        <v>54</v>
      </c>
      <c r="J336" s="123" t="s">
        <v>30306</v>
      </c>
      <c r="K336" s="123" t="s">
        <v>30102</v>
      </c>
      <c r="L336" s="123" t="s">
        <v>30023</v>
      </c>
      <c r="M336" s="123" t="s">
        <v>12</v>
      </c>
      <c r="N336" s="123">
        <v>573.30000000000007</v>
      </c>
      <c r="P336" s="123" t="s">
        <v>25341</v>
      </c>
      <c r="Q336" s="123">
        <v>5</v>
      </c>
      <c r="R336" s="123" t="str">
        <f t="shared" si="6"/>
        <v>31-084-11-00-00</v>
      </c>
    </row>
    <row r="337" spans="1:18" x14ac:dyDescent="0.2">
      <c r="A337" s="123" t="s">
        <v>38277</v>
      </c>
      <c r="B337" s="123" t="s">
        <v>25659</v>
      </c>
      <c r="C337" s="123" t="s">
        <v>8</v>
      </c>
      <c r="D337" s="123" t="s">
        <v>25617</v>
      </c>
      <c r="E337" s="123" t="s">
        <v>30033</v>
      </c>
      <c r="F337" s="123" t="s">
        <v>31074</v>
      </c>
      <c r="G337" s="123" t="s">
        <v>30033</v>
      </c>
      <c r="H337" s="123" t="s">
        <v>37895</v>
      </c>
      <c r="I337" s="123" t="s">
        <v>25533</v>
      </c>
      <c r="J337" s="123" t="s">
        <v>30364</v>
      </c>
      <c r="K337" s="123" t="s">
        <v>30102</v>
      </c>
      <c r="L337" s="123" t="s">
        <v>30023</v>
      </c>
      <c r="M337" s="123" t="s">
        <v>12</v>
      </c>
      <c r="N337" s="123">
        <v>573.30000000000007</v>
      </c>
      <c r="P337" s="123" t="s">
        <v>25341</v>
      </c>
      <c r="Q337" s="123">
        <v>4</v>
      </c>
      <c r="R337" s="123" t="str">
        <f t="shared" si="6"/>
        <v>31-084-31-00-00</v>
      </c>
    </row>
    <row r="338" spans="1:18" x14ac:dyDescent="0.2">
      <c r="A338" s="123" t="s">
        <v>38278</v>
      </c>
      <c r="B338" s="123" t="s">
        <v>25659</v>
      </c>
      <c r="C338" s="123" t="s">
        <v>8</v>
      </c>
      <c r="D338" s="123" t="s">
        <v>25617</v>
      </c>
      <c r="E338" s="123" t="s">
        <v>30033</v>
      </c>
      <c r="F338" s="123" t="s">
        <v>31074</v>
      </c>
      <c r="G338" s="123" t="s">
        <v>30033</v>
      </c>
      <c r="H338" s="123" t="s">
        <v>37896</v>
      </c>
      <c r="I338" s="123" t="s">
        <v>22</v>
      </c>
      <c r="J338" s="123" t="s">
        <v>30364</v>
      </c>
      <c r="K338" s="123" t="s">
        <v>30102</v>
      </c>
      <c r="L338" s="123" t="s">
        <v>30023</v>
      </c>
      <c r="M338" s="123" t="s">
        <v>12</v>
      </c>
      <c r="N338" s="123">
        <v>573.30000000000007</v>
      </c>
      <c r="P338" s="123" t="s">
        <v>25341</v>
      </c>
      <c r="Q338" s="123">
        <v>7</v>
      </c>
      <c r="R338" s="123" t="str">
        <f t="shared" si="6"/>
        <v>31-084-14-00-00</v>
      </c>
    </row>
    <row r="339" spans="1:18" x14ac:dyDescent="0.2">
      <c r="A339" s="123" t="s">
        <v>38279</v>
      </c>
      <c r="B339" s="123" t="s">
        <v>25659</v>
      </c>
      <c r="C339" s="123" t="s">
        <v>8</v>
      </c>
      <c r="D339" s="123" t="s">
        <v>25617</v>
      </c>
      <c r="E339" s="123" t="s">
        <v>30033</v>
      </c>
      <c r="F339" s="123" t="s">
        <v>31074</v>
      </c>
      <c r="G339" s="123" t="s">
        <v>30033</v>
      </c>
      <c r="H339" s="123" t="s">
        <v>37897</v>
      </c>
      <c r="I339" s="123" t="s">
        <v>25444</v>
      </c>
      <c r="J339" s="123" t="s">
        <v>30364</v>
      </c>
      <c r="K339" s="123" t="s">
        <v>30102</v>
      </c>
      <c r="L339" s="123" t="s">
        <v>30023</v>
      </c>
      <c r="M339" s="123" t="s">
        <v>12</v>
      </c>
      <c r="N339" s="123">
        <v>573.30000000000007</v>
      </c>
      <c r="P339" s="123" t="s">
        <v>25341</v>
      </c>
      <c r="Q339" s="123">
        <v>3</v>
      </c>
      <c r="R339" s="123" t="str">
        <f t="shared" si="6"/>
        <v>31-084-87-00-00</v>
      </c>
    </row>
    <row r="340" spans="1:18" x14ac:dyDescent="0.2">
      <c r="A340" s="123" t="s">
        <v>38280</v>
      </c>
      <c r="B340" s="123" t="s">
        <v>25659</v>
      </c>
      <c r="C340" s="123" t="s">
        <v>8</v>
      </c>
      <c r="D340" s="123" t="s">
        <v>25617</v>
      </c>
      <c r="E340" s="123" t="s">
        <v>30033</v>
      </c>
      <c r="F340" s="123" t="s">
        <v>31074</v>
      </c>
      <c r="G340" s="123" t="s">
        <v>30033</v>
      </c>
      <c r="H340" s="123" t="s">
        <v>37887</v>
      </c>
      <c r="I340" s="123" t="s">
        <v>100</v>
      </c>
      <c r="J340" s="123" t="s">
        <v>30364</v>
      </c>
      <c r="K340" s="123" t="s">
        <v>30102</v>
      </c>
      <c r="L340" s="123" t="s">
        <v>30023</v>
      </c>
      <c r="M340" s="123" t="s">
        <v>12</v>
      </c>
      <c r="N340" s="123">
        <v>573.30000000000007</v>
      </c>
      <c r="P340" s="123" t="s">
        <v>25341</v>
      </c>
      <c r="Q340" s="123">
        <v>12</v>
      </c>
      <c r="R340" s="123" t="str">
        <f t="shared" si="6"/>
        <v>31-084-17-00-00</v>
      </c>
    </row>
    <row r="341" spans="1:18" x14ac:dyDescent="0.2">
      <c r="A341" s="123" t="s">
        <v>38281</v>
      </c>
      <c r="B341" s="123" t="s">
        <v>25914</v>
      </c>
      <c r="C341" s="123" t="s">
        <v>8</v>
      </c>
      <c r="D341" s="123" t="s">
        <v>21</v>
      </c>
      <c r="E341" s="123" t="s">
        <v>30033</v>
      </c>
      <c r="F341" s="123" t="s">
        <v>31074</v>
      </c>
      <c r="G341" s="123" t="s">
        <v>30033</v>
      </c>
      <c r="H341" s="123" t="s">
        <v>37888</v>
      </c>
      <c r="I341" s="123" t="s">
        <v>1</v>
      </c>
      <c r="J341" s="123" t="s">
        <v>30860</v>
      </c>
      <c r="K341" s="123" t="s">
        <v>30102</v>
      </c>
      <c r="L341" s="123" t="s">
        <v>30023</v>
      </c>
      <c r="M341" s="123" t="s">
        <v>12</v>
      </c>
      <c r="N341" s="123">
        <v>787.41000000000008</v>
      </c>
      <c r="P341" s="123" t="s">
        <v>25341</v>
      </c>
      <c r="Q341" s="123">
        <v>8</v>
      </c>
      <c r="R341" s="123" t="str">
        <f t="shared" si="6"/>
        <v>31-206-09-00-00</v>
      </c>
    </row>
    <row r="342" spans="1:18" x14ac:dyDescent="0.2">
      <c r="A342" s="123" t="s">
        <v>38282</v>
      </c>
      <c r="B342" s="123" t="s">
        <v>25914</v>
      </c>
      <c r="C342" s="123" t="s">
        <v>8</v>
      </c>
      <c r="D342" s="123" t="s">
        <v>21</v>
      </c>
      <c r="E342" s="123" t="s">
        <v>30033</v>
      </c>
      <c r="F342" s="123" t="s">
        <v>31074</v>
      </c>
      <c r="G342" s="123" t="s">
        <v>30033</v>
      </c>
      <c r="H342" s="123" t="s">
        <v>37898</v>
      </c>
      <c r="I342" s="123" t="s">
        <v>22</v>
      </c>
      <c r="J342" s="123" t="s">
        <v>30860</v>
      </c>
      <c r="K342" s="123" t="s">
        <v>30102</v>
      </c>
      <c r="L342" s="123" t="s">
        <v>30023</v>
      </c>
      <c r="M342" s="123" t="s">
        <v>12</v>
      </c>
      <c r="N342" s="123">
        <v>787.41000000000008</v>
      </c>
      <c r="P342" s="123" t="s">
        <v>25341</v>
      </c>
      <c r="Q342" s="123">
        <v>8</v>
      </c>
      <c r="R342" s="123" t="str">
        <f t="shared" si="6"/>
        <v>31-206-14-00-00</v>
      </c>
    </row>
    <row r="343" spans="1:18" x14ac:dyDescent="0.2">
      <c r="A343" s="123" t="s">
        <v>38283</v>
      </c>
      <c r="B343" s="123" t="s">
        <v>25914</v>
      </c>
      <c r="C343" s="123" t="s">
        <v>8</v>
      </c>
      <c r="D343" s="123" t="s">
        <v>21</v>
      </c>
      <c r="E343" s="123" t="s">
        <v>30033</v>
      </c>
      <c r="F343" s="123" t="s">
        <v>31074</v>
      </c>
      <c r="G343" s="123" t="s">
        <v>30033</v>
      </c>
      <c r="H343" s="123" t="s">
        <v>37882</v>
      </c>
      <c r="I343" s="123" t="s">
        <v>52</v>
      </c>
      <c r="J343" s="123" t="s">
        <v>30860</v>
      </c>
      <c r="K343" s="123" t="s">
        <v>30102</v>
      </c>
      <c r="L343" s="123" t="s">
        <v>30023</v>
      </c>
      <c r="M343" s="123" t="s">
        <v>12</v>
      </c>
      <c r="N343" s="123">
        <v>787.41000000000008</v>
      </c>
      <c r="P343" s="123" t="s">
        <v>25341</v>
      </c>
      <c r="Q343" s="123">
        <v>8</v>
      </c>
      <c r="R343" s="123" t="str">
        <f t="shared" si="6"/>
        <v>31-206-02-00-00</v>
      </c>
    </row>
    <row r="344" spans="1:18" x14ac:dyDescent="0.2">
      <c r="A344" s="123" t="s">
        <v>38284</v>
      </c>
      <c r="B344" s="123" t="s">
        <v>37714</v>
      </c>
      <c r="C344" s="123" t="s">
        <v>8</v>
      </c>
      <c r="D344" s="123" t="s">
        <v>25617</v>
      </c>
      <c r="E344" s="123" t="s">
        <v>30033</v>
      </c>
      <c r="F344" s="123" t="s">
        <v>31074</v>
      </c>
      <c r="G344" s="123" t="s">
        <v>30033</v>
      </c>
      <c r="H344" s="123" t="s">
        <v>37895</v>
      </c>
      <c r="I344" s="123" t="s">
        <v>28</v>
      </c>
      <c r="J344" s="123" t="s">
        <v>30364</v>
      </c>
      <c r="K344" s="123" t="s">
        <v>30102</v>
      </c>
      <c r="L344" s="123" t="s">
        <v>30023</v>
      </c>
      <c r="M344" s="123" t="s">
        <v>12</v>
      </c>
      <c r="N344" s="123">
        <v>629.46</v>
      </c>
      <c r="P344" s="123" t="s">
        <v>25341</v>
      </c>
      <c r="Q344" s="123">
        <v>5</v>
      </c>
      <c r="R344" s="123" t="str">
        <f t="shared" si="6"/>
        <v>31-237-08-00-00</v>
      </c>
    </row>
    <row r="345" spans="1:18" x14ac:dyDescent="0.2">
      <c r="A345" s="123" t="s">
        <v>38285</v>
      </c>
      <c r="B345" s="123" t="s">
        <v>37714</v>
      </c>
      <c r="C345" s="123" t="s">
        <v>8</v>
      </c>
      <c r="D345" s="123" t="s">
        <v>25617</v>
      </c>
      <c r="E345" s="123" t="s">
        <v>30033</v>
      </c>
      <c r="F345" s="123" t="s">
        <v>31074</v>
      </c>
      <c r="G345" s="123" t="s">
        <v>30033</v>
      </c>
      <c r="H345" s="123" t="s">
        <v>37899</v>
      </c>
      <c r="I345" s="123" t="s">
        <v>37642</v>
      </c>
      <c r="J345" s="123" t="s">
        <v>30306</v>
      </c>
      <c r="K345" s="123" t="s">
        <v>30102</v>
      </c>
      <c r="L345" s="123" t="s">
        <v>30023</v>
      </c>
      <c r="M345" s="123" t="s">
        <v>12</v>
      </c>
      <c r="N345" s="123">
        <v>629.46</v>
      </c>
      <c r="P345" s="123" t="s">
        <v>25341</v>
      </c>
      <c r="Q345" s="123">
        <v>5</v>
      </c>
      <c r="R345" s="123" t="str">
        <f t="shared" si="6"/>
        <v>31-237-20-00-00</v>
      </c>
    </row>
    <row r="346" spans="1:18" x14ac:dyDescent="0.2">
      <c r="A346" s="123" t="s">
        <v>38286</v>
      </c>
      <c r="B346" s="123" t="s">
        <v>37714</v>
      </c>
      <c r="C346" s="123" t="s">
        <v>8</v>
      </c>
      <c r="D346" s="123" t="s">
        <v>25617</v>
      </c>
      <c r="E346" s="123" t="s">
        <v>30033</v>
      </c>
      <c r="F346" s="123" t="s">
        <v>31074</v>
      </c>
      <c r="G346" s="123" t="s">
        <v>30033</v>
      </c>
      <c r="H346" s="123" t="s">
        <v>37887</v>
      </c>
      <c r="I346" s="123" t="s">
        <v>100</v>
      </c>
      <c r="J346" s="123" t="s">
        <v>30306</v>
      </c>
      <c r="K346" s="123" t="s">
        <v>30102</v>
      </c>
      <c r="L346" s="123" t="s">
        <v>30023</v>
      </c>
      <c r="M346" s="123" t="s">
        <v>12</v>
      </c>
      <c r="N346" s="123">
        <v>629.46</v>
      </c>
      <c r="P346" s="123" t="s">
        <v>25341</v>
      </c>
      <c r="Q346" s="123">
        <v>4</v>
      </c>
      <c r="R346" s="123" t="str">
        <f t="shared" si="6"/>
        <v>31-237-17-00-00</v>
      </c>
    </row>
    <row r="347" spans="1:18" x14ac:dyDescent="0.2">
      <c r="A347" s="123" t="s">
        <v>38287</v>
      </c>
      <c r="B347" s="123" t="s">
        <v>37715</v>
      </c>
      <c r="C347" s="123" t="s">
        <v>8</v>
      </c>
      <c r="D347" s="123" t="s">
        <v>25619</v>
      </c>
      <c r="E347" s="123" t="s">
        <v>30033</v>
      </c>
      <c r="F347" s="123" t="s">
        <v>31074</v>
      </c>
      <c r="G347" s="123" t="s">
        <v>30033</v>
      </c>
      <c r="H347" s="123" t="s">
        <v>37900</v>
      </c>
      <c r="I347" s="123" t="s">
        <v>25461</v>
      </c>
      <c r="J347" s="123" t="s">
        <v>30306</v>
      </c>
      <c r="K347" s="123" t="s">
        <v>30102</v>
      </c>
      <c r="L347" s="123" t="s">
        <v>30023</v>
      </c>
      <c r="M347" s="123" t="s">
        <v>12</v>
      </c>
      <c r="N347" s="123">
        <v>787.41000000000008</v>
      </c>
      <c r="P347" s="123" t="s">
        <v>25341</v>
      </c>
      <c r="Q347" s="123">
        <v>3</v>
      </c>
      <c r="R347" s="123" t="str">
        <f t="shared" si="6"/>
        <v>31-238-91-00-00</v>
      </c>
    </row>
    <row r="348" spans="1:18" x14ac:dyDescent="0.2">
      <c r="A348" s="123" t="s">
        <v>38288</v>
      </c>
      <c r="B348" s="123" t="s">
        <v>37715</v>
      </c>
      <c r="C348" s="123" t="s">
        <v>8</v>
      </c>
      <c r="D348" s="123" t="s">
        <v>25619</v>
      </c>
      <c r="E348" s="123" t="s">
        <v>30033</v>
      </c>
      <c r="F348" s="123" t="s">
        <v>31074</v>
      </c>
      <c r="G348" s="123" t="s">
        <v>30033</v>
      </c>
      <c r="H348" s="123" t="s">
        <v>37882</v>
      </c>
      <c r="I348" s="123" t="s">
        <v>52</v>
      </c>
      <c r="J348" s="123" t="s">
        <v>30306</v>
      </c>
      <c r="K348" s="123" t="s">
        <v>30102</v>
      </c>
      <c r="L348" s="123" t="s">
        <v>30023</v>
      </c>
      <c r="M348" s="123" t="s">
        <v>12</v>
      </c>
      <c r="N348" s="123">
        <v>787.41000000000008</v>
      </c>
      <c r="P348" s="123" t="s">
        <v>25341</v>
      </c>
      <c r="Q348" s="123">
        <v>3</v>
      </c>
      <c r="R348" s="123" t="str">
        <f t="shared" si="6"/>
        <v>31-238-02-00-00</v>
      </c>
    </row>
    <row r="349" spans="1:18" x14ac:dyDescent="0.2">
      <c r="A349" s="123" t="s">
        <v>38289</v>
      </c>
      <c r="B349" s="123" t="s">
        <v>37716</v>
      </c>
      <c r="C349" s="123" t="s">
        <v>8</v>
      </c>
      <c r="D349" s="123" t="s">
        <v>25616</v>
      </c>
      <c r="E349" s="123" t="s">
        <v>30033</v>
      </c>
      <c r="F349" s="123" t="s">
        <v>31074</v>
      </c>
      <c r="G349" s="123" t="s">
        <v>30033</v>
      </c>
      <c r="H349" s="123" t="s">
        <v>37888</v>
      </c>
      <c r="I349" s="123" t="s">
        <v>1</v>
      </c>
      <c r="J349" s="123" t="s">
        <v>30162</v>
      </c>
      <c r="K349" s="123" t="s">
        <v>30107</v>
      </c>
      <c r="L349" s="123" t="s">
        <v>30023</v>
      </c>
      <c r="M349" s="123" t="s">
        <v>12</v>
      </c>
      <c r="N349" s="123">
        <v>606.05999999999995</v>
      </c>
      <c r="P349" s="123" t="s">
        <v>25341</v>
      </c>
      <c r="Q349" s="123">
        <v>2</v>
      </c>
      <c r="R349" s="123" t="str">
        <f t="shared" si="6"/>
        <v>31-243-09-00-00</v>
      </c>
    </row>
    <row r="350" spans="1:18" x14ac:dyDescent="0.2">
      <c r="A350" s="123" t="s">
        <v>38290</v>
      </c>
      <c r="B350" s="123" t="s">
        <v>37717</v>
      </c>
      <c r="C350" s="123" t="s">
        <v>8</v>
      </c>
      <c r="D350" s="123" t="s">
        <v>25619</v>
      </c>
      <c r="E350" s="123" t="s">
        <v>30033</v>
      </c>
      <c r="F350" s="123" t="s">
        <v>31074</v>
      </c>
      <c r="G350" s="123" t="s">
        <v>30033</v>
      </c>
      <c r="H350" s="123" t="s">
        <v>37901</v>
      </c>
      <c r="I350" s="123" t="s">
        <v>22</v>
      </c>
      <c r="J350" s="123" t="s">
        <v>37902</v>
      </c>
      <c r="K350" s="123" t="s">
        <v>30102</v>
      </c>
      <c r="L350" s="123" t="s">
        <v>30023</v>
      </c>
      <c r="M350" s="123" t="s">
        <v>12</v>
      </c>
      <c r="N350" s="123">
        <v>699.66000000000008</v>
      </c>
      <c r="P350" s="123" t="s">
        <v>25341</v>
      </c>
      <c r="Q350" s="123">
        <v>5</v>
      </c>
      <c r="R350" s="123" t="str">
        <f t="shared" si="6"/>
        <v>31-270-14-00-00</v>
      </c>
    </row>
    <row r="351" spans="1:18" x14ac:dyDescent="0.2">
      <c r="A351" s="123" t="s">
        <v>38291</v>
      </c>
      <c r="B351" s="123" t="s">
        <v>37718</v>
      </c>
      <c r="C351" s="123" t="s">
        <v>8</v>
      </c>
      <c r="D351" s="123" t="s">
        <v>25619</v>
      </c>
      <c r="E351" s="123" t="s">
        <v>30033</v>
      </c>
      <c r="F351" s="123" t="s">
        <v>31074</v>
      </c>
      <c r="G351" s="123" t="s">
        <v>30033</v>
      </c>
      <c r="H351" s="123" t="s">
        <v>37888</v>
      </c>
      <c r="I351" s="123" t="s">
        <v>1</v>
      </c>
      <c r="J351" s="123" t="s">
        <v>59</v>
      </c>
      <c r="L351" s="123" t="s">
        <v>30023</v>
      </c>
      <c r="M351" s="123" t="s">
        <v>12</v>
      </c>
      <c r="N351" s="123">
        <v>760.50000000000011</v>
      </c>
      <c r="P351" s="123" t="s">
        <v>25341</v>
      </c>
      <c r="Q351" s="123">
        <v>3</v>
      </c>
      <c r="R351" s="123" t="str">
        <f t="shared" si="6"/>
        <v>31-289-09-00-00</v>
      </c>
    </row>
    <row r="352" spans="1:18" x14ac:dyDescent="0.2">
      <c r="A352" s="123" t="s">
        <v>38292</v>
      </c>
      <c r="B352" s="123" t="s">
        <v>37719</v>
      </c>
      <c r="C352" s="123" t="s">
        <v>8</v>
      </c>
      <c r="D352" s="123" t="s">
        <v>25619</v>
      </c>
      <c r="E352" s="123" t="s">
        <v>30033</v>
      </c>
      <c r="F352" s="123" t="s">
        <v>31074</v>
      </c>
      <c r="G352" s="123" t="s">
        <v>30033</v>
      </c>
      <c r="H352" s="123" t="s">
        <v>37903</v>
      </c>
      <c r="I352" s="123" t="s">
        <v>1</v>
      </c>
      <c r="J352" s="123" t="s">
        <v>37904</v>
      </c>
      <c r="K352" s="123" t="s">
        <v>30102</v>
      </c>
      <c r="L352" s="123" t="s">
        <v>30023</v>
      </c>
      <c r="M352" s="123" t="s">
        <v>12</v>
      </c>
      <c r="N352" s="123">
        <v>760.50000000000011</v>
      </c>
      <c r="P352" s="123" t="s">
        <v>25341</v>
      </c>
      <c r="Q352" s="123">
        <v>3</v>
      </c>
      <c r="R352" s="123" t="str">
        <f t="shared" si="6"/>
        <v>31-295-09-00-00</v>
      </c>
    </row>
    <row r="353" spans="1:18" x14ac:dyDescent="0.2">
      <c r="A353" s="123" t="s">
        <v>38293</v>
      </c>
      <c r="B353" s="123" t="s">
        <v>37720</v>
      </c>
      <c r="C353" s="123" t="s">
        <v>31</v>
      </c>
      <c r="D353" s="123" t="s">
        <v>25592</v>
      </c>
      <c r="E353" s="123" t="s">
        <v>30033</v>
      </c>
      <c r="F353" s="123" t="s">
        <v>91</v>
      </c>
      <c r="G353" s="123" t="s">
        <v>30033</v>
      </c>
      <c r="H353" s="123" t="s">
        <v>37888</v>
      </c>
      <c r="I353" s="123" t="s">
        <v>1</v>
      </c>
      <c r="J353" s="123" t="s">
        <v>11</v>
      </c>
      <c r="K353" s="123" t="s">
        <v>30109</v>
      </c>
      <c r="L353" s="123" t="s">
        <v>30023</v>
      </c>
      <c r="M353" s="123" t="s">
        <v>12</v>
      </c>
      <c r="N353" s="123">
        <v>594.36</v>
      </c>
      <c r="P353" s="123" t="s">
        <v>25341</v>
      </c>
      <c r="Q353" s="123">
        <v>10</v>
      </c>
      <c r="R353" s="123" t="str">
        <f t="shared" si="6"/>
        <v>31-053-09-00-00</v>
      </c>
    </row>
    <row r="354" spans="1:18" x14ac:dyDescent="0.2">
      <c r="A354" s="123" t="s">
        <v>38294</v>
      </c>
      <c r="B354" s="123" t="s">
        <v>37720</v>
      </c>
      <c r="C354" s="123" t="s">
        <v>31</v>
      </c>
      <c r="D354" s="123" t="s">
        <v>25592</v>
      </c>
      <c r="E354" s="123" t="s">
        <v>30033</v>
      </c>
      <c r="F354" s="123" t="s">
        <v>31074</v>
      </c>
      <c r="G354" s="123" t="s">
        <v>30033</v>
      </c>
      <c r="H354" s="123" t="s">
        <v>37905</v>
      </c>
      <c r="I354" s="123" t="s">
        <v>174</v>
      </c>
      <c r="J354" s="123" t="s">
        <v>11</v>
      </c>
      <c r="K354" s="123" t="s">
        <v>30109</v>
      </c>
      <c r="L354" s="123" t="s">
        <v>30023</v>
      </c>
      <c r="M354" s="123" t="s">
        <v>12</v>
      </c>
      <c r="N354" s="123">
        <v>594.36</v>
      </c>
      <c r="P354" s="123" t="s">
        <v>25341</v>
      </c>
      <c r="Q354" s="123">
        <v>10</v>
      </c>
      <c r="R354" s="123" t="str">
        <f t="shared" si="6"/>
        <v>31-053-48-00-00</v>
      </c>
    </row>
    <row r="355" spans="1:18" x14ac:dyDescent="0.2">
      <c r="A355" s="137" t="s">
        <v>38295</v>
      </c>
      <c r="B355" s="123" t="s">
        <v>25921</v>
      </c>
      <c r="C355" s="123" t="s">
        <v>8</v>
      </c>
      <c r="D355" s="123" t="s">
        <v>21</v>
      </c>
      <c r="E355" s="123" t="s">
        <v>30098</v>
      </c>
      <c r="F355" s="123" t="s">
        <v>91</v>
      </c>
      <c r="G355" s="123" t="s">
        <v>30112</v>
      </c>
      <c r="H355" s="123" t="s">
        <v>37906</v>
      </c>
      <c r="I355" s="137" t="s">
        <v>26</v>
      </c>
      <c r="J355" s="123" t="s">
        <v>0</v>
      </c>
      <c r="K355" s="123" t="s">
        <v>30108</v>
      </c>
      <c r="L355" s="123" t="s">
        <v>30025</v>
      </c>
      <c r="M355" s="123" t="s">
        <v>31087</v>
      </c>
      <c r="N355" s="123">
        <v>702.00000000000011</v>
      </c>
      <c r="P355" s="123">
        <v>57</v>
      </c>
      <c r="Q355" s="123">
        <v>1</v>
      </c>
      <c r="R355" s="123" t="str">
        <f t="shared" si="6"/>
        <v>21-432-05-57-57</v>
      </c>
    </row>
    <row r="356" spans="1:18" x14ac:dyDescent="0.2">
      <c r="A356" s="123" t="s">
        <v>38296</v>
      </c>
      <c r="B356" s="123" t="s">
        <v>37721</v>
      </c>
      <c r="C356" s="123" t="s">
        <v>8</v>
      </c>
      <c r="D356" s="123" t="s">
        <v>21</v>
      </c>
      <c r="E356" s="123" t="s">
        <v>30098</v>
      </c>
      <c r="F356" s="123" t="s">
        <v>91</v>
      </c>
      <c r="G356" s="123" t="s">
        <v>30112</v>
      </c>
      <c r="H356" s="123" t="s">
        <v>37907</v>
      </c>
      <c r="I356" s="123" t="s">
        <v>22</v>
      </c>
      <c r="J356" s="123" t="s">
        <v>0</v>
      </c>
      <c r="K356" s="123" t="s">
        <v>30108</v>
      </c>
      <c r="L356" s="123" t="s">
        <v>30025</v>
      </c>
      <c r="M356" s="123" t="s">
        <v>31087</v>
      </c>
      <c r="N356" s="123">
        <v>702.00000000000011</v>
      </c>
      <c r="P356" s="123">
        <v>59</v>
      </c>
      <c r="Q356" s="123">
        <v>1</v>
      </c>
      <c r="R356" s="123" t="str">
        <f t="shared" si="6"/>
        <v>21-782-14-59-59</v>
      </c>
    </row>
    <row r="357" spans="1:18" x14ac:dyDescent="0.2">
      <c r="A357" s="123" t="s">
        <v>38297</v>
      </c>
      <c r="B357" s="123" t="s">
        <v>37722</v>
      </c>
      <c r="C357" s="123" t="s">
        <v>31</v>
      </c>
      <c r="D357" s="123" t="s">
        <v>37825</v>
      </c>
      <c r="E357" s="123" t="s">
        <v>30098</v>
      </c>
      <c r="F357" s="123" t="s">
        <v>91</v>
      </c>
      <c r="G357" s="123" t="s">
        <v>30112</v>
      </c>
      <c r="H357" s="123" t="s">
        <v>37687</v>
      </c>
      <c r="I357" s="123" t="s">
        <v>1</v>
      </c>
      <c r="J357" s="123" t="s">
        <v>37908</v>
      </c>
      <c r="K357" s="123" t="s">
        <v>30105</v>
      </c>
      <c r="L357" s="123" t="s">
        <v>30025</v>
      </c>
      <c r="M357" s="123" t="s">
        <v>12</v>
      </c>
      <c r="N357" s="123">
        <v>702.00000000000011</v>
      </c>
      <c r="P357" s="123">
        <v>59</v>
      </c>
      <c r="Q357" s="123">
        <v>1</v>
      </c>
      <c r="R357" s="123" t="str">
        <f t="shared" si="6"/>
        <v>21-783-09-59-59</v>
      </c>
    </row>
    <row r="358" spans="1:18" x14ac:dyDescent="0.2">
      <c r="A358" s="123" t="s">
        <v>38298</v>
      </c>
      <c r="B358" s="123" t="s">
        <v>37723</v>
      </c>
      <c r="C358" s="123" t="s">
        <v>31</v>
      </c>
      <c r="D358" s="123" t="s">
        <v>37825</v>
      </c>
      <c r="E358" s="123" t="s">
        <v>30098</v>
      </c>
      <c r="F358" s="123" t="s">
        <v>91</v>
      </c>
      <c r="G358" s="123" t="s">
        <v>30112</v>
      </c>
      <c r="H358" s="123" t="s">
        <v>37909</v>
      </c>
      <c r="I358" s="123" t="s">
        <v>27</v>
      </c>
      <c r="J358" s="123" t="s">
        <v>37910</v>
      </c>
      <c r="L358" s="123" t="s">
        <v>30025</v>
      </c>
      <c r="M358" s="123" t="s">
        <v>12</v>
      </c>
      <c r="N358" s="123">
        <v>702.00000000000011</v>
      </c>
      <c r="P358" s="123">
        <v>59</v>
      </c>
      <c r="Q358" s="123">
        <v>1</v>
      </c>
      <c r="R358" s="123" t="str">
        <f t="shared" si="6"/>
        <v>21-784-06-59-59</v>
      </c>
    </row>
    <row r="359" spans="1:18" x14ac:dyDescent="0.2">
      <c r="A359" s="123" t="s">
        <v>38299</v>
      </c>
      <c r="B359" s="123" t="s">
        <v>37724</v>
      </c>
      <c r="C359" s="123" t="s">
        <v>31</v>
      </c>
      <c r="D359" s="123" t="s">
        <v>37826</v>
      </c>
      <c r="E359" s="123" t="s">
        <v>30098</v>
      </c>
      <c r="F359" s="123" t="s">
        <v>91</v>
      </c>
      <c r="G359" s="123" t="s">
        <v>30112</v>
      </c>
      <c r="H359" s="123" t="s">
        <v>37906</v>
      </c>
      <c r="I359" s="123" t="s">
        <v>28</v>
      </c>
      <c r="J359" s="123" t="s">
        <v>37911</v>
      </c>
      <c r="K359" s="123" t="s">
        <v>282</v>
      </c>
      <c r="L359" s="123" t="s">
        <v>30025</v>
      </c>
      <c r="M359" s="123" t="s">
        <v>12</v>
      </c>
      <c r="N359" s="123">
        <v>702.00000000000011</v>
      </c>
      <c r="P359" s="123">
        <v>59</v>
      </c>
      <c r="Q359" s="123">
        <v>1</v>
      </c>
      <c r="R359" s="123" t="str">
        <f t="shared" ref="R359:R382" si="7">SUBSTITUTE(A359&amp;"-"&amp;P359,"ONE","00")</f>
        <v>21-785-08-59-59</v>
      </c>
    </row>
    <row r="360" spans="1:18" x14ac:dyDescent="0.2">
      <c r="A360" s="123" t="s">
        <v>38300</v>
      </c>
      <c r="B360" s="123" t="s">
        <v>37725</v>
      </c>
      <c r="C360" s="123" t="s">
        <v>31</v>
      </c>
      <c r="D360" s="123" t="s">
        <v>39</v>
      </c>
      <c r="E360" s="123" t="s">
        <v>30098</v>
      </c>
      <c r="F360" s="123" t="s">
        <v>91</v>
      </c>
      <c r="G360" s="123" t="s">
        <v>30112</v>
      </c>
      <c r="H360" s="123" t="s">
        <v>37912</v>
      </c>
      <c r="I360" s="123" t="s">
        <v>25413</v>
      </c>
      <c r="J360" s="123" t="s">
        <v>37910</v>
      </c>
      <c r="L360" s="123" t="s">
        <v>30025</v>
      </c>
      <c r="M360" s="123" t="s">
        <v>12</v>
      </c>
      <c r="N360" s="123">
        <v>702.00000000000011</v>
      </c>
      <c r="P360" s="123">
        <v>59</v>
      </c>
      <c r="Q360" s="123">
        <v>1</v>
      </c>
      <c r="R360" s="123" t="str">
        <f t="shared" si="7"/>
        <v>21-786-14-59-59</v>
      </c>
    </row>
    <row r="361" spans="1:18" x14ac:dyDescent="0.2">
      <c r="A361" s="123" t="s">
        <v>38301</v>
      </c>
      <c r="B361" s="123" t="s">
        <v>37726</v>
      </c>
      <c r="C361" s="123" t="s">
        <v>31</v>
      </c>
      <c r="D361" s="123" t="s">
        <v>25593</v>
      </c>
      <c r="E361" s="123" t="s">
        <v>30098</v>
      </c>
      <c r="F361" s="123" t="s">
        <v>91</v>
      </c>
      <c r="G361" s="123" t="s">
        <v>30112</v>
      </c>
      <c r="H361" s="123" t="s">
        <v>37913</v>
      </c>
      <c r="I361" s="123" t="s">
        <v>54</v>
      </c>
      <c r="J361" s="123" t="s">
        <v>37914</v>
      </c>
      <c r="K361" s="123" t="s">
        <v>282</v>
      </c>
      <c r="L361" s="123" t="s">
        <v>30025</v>
      </c>
      <c r="M361" s="123" t="s">
        <v>12</v>
      </c>
      <c r="N361" s="123">
        <v>702.00000000000011</v>
      </c>
      <c r="P361" s="123">
        <v>59</v>
      </c>
      <c r="Q361" s="123">
        <v>1</v>
      </c>
      <c r="R361" s="123" t="str">
        <f t="shared" si="7"/>
        <v>21-787-11-59-59</v>
      </c>
    </row>
    <row r="362" spans="1:18" x14ac:dyDescent="0.2">
      <c r="A362" s="123" t="s">
        <v>38302</v>
      </c>
      <c r="B362" s="123" t="s">
        <v>37727</v>
      </c>
      <c r="C362" s="123" t="s">
        <v>31</v>
      </c>
      <c r="D362" s="123" t="s">
        <v>25593</v>
      </c>
      <c r="E362" s="123" t="s">
        <v>30098</v>
      </c>
      <c r="F362" s="123" t="s">
        <v>91</v>
      </c>
      <c r="G362" s="123" t="s">
        <v>30112</v>
      </c>
      <c r="H362" s="123" t="s">
        <v>37915</v>
      </c>
      <c r="I362" s="123" t="s">
        <v>28</v>
      </c>
      <c r="J362" s="123" t="s">
        <v>37911</v>
      </c>
      <c r="K362" s="123" t="s">
        <v>282</v>
      </c>
      <c r="L362" s="123" t="s">
        <v>30025</v>
      </c>
      <c r="M362" s="123" t="s">
        <v>12</v>
      </c>
      <c r="N362" s="123">
        <v>702.00000000000011</v>
      </c>
      <c r="P362" s="123">
        <v>59</v>
      </c>
      <c r="Q362" s="123">
        <v>1</v>
      </c>
      <c r="R362" s="123" t="str">
        <f t="shared" si="7"/>
        <v>21-788-08-59-59</v>
      </c>
    </row>
    <row r="363" spans="1:18" x14ac:dyDescent="0.2">
      <c r="A363" s="123" t="s">
        <v>38303</v>
      </c>
      <c r="B363" s="123" t="s">
        <v>37728</v>
      </c>
      <c r="C363" s="123" t="s">
        <v>31</v>
      </c>
      <c r="D363" s="123" t="s">
        <v>25593</v>
      </c>
      <c r="E363" s="123" t="s">
        <v>30098</v>
      </c>
      <c r="F363" s="123" t="s">
        <v>91</v>
      </c>
      <c r="G363" s="123" t="s">
        <v>30112</v>
      </c>
      <c r="H363" s="123" t="s">
        <v>37916</v>
      </c>
      <c r="I363" s="123" t="s">
        <v>23</v>
      </c>
      <c r="J363" s="123" t="s">
        <v>37917</v>
      </c>
      <c r="K363" s="123" t="s">
        <v>282</v>
      </c>
      <c r="L363" s="123" t="s">
        <v>30025</v>
      </c>
      <c r="M363" s="123" t="s">
        <v>12</v>
      </c>
      <c r="N363" s="123">
        <v>702.00000000000011</v>
      </c>
      <c r="P363" s="123">
        <v>59</v>
      </c>
      <c r="Q363" s="123">
        <v>1</v>
      </c>
      <c r="R363" s="123" t="str">
        <f t="shared" si="7"/>
        <v>21-789-16-59-59</v>
      </c>
    </row>
    <row r="364" spans="1:18" x14ac:dyDescent="0.2">
      <c r="A364" s="123" t="s">
        <v>38304</v>
      </c>
      <c r="B364" s="123" t="s">
        <v>37729</v>
      </c>
      <c r="C364" s="123" t="s">
        <v>31</v>
      </c>
      <c r="D364" s="123" t="s">
        <v>37825</v>
      </c>
      <c r="E364" s="123" t="s">
        <v>30098</v>
      </c>
      <c r="F364" s="123" t="s">
        <v>91</v>
      </c>
      <c r="G364" s="123" t="s">
        <v>30112</v>
      </c>
      <c r="H364" s="123" t="s">
        <v>37918</v>
      </c>
      <c r="I364" s="123" t="s">
        <v>54</v>
      </c>
      <c r="J364" s="123" t="s">
        <v>37919</v>
      </c>
      <c r="K364" s="123" t="s">
        <v>30108</v>
      </c>
      <c r="L364" s="123" t="s">
        <v>30025</v>
      </c>
      <c r="M364" s="123" t="s">
        <v>12</v>
      </c>
      <c r="N364" s="123">
        <v>702.00000000000011</v>
      </c>
      <c r="P364" s="123">
        <v>59</v>
      </c>
      <c r="Q364" s="123">
        <v>1</v>
      </c>
      <c r="R364" s="123" t="str">
        <f t="shared" si="7"/>
        <v>21-790-11-59-59</v>
      </c>
    </row>
    <row r="365" spans="1:18" x14ac:dyDescent="0.2">
      <c r="A365" s="123" t="s">
        <v>38305</v>
      </c>
      <c r="B365" s="123" t="s">
        <v>37730</v>
      </c>
      <c r="C365" s="123" t="s">
        <v>31</v>
      </c>
      <c r="D365" s="123" t="s">
        <v>37827</v>
      </c>
      <c r="E365" s="123" t="s">
        <v>30098</v>
      </c>
      <c r="F365" s="123" t="s">
        <v>91</v>
      </c>
      <c r="G365" s="123" t="s">
        <v>30112</v>
      </c>
      <c r="H365" s="123" t="s">
        <v>37920</v>
      </c>
      <c r="I365" s="123" t="s">
        <v>28</v>
      </c>
      <c r="J365" s="123" t="s">
        <v>37921</v>
      </c>
      <c r="K365" s="123" t="s">
        <v>282</v>
      </c>
      <c r="L365" s="123" t="s">
        <v>30025</v>
      </c>
      <c r="M365" s="123" t="s">
        <v>12</v>
      </c>
      <c r="N365" s="123">
        <v>702.00000000000011</v>
      </c>
      <c r="P365" s="123">
        <v>59</v>
      </c>
      <c r="Q365" s="123">
        <v>1</v>
      </c>
      <c r="R365" s="123" t="str">
        <f t="shared" si="7"/>
        <v>21-791-08-59-59</v>
      </c>
    </row>
    <row r="366" spans="1:18" x14ac:dyDescent="0.2">
      <c r="A366" s="123" t="s">
        <v>38306</v>
      </c>
      <c r="B366" s="123" t="s">
        <v>37731</v>
      </c>
      <c r="C366" s="123" t="s">
        <v>31</v>
      </c>
      <c r="D366" s="123" t="s">
        <v>37827</v>
      </c>
      <c r="E366" s="123" t="s">
        <v>30098</v>
      </c>
      <c r="F366" s="123" t="s">
        <v>91</v>
      </c>
      <c r="G366" s="123" t="s">
        <v>30112</v>
      </c>
      <c r="H366" s="123" t="s">
        <v>37922</v>
      </c>
      <c r="I366" s="123" t="s">
        <v>228</v>
      </c>
      <c r="J366" s="123" t="s">
        <v>37919</v>
      </c>
      <c r="K366" s="123" t="s">
        <v>282</v>
      </c>
      <c r="L366" s="123" t="s">
        <v>30025</v>
      </c>
      <c r="M366" s="123" t="s">
        <v>12</v>
      </c>
      <c r="N366" s="123">
        <v>702.00000000000011</v>
      </c>
      <c r="P366" s="123">
        <v>59</v>
      </c>
      <c r="Q366" s="123">
        <v>1</v>
      </c>
      <c r="R366" s="123" t="str">
        <f t="shared" si="7"/>
        <v>21-792-72-59-59</v>
      </c>
    </row>
    <row r="367" spans="1:18" x14ac:dyDescent="0.2">
      <c r="A367" s="123" t="s">
        <v>38307</v>
      </c>
      <c r="B367" s="123" t="s">
        <v>37732</v>
      </c>
      <c r="C367" s="123" t="s">
        <v>8</v>
      </c>
      <c r="D367" s="123" t="s">
        <v>21</v>
      </c>
      <c r="E367" s="123" t="s">
        <v>30098</v>
      </c>
      <c r="F367" s="123" t="s">
        <v>91</v>
      </c>
      <c r="G367" s="123" t="s">
        <v>30112</v>
      </c>
      <c r="H367" s="123" t="s">
        <v>37687</v>
      </c>
      <c r="I367" s="123" t="s">
        <v>1</v>
      </c>
      <c r="J367" s="123" t="s">
        <v>0</v>
      </c>
      <c r="K367" s="123" t="s">
        <v>30108</v>
      </c>
      <c r="L367" s="123" t="s">
        <v>30025</v>
      </c>
      <c r="M367" s="123" t="s">
        <v>31087</v>
      </c>
      <c r="N367" s="123">
        <v>702.00000000000011</v>
      </c>
      <c r="P367" s="123">
        <v>59</v>
      </c>
      <c r="Q367" s="123">
        <v>1</v>
      </c>
      <c r="R367" s="123" t="str">
        <f t="shared" si="7"/>
        <v>21-793-09-59-59</v>
      </c>
    </row>
    <row r="368" spans="1:18" x14ac:dyDescent="0.2">
      <c r="A368" s="123" t="s">
        <v>38308</v>
      </c>
      <c r="B368" s="123" t="s">
        <v>37733</v>
      </c>
      <c r="C368" s="123" t="s">
        <v>8</v>
      </c>
      <c r="D368" s="123" t="s">
        <v>21</v>
      </c>
      <c r="E368" s="123" t="s">
        <v>30098</v>
      </c>
      <c r="F368" s="123" t="s">
        <v>91</v>
      </c>
      <c r="G368" s="123" t="s">
        <v>30112</v>
      </c>
      <c r="H368" s="123" t="s">
        <v>37907</v>
      </c>
      <c r="I368" s="123" t="s">
        <v>22</v>
      </c>
      <c r="J368" s="123" t="s">
        <v>37919</v>
      </c>
      <c r="K368" s="123" t="s">
        <v>30108</v>
      </c>
      <c r="L368" s="123" t="s">
        <v>30025</v>
      </c>
      <c r="M368" s="123" t="s">
        <v>31087</v>
      </c>
      <c r="N368" s="123">
        <v>702.00000000000011</v>
      </c>
      <c r="P368" s="123">
        <v>59</v>
      </c>
      <c r="Q368" s="123">
        <v>1</v>
      </c>
      <c r="R368" s="123" t="str">
        <f t="shared" si="7"/>
        <v>21-582-14-59-59</v>
      </c>
    </row>
    <row r="369" spans="1:18" x14ac:dyDescent="0.2">
      <c r="A369" s="123" t="s">
        <v>38309</v>
      </c>
      <c r="B369" s="123" t="s">
        <v>37734</v>
      </c>
      <c r="C369" s="123" t="s">
        <v>8</v>
      </c>
      <c r="D369" s="123" t="s">
        <v>21</v>
      </c>
      <c r="E369" s="123" t="s">
        <v>30098</v>
      </c>
      <c r="F369" s="123" t="s">
        <v>91</v>
      </c>
      <c r="G369" s="123" t="s">
        <v>30112</v>
      </c>
      <c r="H369" s="123" t="s">
        <v>37906</v>
      </c>
      <c r="I369" s="123" t="s">
        <v>28</v>
      </c>
      <c r="J369" s="123" t="s">
        <v>0</v>
      </c>
      <c r="K369" s="123" t="s">
        <v>30108</v>
      </c>
      <c r="L369" s="123" t="s">
        <v>30025</v>
      </c>
      <c r="M369" s="123" t="s">
        <v>31087</v>
      </c>
      <c r="N369" s="123">
        <v>702.00000000000011</v>
      </c>
      <c r="P369" s="123">
        <v>57</v>
      </c>
      <c r="Q369" s="123">
        <v>1</v>
      </c>
      <c r="R369" s="123" t="str">
        <f t="shared" si="7"/>
        <v>21-676-08-57-57</v>
      </c>
    </row>
    <row r="370" spans="1:18" x14ac:dyDescent="0.2">
      <c r="A370" s="123" t="s">
        <v>38310</v>
      </c>
      <c r="B370" s="123" t="s">
        <v>37735</v>
      </c>
      <c r="C370" s="123" t="s">
        <v>8</v>
      </c>
      <c r="D370" s="123" t="s">
        <v>21</v>
      </c>
      <c r="E370" s="123" t="s">
        <v>30098</v>
      </c>
      <c r="F370" s="123" t="s">
        <v>91</v>
      </c>
      <c r="G370" s="123" t="s">
        <v>30112</v>
      </c>
      <c r="H370" s="123" t="s">
        <v>37923</v>
      </c>
      <c r="I370" s="123" t="s">
        <v>100</v>
      </c>
      <c r="J370" s="123" t="s">
        <v>37919</v>
      </c>
      <c r="K370" s="123" t="s">
        <v>30108</v>
      </c>
      <c r="L370" s="123" t="s">
        <v>30025</v>
      </c>
      <c r="M370" s="123" t="s">
        <v>31087</v>
      </c>
      <c r="N370" s="123">
        <v>702.00000000000011</v>
      </c>
      <c r="P370" s="123">
        <v>57</v>
      </c>
      <c r="Q370" s="123">
        <v>1</v>
      </c>
      <c r="R370" s="123" t="str">
        <f t="shared" si="7"/>
        <v>21-719-17-57-57</v>
      </c>
    </row>
    <row r="371" spans="1:18" x14ac:dyDescent="0.2">
      <c r="A371" s="123" t="s">
        <v>38311</v>
      </c>
      <c r="B371" s="123" t="s">
        <v>37736</v>
      </c>
      <c r="C371" s="123" t="s">
        <v>8</v>
      </c>
      <c r="D371" s="123" t="s">
        <v>21</v>
      </c>
      <c r="E371" s="123" t="s">
        <v>30098</v>
      </c>
      <c r="F371" s="123" t="s">
        <v>91</v>
      </c>
      <c r="G371" s="123" t="s">
        <v>30112</v>
      </c>
      <c r="H371" s="123" t="s">
        <v>37924</v>
      </c>
      <c r="I371" s="123" t="s">
        <v>27</v>
      </c>
      <c r="J371" s="123" t="s">
        <v>0</v>
      </c>
      <c r="K371" s="123" t="s">
        <v>30108</v>
      </c>
      <c r="L371" s="123" t="s">
        <v>30025</v>
      </c>
      <c r="M371" s="123" t="s">
        <v>31087</v>
      </c>
      <c r="N371" s="123">
        <v>702.00000000000011</v>
      </c>
      <c r="P371" s="123">
        <v>59</v>
      </c>
      <c r="Q371" s="123">
        <v>1</v>
      </c>
      <c r="R371" s="123" t="str">
        <f t="shared" si="7"/>
        <v>21-720-06-59-59</v>
      </c>
    </row>
    <row r="372" spans="1:18" x14ac:dyDescent="0.2">
      <c r="A372" s="123" t="s">
        <v>38312</v>
      </c>
      <c r="B372" s="123" t="s">
        <v>37737</v>
      </c>
      <c r="C372" s="123" t="s">
        <v>8</v>
      </c>
      <c r="D372" s="123" t="s">
        <v>21</v>
      </c>
      <c r="E372" s="123" t="s">
        <v>30098</v>
      </c>
      <c r="F372" s="123" t="s">
        <v>91</v>
      </c>
      <c r="G372" s="123" t="s">
        <v>30112</v>
      </c>
      <c r="H372" s="123" t="s">
        <v>37923</v>
      </c>
      <c r="I372" s="123" t="s">
        <v>100</v>
      </c>
      <c r="J372" s="123" t="s">
        <v>0</v>
      </c>
      <c r="K372" s="123" t="s">
        <v>30108</v>
      </c>
      <c r="L372" s="123" t="s">
        <v>30025</v>
      </c>
      <c r="M372" s="123" t="s">
        <v>31087</v>
      </c>
      <c r="N372" s="123">
        <v>702.00000000000011</v>
      </c>
      <c r="P372" s="123">
        <v>57</v>
      </c>
      <c r="Q372" s="123">
        <v>1</v>
      </c>
      <c r="R372" s="123" t="str">
        <f t="shared" si="7"/>
        <v>21-794-17-57-57</v>
      </c>
    </row>
    <row r="373" spans="1:18" x14ac:dyDescent="0.2">
      <c r="A373" s="123" t="s">
        <v>38313</v>
      </c>
      <c r="B373" s="123" t="s">
        <v>37738</v>
      </c>
      <c r="C373" s="123" t="s">
        <v>8</v>
      </c>
      <c r="D373" s="123" t="s">
        <v>21</v>
      </c>
      <c r="E373" s="123" t="s">
        <v>30098</v>
      </c>
      <c r="F373" s="123" t="s">
        <v>91</v>
      </c>
      <c r="G373" s="123" t="s">
        <v>30112</v>
      </c>
      <c r="H373" s="123" t="s">
        <v>37907</v>
      </c>
      <c r="I373" s="123" t="s">
        <v>22</v>
      </c>
      <c r="J373" s="123" t="s">
        <v>0</v>
      </c>
      <c r="K373" s="123" t="s">
        <v>30108</v>
      </c>
      <c r="L373" s="123" t="s">
        <v>30025</v>
      </c>
      <c r="M373" s="123" t="s">
        <v>31087</v>
      </c>
      <c r="N373" s="123">
        <v>702.00000000000011</v>
      </c>
      <c r="P373" s="123">
        <v>59</v>
      </c>
      <c r="Q373" s="123">
        <v>1</v>
      </c>
      <c r="R373" s="123" t="str">
        <f t="shared" si="7"/>
        <v>21-795-14-59-59</v>
      </c>
    </row>
    <row r="374" spans="1:18" x14ac:dyDescent="0.2">
      <c r="A374" s="123" t="s">
        <v>38314</v>
      </c>
      <c r="B374" s="123" t="s">
        <v>37739</v>
      </c>
      <c r="C374" s="123" t="s">
        <v>8</v>
      </c>
      <c r="D374" s="123" t="s">
        <v>21</v>
      </c>
      <c r="E374" s="123" t="s">
        <v>30098</v>
      </c>
      <c r="F374" s="123" t="s">
        <v>91</v>
      </c>
      <c r="G374" s="123" t="s">
        <v>30112</v>
      </c>
      <c r="H374" s="123" t="s">
        <v>37925</v>
      </c>
      <c r="I374" s="123" t="s">
        <v>215</v>
      </c>
      <c r="J374" s="123" t="s">
        <v>0</v>
      </c>
      <c r="K374" s="123" t="s">
        <v>30108</v>
      </c>
      <c r="L374" s="123" t="s">
        <v>30025</v>
      </c>
      <c r="M374" s="123" t="s">
        <v>31087</v>
      </c>
      <c r="N374" s="123">
        <v>702.00000000000011</v>
      </c>
      <c r="P374" s="123">
        <v>57</v>
      </c>
      <c r="Q374" s="123">
        <v>1</v>
      </c>
      <c r="R374" s="123" t="str">
        <f t="shared" si="7"/>
        <v>21-796-13-57-57</v>
      </c>
    </row>
    <row r="375" spans="1:18" x14ac:dyDescent="0.2">
      <c r="A375" s="123" t="s">
        <v>38315</v>
      </c>
      <c r="B375" s="123" t="s">
        <v>37740</v>
      </c>
      <c r="C375" s="123" t="s">
        <v>8</v>
      </c>
      <c r="D375" s="123" t="s">
        <v>21</v>
      </c>
      <c r="E375" s="123" t="s">
        <v>30098</v>
      </c>
      <c r="F375" s="123" t="s">
        <v>91</v>
      </c>
      <c r="G375" s="123" t="s">
        <v>30112</v>
      </c>
      <c r="H375" s="123" t="s">
        <v>37926</v>
      </c>
      <c r="I375" s="123" t="s">
        <v>54</v>
      </c>
      <c r="J375" s="123" t="s">
        <v>0</v>
      </c>
      <c r="K375" s="123" t="s">
        <v>30108</v>
      </c>
      <c r="L375" s="123" t="s">
        <v>30025</v>
      </c>
      <c r="M375" s="123" t="s">
        <v>31087</v>
      </c>
      <c r="N375" s="123">
        <v>702.00000000000011</v>
      </c>
      <c r="P375" s="123">
        <v>59</v>
      </c>
      <c r="Q375" s="123">
        <v>1</v>
      </c>
      <c r="R375" s="123" t="str">
        <f t="shared" si="7"/>
        <v>21-797-11-59-59</v>
      </c>
    </row>
    <row r="376" spans="1:18" x14ac:dyDescent="0.2">
      <c r="A376" s="123" t="s">
        <v>38316</v>
      </c>
      <c r="B376" s="123" t="s">
        <v>37741</v>
      </c>
      <c r="C376" s="123" t="s">
        <v>8</v>
      </c>
      <c r="D376" s="123" t="s">
        <v>21</v>
      </c>
      <c r="E376" s="123" t="s">
        <v>30098</v>
      </c>
      <c r="F376" s="123" t="s">
        <v>91</v>
      </c>
      <c r="G376" s="123" t="s">
        <v>30112</v>
      </c>
      <c r="H376" s="123" t="s">
        <v>37687</v>
      </c>
      <c r="I376" s="123" t="s">
        <v>1</v>
      </c>
      <c r="J376" s="123" t="s">
        <v>0</v>
      </c>
      <c r="K376" s="123" t="s">
        <v>30108</v>
      </c>
      <c r="L376" s="123" t="s">
        <v>30025</v>
      </c>
      <c r="M376" s="123" t="s">
        <v>12</v>
      </c>
      <c r="N376" s="123">
        <v>702.00000000000011</v>
      </c>
      <c r="P376" s="123">
        <v>57</v>
      </c>
      <c r="Q376" s="123">
        <v>1</v>
      </c>
      <c r="R376" s="123" t="str">
        <f t="shared" si="7"/>
        <v>21-798-09-57-57</v>
      </c>
    </row>
    <row r="377" spans="1:18" x14ac:dyDescent="0.2">
      <c r="A377" s="123" t="s">
        <v>38317</v>
      </c>
      <c r="B377" s="123" t="s">
        <v>37742</v>
      </c>
      <c r="C377" s="123" t="s">
        <v>8</v>
      </c>
      <c r="D377" s="123" t="s">
        <v>21</v>
      </c>
      <c r="E377" s="123" t="s">
        <v>30098</v>
      </c>
      <c r="F377" s="123" t="s">
        <v>91</v>
      </c>
      <c r="G377" s="123" t="s">
        <v>30112</v>
      </c>
      <c r="H377" s="123" t="s">
        <v>37926</v>
      </c>
      <c r="I377" s="123" t="s">
        <v>54</v>
      </c>
      <c r="J377" s="123" t="s">
        <v>0</v>
      </c>
      <c r="K377" s="123" t="s">
        <v>30108</v>
      </c>
      <c r="L377" s="123" t="s">
        <v>30025</v>
      </c>
      <c r="M377" s="123" t="s">
        <v>12</v>
      </c>
      <c r="N377" s="123">
        <v>702.00000000000011</v>
      </c>
      <c r="P377" s="123">
        <v>59</v>
      </c>
      <c r="Q377" s="123">
        <v>1</v>
      </c>
      <c r="R377" s="123" t="str">
        <f t="shared" si="7"/>
        <v>21-799-11-59-59</v>
      </c>
    </row>
    <row r="378" spans="1:18" x14ac:dyDescent="0.2">
      <c r="A378" s="123" t="s">
        <v>38318</v>
      </c>
      <c r="B378" s="123" t="s">
        <v>37743</v>
      </c>
      <c r="C378" s="123" t="s">
        <v>8</v>
      </c>
      <c r="D378" s="123" t="s">
        <v>21</v>
      </c>
      <c r="E378" s="123" t="s">
        <v>30098</v>
      </c>
      <c r="F378" s="123" t="s">
        <v>91</v>
      </c>
      <c r="G378" s="123" t="s">
        <v>30112</v>
      </c>
      <c r="H378" s="123" t="s">
        <v>37927</v>
      </c>
      <c r="I378" s="123" t="s">
        <v>52</v>
      </c>
      <c r="J378" s="123" t="s">
        <v>0</v>
      </c>
      <c r="K378" s="123" t="s">
        <v>30108</v>
      </c>
      <c r="L378" s="123" t="s">
        <v>30025</v>
      </c>
      <c r="M378" s="123" t="s">
        <v>31087</v>
      </c>
      <c r="N378" s="123">
        <v>702.00000000000011</v>
      </c>
      <c r="P378" s="123">
        <v>59</v>
      </c>
      <c r="Q378" s="123">
        <v>1</v>
      </c>
      <c r="R378" s="123" t="str">
        <f t="shared" si="7"/>
        <v>21-800-02-59-59</v>
      </c>
    </row>
    <row r="379" spans="1:18" x14ac:dyDescent="0.2">
      <c r="A379" s="123" t="s">
        <v>38319</v>
      </c>
      <c r="B379" s="123" t="s">
        <v>37744</v>
      </c>
      <c r="C379" s="123" t="s">
        <v>8</v>
      </c>
      <c r="D379" s="123" t="s">
        <v>21</v>
      </c>
      <c r="E379" s="123" t="s">
        <v>30098</v>
      </c>
      <c r="F379" s="123" t="s">
        <v>91</v>
      </c>
      <c r="G379" s="123" t="s">
        <v>30112</v>
      </c>
      <c r="H379" s="123" t="s">
        <v>37928</v>
      </c>
      <c r="I379" s="123" t="s">
        <v>25445</v>
      </c>
      <c r="J379" s="123" t="s">
        <v>0</v>
      </c>
      <c r="K379" s="123" t="s">
        <v>30108</v>
      </c>
      <c r="L379" s="123" t="s">
        <v>30025</v>
      </c>
      <c r="M379" s="123" t="s">
        <v>31087</v>
      </c>
      <c r="N379" s="123">
        <v>702.00000000000011</v>
      </c>
      <c r="P379" s="123">
        <v>57</v>
      </c>
      <c r="Q379" s="123">
        <v>1</v>
      </c>
      <c r="R379" s="123" t="str">
        <f t="shared" si="7"/>
        <v>21-801-90-57-57</v>
      </c>
    </row>
    <row r="380" spans="1:18" x14ac:dyDescent="0.2">
      <c r="A380" s="123" t="s">
        <v>38320</v>
      </c>
      <c r="B380" s="123" t="s">
        <v>37745</v>
      </c>
      <c r="C380" s="123" t="s">
        <v>8</v>
      </c>
      <c r="D380" s="123" t="s">
        <v>21</v>
      </c>
      <c r="E380" s="123" t="s">
        <v>30098</v>
      </c>
      <c r="F380" s="123" t="s">
        <v>91</v>
      </c>
      <c r="G380" s="123" t="s">
        <v>30112</v>
      </c>
      <c r="H380" s="123" t="s">
        <v>37926</v>
      </c>
      <c r="I380" s="123" t="s">
        <v>54</v>
      </c>
      <c r="J380" s="123" t="s">
        <v>30579</v>
      </c>
      <c r="K380" s="123" t="s">
        <v>30103</v>
      </c>
      <c r="L380" s="123" t="s">
        <v>30025</v>
      </c>
      <c r="M380" s="123" t="s">
        <v>31087</v>
      </c>
      <c r="N380" s="123">
        <v>702.00000000000011</v>
      </c>
      <c r="P380" s="123">
        <v>59</v>
      </c>
      <c r="Q380" s="123">
        <v>1</v>
      </c>
      <c r="R380" s="123" t="str">
        <f t="shared" si="7"/>
        <v>21-802-11-59-59</v>
      </c>
    </row>
    <row r="381" spans="1:18" x14ac:dyDescent="0.2">
      <c r="A381" s="137" t="s">
        <v>38321</v>
      </c>
      <c r="B381" s="123" t="s">
        <v>25625</v>
      </c>
      <c r="C381" s="123" t="s">
        <v>8</v>
      </c>
      <c r="D381" s="123" t="s">
        <v>9</v>
      </c>
      <c r="E381" s="123" t="s">
        <v>30098</v>
      </c>
      <c r="F381" s="123" t="s">
        <v>91</v>
      </c>
      <c r="G381" s="123" t="s">
        <v>30112</v>
      </c>
      <c r="H381" s="123" t="s">
        <v>37929</v>
      </c>
      <c r="I381" s="137" t="s">
        <v>25402</v>
      </c>
      <c r="J381" s="123" t="s">
        <v>0</v>
      </c>
      <c r="K381" s="123" t="s">
        <v>30108</v>
      </c>
      <c r="L381" s="123" t="s">
        <v>30025</v>
      </c>
      <c r="M381" s="123" t="s">
        <v>31087</v>
      </c>
      <c r="N381" s="123">
        <v>702.00000000000011</v>
      </c>
      <c r="P381" s="123">
        <v>57</v>
      </c>
      <c r="Q381" s="123">
        <v>1</v>
      </c>
      <c r="R381" s="123" t="str">
        <f t="shared" si="7"/>
        <v>21-012-25-57-57</v>
      </c>
    </row>
    <row r="382" spans="1:18" x14ac:dyDescent="0.2">
      <c r="A382" s="123" t="s">
        <v>38322</v>
      </c>
      <c r="B382" s="123" t="s">
        <v>26231</v>
      </c>
      <c r="C382" s="123" t="s">
        <v>8</v>
      </c>
      <c r="D382" s="123" t="s">
        <v>21</v>
      </c>
      <c r="E382" s="123" t="s">
        <v>30098</v>
      </c>
      <c r="F382" s="123" t="s">
        <v>91</v>
      </c>
      <c r="G382" s="123" t="s">
        <v>30112</v>
      </c>
      <c r="H382" s="123" t="s">
        <v>37923</v>
      </c>
      <c r="I382" s="123" t="s">
        <v>100</v>
      </c>
      <c r="J382" s="123" t="s">
        <v>0</v>
      </c>
      <c r="K382" s="123" t="s">
        <v>30108</v>
      </c>
      <c r="L382" s="123" t="s">
        <v>30025</v>
      </c>
      <c r="M382" s="123" t="s">
        <v>31087</v>
      </c>
      <c r="N382" s="123">
        <v>702.00000000000011</v>
      </c>
      <c r="P382" s="123">
        <v>59</v>
      </c>
      <c r="Q382" s="123">
        <v>1</v>
      </c>
      <c r="R382" s="123" t="str">
        <f t="shared" si="7"/>
        <v>21-068-17-59-59</v>
      </c>
    </row>
    <row r="383" spans="1:18" x14ac:dyDescent="0.2">
      <c r="A383" s="137" t="s">
        <v>38323</v>
      </c>
      <c r="B383" s="123" t="s">
        <v>25927</v>
      </c>
      <c r="C383" s="123" t="s">
        <v>8</v>
      </c>
      <c r="D383" s="123" t="s">
        <v>21</v>
      </c>
      <c r="E383" s="123" t="s">
        <v>30098</v>
      </c>
      <c r="F383" s="123" t="s">
        <v>91</v>
      </c>
      <c r="G383" s="123" t="s">
        <v>30112</v>
      </c>
      <c r="H383" s="123" t="s">
        <v>37930</v>
      </c>
      <c r="I383" s="137" t="s">
        <v>25498</v>
      </c>
      <c r="J383" s="123" t="s">
        <v>0</v>
      </c>
      <c r="K383" s="123" t="s">
        <v>30108</v>
      </c>
      <c r="L383" s="123" t="s">
        <v>30025</v>
      </c>
      <c r="M383" s="123" t="s">
        <v>31087</v>
      </c>
      <c r="N383" s="123">
        <v>702.00000000000011</v>
      </c>
      <c r="P383" s="123">
        <v>57</v>
      </c>
      <c r="Q383" s="123">
        <v>1</v>
      </c>
      <c r="R383" s="123" t="str">
        <f t="shared" ref="R383:R401" si="8">SUBSTITUTE(A383&amp;"-"&amp;P383,"ONE","00")</f>
        <v>21-009-20-57-57</v>
      </c>
    </row>
    <row r="384" spans="1:18" x14ac:dyDescent="0.2">
      <c r="A384" s="123" t="s">
        <v>38324</v>
      </c>
      <c r="B384" s="123" t="s">
        <v>25929</v>
      </c>
      <c r="C384" s="123" t="s">
        <v>8</v>
      </c>
      <c r="D384" s="123" t="s">
        <v>17</v>
      </c>
      <c r="E384" s="123" t="s">
        <v>30098</v>
      </c>
      <c r="F384" s="123" t="s">
        <v>91</v>
      </c>
      <c r="G384" s="123" t="s">
        <v>30112</v>
      </c>
      <c r="H384" s="123" t="s">
        <v>37931</v>
      </c>
      <c r="I384" s="123" t="s">
        <v>25428</v>
      </c>
      <c r="J384" s="123" t="s">
        <v>0</v>
      </c>
      <c r="K384" s="123" t="s">
        <v>30108</v>
      </c>
      <c r="L384" s="123" t="s">
        <v>30025</v>
      </c>
      <c r="M384" s="123" t="s">
        <v>31087</v>
      </c>
      <c r="N384" s="123">
        <v>702.00000000000011</v>
      </c>
      <c r="P384" s="123">
        <v>59</v>
      </c>
      <c r="Q384" s="123">
        <v>1</v>
      </c>
      <c r="R384" s="123" t="str">
        <f t="shared" si="8"/>
        <v>21-072-20-59-59</v>
      </c>
    </row>
    <row r="385" spans="1:18" x14ac:dyDescent="0.2">
      <c r="A385" s="123" t="s">
        <v>38325</v>
      </c>
      <c r="B385" s="123" t="s">
        <v>25876</v>
      </c>
      <c r="C385" s="123" t="s">
        <v>8</v>
      </c>
      <c r="D385" s="123" t="s">
        <v>21</v>
      </c>
      <c r="E385" s="123" t="s">
        <v>30098</v>
      </c>
      <c r="F385" s="123" t="s">
        <v>91</v>
      </c>
      <c r="G385" s="123" t="s">
        <v>30112</v>
      </c>
      <c r="H385" s="123" t="s">
        <v>37906</v>
      </c>
      <c r="I385" s="123" t="s">
        <v>28</v>
      </c>
      <c r="J385" s="123" t="s">
        <v>0</v>
      </c>
      <c r="K385" s="123" t="s">
        <v>30108</v>
      </c>
      <c r="L385" s="123" t="s">
        <v>30025</v>
      </c>
      <c r="M385" s="123" t="s">
        <v>31087</v>
      </c>
      <c r="N385" s="123">
        <v>702.00000000000011</v>
      </c>
      <c r="P385" s="123">
        <v>57</v>
      </c>
      <c r="Q385" s="123">
        <v>1</v>
      </c>
      <c r="R385" s="123" t="str">
        <f t="shared" si="8"/>
        <v>21-074-08-57-57</v>
      </c>
    </row>
    <row r="386" spans="1:18" x14ac:dyDescent="0.2">
      <c r="A386" s="123" t="s">
        <v>38326</v>
      </c>
      <c r="B386" s="123" t="s">
        <v>37746</v>
      </c>
      <c r="C386" s="123" t="s">
        <v>8</v>
      </c>
      <c r="D386" s="123" t="s">
        <v>21</v>
      </c>
      <c r="E386" s="123" t="s">
        <v>30098</v>
      </c>
      <c r="F386" s="123" t="s">
        <v>91</v>
      </c>
      <c r="G386" s="123" t="s">
        <v>30112</v>
      </c>
      <c r="H386" s="123" t="s">
        <v>37906</v>
      </c>
      <c r="I386" s="123" t="s">
        <v>28</v>
      </c>
      <c r="J386" s="123" t="s">
        <v>0</v>
      </c>
      <c r="K386" s="123" t="s">
        <v>30108</v>
      </c>
      <c r="L386" s="123" t="s">
        <v>30025</v>
      </c>
      <c r="M386" s="123" t="s">
        <v>31087</v>
      </c>
      <c r="N386" s="123">
        <v>702.00000000000011</v>
      </c>
      <c r="P386" s="123">
        <v>57</v>
      </c>
      <c r="Q386" s="123">
        <v>1</v>
      </c>
      <c r="R386" s="123" t="str">
        <f t="shared" si="8"/>
        <v>21-803-08-57-57</v>
      </c>
    </row>
    <row r="387" spans="1:18" x14ac:dyDescent="0.2">
      <c r="A387" s="123" t="s">
        <v>38327</v>
      </c>
      <c r="B387" s="123" t="s">
        <v>37747</v>
      </c>
      <c r="C387" s="123" t="s">
        <v>8</v>
      </c>
      <c r="D387" s="123" t="s">
        <v>21</v>
      </c>
      <c r="E387" s="123" t="s">
        <v>30098</v>
      </c>
      <c r="F387" s="123" t="s">
        <v>91</v>
      </c>
      <c r="G387" s="123" t="s">
        <v>30112</v>
      </c>
      <c r="H387" s="123" t="s">
        <v>37907</v>
      </c>
      <c r="I387" s="123" t="s">
        <v>22</v>
      </c>
      <c r="J387" s="123" t="s">
        <v>0</v>
      </c>
      <c r="K387" s="123" t="s">
        <v>30108</v>
      </c>
      <c r="L387" s="123" t="s">
        <v>30025</v>
      </c>
      <c r="M387" s="123" t="s">
        <v>31087</v>
      </c>
      <c r="N387" s="123">
        <v>702.00000000000011</v>
      </c>
      <c r="P387" s="123">
        <v>59</v>
      </c>
      <c r="Q387" s="123">
        <v>1</v>
      </c>
      <c r="R387" s="123" t="str">
        <f t="shared" si="8"/>
        <v>21-804-14-59-59</v>
      </c>
    </row>
    <row r="388" spans="1:18" x14ac:dyDescent="0.2">
      <c r="A388" s="123" t="s">
        <v>38328</v>
      </c>
      <c r="B388" s="123" t="s">
        <v>37748</v>
      </c>
      <c r="C388" s="123" t="s">
        <v>8</v>
      </c>
      <c r="D388" s="123" t="s">
        <v>21</v>
      </c>
      <c r="E388" s="123" t="s">
        <v>30098</v>
      </c>
      <c r="F388" s="123" t="s">
        <v>91</v>
      </c>
      <c r="G388" s="123" t="s">
        <v>30112</v>
      </c>
      <c r="H388" s="123" t="s">
        <v>37926</v>
      </c>
      <c r="I388" s="123" t="s">
        <v>54</v>
      </c>
      <c r="J388" s="123" t="s">
        <v>0</v>
      </c>
      <c r="K388" s="123" t="s">
        <v>30108</v>
      </c>
      <c r="L388" s="123" t="s">
        <v>30025</v>
      </c>
      <c r="M388" s="123" t="s">
        <v>31087</v>
      </c>
      <c r="N388" s="123">
        <v>702.00000000000011</v>
      </c>
      <c r="P388" s="123">
        <v>59</v>
      </c>
      <c r="Q388" s="123">
        <v>1</v>
      </c>
      <c r="R388" s="123" t="str">
        <f t="shared" si="8"/>
        <v>21-805-11-59-59</v>
      </c>
    </row>
    <row r="389" spans="1:18" x14ac:dyDescent="0.2">
      <c r="A389" s="123" t="s">
        <v>38329</v>
      </c>
      <c r="B389" s="123" t="s">
        <v>37749</v>
      </c>
      <c r="C389" s="123" t="s">
        <v>8</v>
      </c>
      <c r="D389" s="123" t="s">
        <v>21</v>
      </c>
      <c r="E389" s="123" t="s">
        <v>30098</v>
      </c>
      <c r="F389" s="123" t="s">
        <v>91</v>
      </c>
      <c r="G389" s="123" t="s">
        <v>30112</v>
      </c>
      <c r="H389" s="123" t="s">
        <v>37687</v>
      </c>
      <c r="I389" s="123" t="s">
        <v>1</v>
      </c>
      <c r="J389" s="123" t="s">
        <v>0</v>
      </c>
      <c r="K389" s="123" t="s">
        <v>30108</v>
      </c>
      <c r="L389" s="123" t="s">
        <v>30025</v>
      </c>
      <c r="M389" s="123" t="s">
        <v>31087</v>
      </c>
      <c r="N389" s="123">
        <v>702.00000000000011</v>
      </c>
      <c r="P389" s="123">
        <v>59</v>
      </c>
      <c r="Q389" s="123">
        <v>1</v>
      </c>
      <c r="R389" s="123" t="str">
        <f t="shared" si="8"/>
        <v>21-806-09-59-59</v>
      </c>
    </row>
    <row r="390" spans="1:18" x14ac:dyDescent="0.2">
      <c r="A390" s="137" t="s">
        <v>38330</v>
      </c>
      <c r="B390" s="123" t="s">
        <v>25930</v>
      </c>
      <c r="C390" s="123" t="s">
        <v>8</v>
      </c>
      <c r="D390" s="123" t="s">
        <v>9</v>
      </c>
      <c r="E390" s="123" t="s">
        <v>30098</v>
      </c>
      <c r="F390" s="123" t="s">
        <v>91</v>
      </c>
      <c r="G390" s="123" t="s">
        <v>30112</v>
      </c>
      <c r="H390" s="123" t="s">
        <v>37924</v>
      </c>
      <c r="I390" s="137" t="s">
        <v>23</v>
      </c>
      <c r="J390" s="123" t="s">
        <v>0</v>
      </c>
      <c r="K390" s="123" t="s">
        <v>30108</v>
      </c>
      <c r="L390" s="123" t="s">
        <v>30025</v>
      </c>
      <c r="M390" s="123" t="s">
        <v>31087</v>
      </c>
      <c r="N390" s="123">
        <v>702.00000000000011</v>
      </c>
      <c r="P390" s="123">
        <v>59</v>
      </c>
      <c r="Q390" s="123">
        <v>1</v>
      </c>
      <c r="R390" s="123" t="str">
        <f t="shared" si="8"/>
        <v>21-077-15-59-59</v>
      </c>
    </row>
    <row r="391" spans="1:18" x14ac:dyDescent="0.2">
      <c r="A391" s="123" t="s">
        <v>38331</v>
      </c>
      <c r="B391" s="123" t="s">
        <v>37750</v>
      </c>
      <c r="C391" s="123" t="s">
        <v>8</v>
      </c>
      <c r="D391" s="123" t="s">
        <v>30</v>
      </c>
      <c r="E391" s="123" t="s">
        <v>30098</v>
      </c>
      <c r="F391" s="123" t="s">
        <v>91</v>
      </c>
      <c r="G391" s="123" t="s">
        <v>30112</v>
      </c>
      <c r="H391" s="123" t="s">
        <v>37932</v>
      </c>
      <c r="I391" s="123" t="s">
        <v>37933</v>
      </c>
      <c r="J391" s="123" t="s">
        <v>37934</v>
      </c>
      <c r="K391" s="123" t="s">
        <v>282</v>
      </c>
      <c r="L391" s="123" t="s">
        <v>30025</v>
      </c>
      <c r="M391" s="123" t="s">
        <v>31087</v>
      </c>
      <c r="N391" s="123">
        <v>702.00000000000011</v>
      </c>
      <c r="P391" s="123">
        <v>57</v>
      </c>
      <c r="Q391" s="123">
        <v>1</v>
      </c>
      <c r="R391" s="123" t="str">
        <f t="shared" si="8"/>
        <v>21-726-14-57-57</v>
      </c>
    </row>
    <row r="392" spans="1:18" x14ac:dyDescent="0.2">
      <c r="A392" s="123" t="s">
        <v>38332</v>
      </c>
      <c r="B392" s="123" t="s">
        <v>37751</v>
      </c>
      <c r="C392" s="123" t="s">
        <v>8</v>
      </c>
      <c r="D392" s="123" t="s">
        <v>30</v>
      </c>
      <c r="E392" s="123" t="s">
        <v>30098</v>
      </c>
      <c r="F392" s="123" t="s">
        <v>91</v>
      </c>
      <c r="G392" s="123" t="s">
        <v>30112</v>
      </c>
      <c r="H392" s="123" t="s">
        <v>37687</v>
      </c>
      <c r="I392" s="123" t="s">
        <v>1</v>
      </c>
      <c r="J392" s="123" t="s">
        <v>37919</v>
      </c>
      <c r="K392" s="123" t="s">
        <v>282</v>
      </c>
      <c r="L392" s="123" t="s">
        <v>30025</v>
      </c>
      <c r="M392" s="123" t="s">
        <v>31087</v>
      </c>
      <c r="N392" s="123">
        <v>702.00000000000011</v>
      </c>
      <c r="P392" s="123">
        <v>55</v>
      </c>
      <c r="Q392" s="123">
        <v>1</v>
      </c>
      <c r="R392" s="123" t="str">
        <f t="shared" si="8"/>
        <v>21-782-09-55-55</v>
      </c>
    </row>
    <row r="393" spans="1:18" x14ac:dyDescent="0.2">
      <c r="A393" s="123" t="s">
        <v>38333</v>
      </c>
      <c r="B393" s="123" t="s">
        <v>37752</v>
      </c>
      <c r="C393" s="123" t="s">
        <v>8</v>
      </c>
      <c r="D393" s="123" t="s">
        <v>30</v>
      </c>
      <c r="E393" s="123" t="s">
        <v>30098</v>
      </c>
      <c r="F393" s="123" t="s">
        <v>91</v>
      </c>
      <c r="G393" s="123" t="s">
        <v>30112</v>
      </c>
      <c r="H393" s="123" t="s">
        <v>37935</v>
      </c>
      <c r="I393" s="123" t="s">
        <v>37933</v>
      </c>
      <c r="J393" s="123" t="s">
        <v>37919</v>
      </c>
      <c r="K393" s="123" t="s">
        <v>282</v>
      </c>
      <c r="L393" s="123" t="s">
        <v>30025</v>
      </c>
      <c r="M393" s="123" t="s">
        <v>31087</v>
      </c>
      <c r="N393" s="123">
        <v>702.00000000000011</v>
      </c>
      <c r="P393" s="123">
        <v>62</v>
      </c>
      <c r="Q393" s="123">
        <v>1</v>
      </c>
      <c r="R393" s="123" t="str">
        <f t="shared" si="8"/>
        <v>21-783-14-62-62</v>
      </c>
    </row>
    <row r="394" spans="1:18" x14ac:dyDescent="0.2">
      <c r="A394" s="123" t="s">
        <v>38334</v>
      </c>
      <c r="B394" s="123" t="s">
        <v>37753</v>
      </c>
      <c r="C394" s="123" t="s">
        <v>8</v>
      </c>
      <c r="D394" s="123" t="s">
        <v>30</v>
      </c>
      <c r="E394" s="123" t="s">
        <v>30098</v>
      </c>
      <c r="F394" s="123" t="s">
        <v>91</v>
      </c>
      <c r="G394" s="123" t="s">
        <v>30112</v>
      </c>
      <c r="H394" s="123" t="s">
        <v>37936</v>
      </c>
      <c r="I394" s="123" t="s">
        <v>28</v>
      </c>
      <c r="J394" s="123" t="s">
        <v>37919</v>
      </c>
      <c r="K394" s="123" t="s">
        <v>282</v>
      </c>
      <c r="L394" s="123" t="s">
        <v>30025</v>
      </c>
      <c r="M394" s="123" t="s">
        <v>31087</v>
      </c>
      <c r="N394" s="123">
        <v>702.00000000000011</v>
      </c>
      <c r="P394" s="123">
        <v>57</v>
      </c>
      <c r="Q394" s="123">
        <v>1</v>
      </c>
      <c r="R394" s="123" t="str">
        <f t="shared" si="8"/>
        <v>21-784-08-57-57</v>
      </c>
    </row>
    <row r="395" spans="1:18" x14ac:dyDescent="0.2">
      <c r="A395" s="123" t="s">
        <v>38335</v>
      </c>
      <c r="B395" s="123" t="s">
        <v>37754</v>
      </c>
      <c r="C395" s="123" t="s">
        <v>8</v>
      </c>
      <c r="D395" s="123" t="s">
        <v>30</v>
      </c>
      <c r="E395" s="123" t="s">
        <v>30098</v>
      </c>
      <c r="F395" s="123" t="s">
        <v>91</v>
      </c>
      <c r="G395" s="123" t="s">
        <v>30112</v>
      </c>
      <c r="H395" s="123" t="s">
        <v>37687</v>
      </c>
      <c r="I395" s="123" t="s">
        <v>1</v>
      </c>
      <c r="J395" s="123" t="s">
        <v>37919</v>
      </c>
      <c r="K395" s="123" t="s">
        <v>282</v>
      </c>
      <c r="L395" s="123" t="s">
        <v>30025</v>
      </c>
      <c r="M395" s="123" t="s">
        <v>31087</v>
      </c>
      <c r="N395" s="123">
        <v>702.00000000000011</v>
      </c>
      <c r="P395" s="123">
        <v>59</v>
      </c>
      <c r="Q395" s="123">
        <v>1</v>
      </c>
      <c r="R395" s="123" t="str">
        <f t="shared" si="8"/>
        <v>21-785-09-59-59</v>
      </c>
    </row>
    <row r="396" spans="1:18" x14ac:dyDescent="0.2">
      <c r="A396" s="123" t="s">
        <v>38336</v>
      </c>
      <c r="B396" s="123" t="s">
        <v>37755</v>
      </c>
      <c r="C396" s="123" t="s">
        <v>8</v>
      </c>
      <c r="D396" s="123" t="s">
        <v>30</v>
      </c>
      <c r="E396" s="123" t="s">
        <v>30098</v>
      </c>
      <c r="F396" s="123" t="s">
        <v>91</v>
      </c>
      <c r="G396" s="123" t="s">
        <v>30112</v>
      </c>
      <c r="H396" s="123" t="s">
        <v>37687</v>
      </c>
      <c r="I396" s="123" t="s">
        <v>1</v>
      </c>
      <c r="J396" s="123" t="s">
        <v>37919</v>
      </c>
      <c r="K396" s="123" t="s">
        <v>282</v>
      </c>
      <c r="L396" s="123" t="s">
        <v>30025</v>
      </c>
      <c r="M396" s="123" t="s">
        <v>31087</v>
      </c>
      <c r="N396" s="123">
        <v>702.00000000000011</v>
      </c>
      <c r="P396" s="123">
        <v>57</v>
      </c>
      <c r="Q396" s="123">
        <v>1</v>
      </c>
      <c r="R396" s="123" t="str">
        <f t="shared" si="8"/>
        <v>21-786-09-57-57</v>
      </c>
    </row>
    <row r="397" spans="1:18" x14ac:dyDescent="0.2">
      <c r="A397" s="123" t="s">
        <v>38337</v>
      </c>
      <c r="B397" s="123" t="s">
        <v>37756</v>
      </c>
      <c r="C397" s="123" t="s">
        <v>8</v>
      </c>
      <c r="D397" s="123" t="s">
        <v>30</v>
      </c>
      <c r="E397" s="123" t="s">
        <v>30098</v>
      </c>
      <c r="F397" s="123" t="s">
        <v>91</v>
      </c>
      <c r="G397" s="123" t="s">
        <v>30112</v>
      </c>
      <c r="H397" s="123" t="s">
        <v>37937</v>
      </c>
      <c r="I397" s="123" t="s">
        <v>100</v>
      </c>
      <c r="J397" s="123" t="s">
        <v>37919</v>
      </c>
      <c r="K397" s="123" t="s">
        <v>282</v>
      </c>
      <c r="L397" s="123" t="s">
        <v>30025</v>
      </c>
      <c r="M397" s="123" t="s">
        <v>31087</v>
      </c>
      <c r="N397" s="123">
        <v>702.00000000000011</v>
      </c>
      <c r="P397" s="123">
        <v>59</v>
      </c>
      <c r="Q397" s="123">
        <v>1</v>
      </c>
      <c r="R397" s="123" t="str">
        <f t="shared" si="8"/>
        <v>21-787-17-59-59</v>
      </c>
    </row>
    <row r="398" spans="1:18" x14ac:dyDescent="0.2">
      <c r="A398" s="123" t="s">
        <v>38338</v>
      </c>
      <c r="B398" s="123" t="s">
        <v>37757</v>
      </c>
      <c r="C398" s="123" t="s">
        <v>8</v>
      </c>
      <c r="D398" s="123" t="s">
        <v>30</v>
      </c>
      <c r="E398" s="123" t="s">
        <v>30098</v>
      </c>
      <c r="F398" s="123" t="s">
        <v>91</v>
      </c>
      <c r="G398" s="123" t="s">
        <v>30112</v>
      </c>
      <c r="H398" s="123" t="s">
        <v>37938</v>
      </c>
      <c r="I398" s="123" t="s">
        <v>25497</v>
      </c>
      <c r="J398" s="123" t="s">
        <v>37919</v>
      </c>
      <c r="K398" s="123" t="s">
        <v>282</v>
      </c>
      <c r="L398" s="123" t="s">
        <v>30025</v>
      </c>
      <c r="M398" s="123" t="s">
        <v>31087</v>
      </c>
      <c r="N398" s="123">
        <v>702.00000000000011</v>
      </c>
      <c r="P398" s="123">
        <v>62</v>
      </c>
      <c r="Q398" s="123">
        <v>1</v>
      </c>
      <c r="R398" s="123" t="str">
        <f t="shared" si="8"/>
        <v>21-788-83-62-62</v>
      </c>
    </row>
    <row r="399" spans="1:18" x14ac:dyDescent="0.2">
      <c r="A399" s="123" t="s">
        <v>38339</v>
      </c>
      <c r="B399" s="123" t="s">
        <v>37758</v>
      </c>
      <c r="C399" s="123" t="s">
        <v>8</v>
      </c>
      <c r="D399" s="123" t="s">
        <v>30</v>
      </c>
      <c r="E399" s="123" t="s">
        <v>30098</v>
      </c>
      <c r="F399" s="123" t="s">
        <v>91</v>
      </c>
      <c r="G399" s="123" t="s">
        <v>30112</v>
      </c>
      <c r="H399" s="123" t="s">
        <v>37687</v>
      </c>
      <c r="I399" s="123" t="s">
        <v>1</v>
      </c>
      <c r="J399" s="123" t="s">
        <v>37919</v>
      </c>
      <c r="K399" s="123" t="s">
        <v>282</v>
      </c>
      <c r="L399" s="123" t="s">
        <v>30025</v>
      </c>
      <c r="M399" s="123" t="s">
        <v>31087</v>
      </c>
      <c r="N399" s="123">
        <v>702.00000000000011</v>
      </c>
      <c r="P399" s="123">
        <v>59</v>
      </c>
      <c r="Q399" s="123">
        <v>1</v>
      </c>
      <c r="R399" s="123" t="str">
        <f t="shared" si="8"/>
        <v>21-789-09-59-59</v>
      </c>
    </row>
    <row r="400" spans="1:18" x14ac:dyDescent="0.2">
      <c r="A400" s="123" t="s">
        <v>38340</v>
      </c>
      <c r="B400" s="123" t="s">
        <v>37759</v>
      </c>
      <c r="C400" s="123" t="s">
        <v>8</v>
      </c>
      <c r="D400" s="123" t="s">
        <v>30</v>
      </c>
      <c r="E400" s="123" t="s">
        <v>30098</v>
      </c>
      <c r="F400" s="123" t="s">
        <v>91</v>
      </c>
      <c r="G400" s="123" t="s">
        <v>30112</v>
      </c>
      <c r="H400" s="123" t="s">
        <v>37939</v>
      </c>
      <c r="I400" s="123" t="s">
        <v>28</v>
      </c>
      <c r="J400" s="123" t="s">
        <v>37919</v>
      </c>
      <c r="K400" s="123" t="s">
        <v>282</v>
      </c>
      <c r="L400" s="123" t="s">
        <v>30023</v>
      </c>
      <c r="M400" s="123" t="s">
        <v>31087</v>
      </c>
      <c r="N400" s="123">
        <v>702.00000000000011</v>
      </c>
      <c r="P400" s="123">
        <v>62</v>
      </c>
      <c r="Q400" s="123">
        <v>1</v>
      </c>
      <c r="R400" s="123" t="str">
        <f t="shared" si="8"/>
        <v>21-790-08-62-62</v>
      </c>
    </row>
    <row r="401" spans="1:18" x14ac:dyDescent="0.2">
      <c r="A401" s="123" t="s">
        <v>38341</v>
      </c>
      <c r="B401" s="123" t="s">
        <v>37760</v>
      </c>
      <c r="C401" s="123" t="s">
        <v>8</v>
      </c>
      <c r="D401" s="123" t="s">
        <v>30</v>
      </c>
      <c r="E401" s="123" t="s">
        <v>30098</v>
      </c>
      <c r="F401" s="123" t="s">
        <v>91</v>
      </c>
      <c r="G401" s="123" t="s">
        <v>30112</v>
      </c>
      <c r="H401" s="123" t="s">
        <v>37940</v>
      </c>
      <c r="I401" s="123" t="s">
        <v>25482</v>
      </c>
      <c r="J401" s="123" t="s">
        <v>37919</v>
      </c>
      <c r="K401" s="123" t="s">
        <v>282</v>
      </c>
      <c r="L401" s="123" t="s">
        <v>30023</v>
      </c>
      <c r="M401" s="123" t="s">
        <v>31087</v>
      </c>
      <c r="N401" s="123">
        <v>702.00000000000011</v>
      </c>
      <c r="P401" s="123">
        <v>57</v>
      </c>
      <c r="Q401" s="123">
        <v>1</v>
      </c>
      <c r="R401" s="123" t="str">
        <f t="shared" si="8"/>
        <v>21-791-94-57-57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BETMAR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 характеристики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2022-03-04T11:15:37Z</dcterms:modified>
</cp:coreProperties>
</file>