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1524\"/>
    </mc:Choice>
  </mc:AlternateContent>
  <xr:revisionPtr revIDLastSave="0" documentId="13_ncr:1_{3AA07FDA-5849-4DF5-B5C8-11B62E97460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Invoice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" i="1" l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T3" i="1"/>
  <c r="AL3" i="1" s="1"/>
  <c r="U3" i="1"/>
  <c r="V3" i="1"/>
  <c r="W3" i="1"/>
  <c r="X3" i="1"/>
  <c r="AP3" i="1" s="1"/>
  <c r="Y3" i="1"/>
  <c r="Z3" i="1"/>
  <c r="AA3" i="1"/>
  <c r="AB3" i="1"/>
  <c r="AC3" i="1"/>
  <c r="AD3" i="1"/>
  <c r="AE3" i="1"/>
  <c r="AF3" i="1"/>
  <c r="S3" i="1"/>
  <c r="AK3" i="1" s="1"/>
  <c r="AM3" i="1"/>
  <c r="AO3" i="1"/>
  <c r="AG3" i="1"/>
  <c r="AH3" i="1"/>
  <c r="AJ3" i="1"/>
  <c r="AN3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V78" i="1"/>
  <c r="AV73" i="1"/>
  <c r="AV71" i="1"/>
  <c r="AV55" i="1"/>
  <c r="AV50" i="1"/>
  <c r="AV45" i="1"/>
  <c r="AV44" i="1"/>
  <c r="AV43" i="1"/>
  <c r="AV42" i="1"/>
  <c r="AV41" i="1"/>
  <c r="AV40" i="1"/>
  <c r="AV38" i="1"/>
  <c r="AV37" i="1"/>
  <c r="AV36" i="1"/>
  <c r="AV35" i="1"/>
  <c r="AV34" i="1"/>
  <c r="AV33" i="1"/>
  <c r="AV32" i="1"/>
  <c r="AV31" i="1"/>
  <c r="AV30" i="1"/>
  <c r="AV29" i="1"/>
  <c r="AV28" i="1"/>
  <c r="AV26" i="1"/>
  <c r="AV25" i="1"/>
  <c r="AV24" i="1"/>
  <c r="AV16" i="1"/>
  <c r="AV14" i="1"/>
  <c r="AV13" i="1"/>
  <c r="AV12" i="1"/>
  <c r="AV11" i="1"/>
  <c r="AV10" i="1"/>
  <c r="AV7" i="1"/>
  <c r="AV6" i="1"/>
  <c r="AV5" i="1"/>
  <c r="AV3" i="1"/>
  <c r="AU78" i="1"/>
  <c r="AU73" i="1"/>
  <c r="AU71" i="1"/>
  <c r="AU55" i="1"/>
  <c r="AU50" i="1"/>
  <c r="AU45" i="1"/>
  <c r="AU44" i="1"/>
  <c r="AU43" i="1"/>
  <c r="AU42" i="1"/>
  <c r="AU41" i="1"/>
  <c r="AU40" i="1"/>
  <c r="AU38" i="1"/>
  <c r="AU37" i="1"/>
  <c r="AU36" i="1"/>
  <c r="AU35" i="1"/>
  <c r="AU34" i="1"/>
  <c r="AU33" i="1"/>
  <c r="AU32" i="1"/>
  <c r="AU31" i="1"/>
  <c r="AU30" i="1"/>
  <c r="AU29" i="1"/>
  <c r="AU28" i="1"/>
  <c r="AU26" i="1"/>
  <c r="AU25" i="1"/>
  <c r="AU24" i="1"/>
  <c r="AU16" i="1"/>
  <c r="AU14" i="1"/>
  <c r="AU13" i="1"/>
  <c r="AU12" i="1"/>
  <c r="AU11" i="1"/>
  <c r="AU10" i="1"/>
  <c r="AU7" i="1"/>
  <c r="AU6" i="1"/>
  <c r="AU5" i="1"/>
  <c r="AU3" i="1"/>
  <c r="AQ78" i="1"/>
  <c r="AW78" i="1" s="1"/>
  <c r="AQ73" i="1"/>
  <c r="AX73" i="1" s="1"/>
  <c r="AQ71" i="1"/>
  <c r="AX71" i="1" s="1"/>
  <c r="AQ55" i="1"/>
  <c r="AX55" i="1" s="1"/>
  <c r="AQ50" i="1"/>
  <c r="AZ50" i="1" s="1"/>
  <c r="AQ45" i="1"/>
  <c r="AW45" i="1" s="1"/>
  <c r="AQ44" i="1"/>
  <c r="AZ44" i="1" s="1"/>
  <c r="AQ43" i="1"/>
  <c r="AZ43" i="1" s="1"/>
  <c r="AQ42" i="1"/>
  <c r="AZ42" i="1" s="1"/>
  <c r="AQ41" i="1"/>
  <c r="AX41" i="1" s="1"/>
  <c r="AQ40" i="1"/>
  <c r="AX40" i="1" s="1"/>
  <c r="AQ38" i="1"/>
  <c r="AW38" i="1" s="1"/>
  <c r="AQ37" i="1"/>
  <c r="AW37" i="1" s="1"/>
  <c r="AQ36" i="1"/>
  <c r="AZ36" i="1" s="1"/>
  <c r="AQ35" i="1"/>
  <c r="AZ35" i="1" s="1"/>
  <c r="AQ34" i="1"/>
  <c r="AZ34" i="1" s="1"/>
  <c r="AQ33" i="1"/>
  <c r="AX33" i="1" s="1"/>
  <c r="AQ32" i="1"/>
  <c r="AX32" i="1" s="1"/>
  <c r="AQ31" i="1"/>
  <c r="AX31" i="1" s="1"/>
  <c r="AQ30" i="1"/>
  <c r="AW30" i="1" s="1"/>
  <c r="AQ29" i="1"/>
  <c r="AW29" i="1" s="1"/>
  <c r="AQ28" i="1"/>
  <c r="AZ28" i="1" s="1"/>
  <c r="AQ26" i="1"/>
  <c r="AZ26" i="1" s="1"/>
  <c r="AQ25" i="1"/>
  <c r="AX25" i="1" s="1"/>
  <c r="AQ24" i="1"/>
  <c r="AX24" i="1" s="1"/>
  <c r="AQ16" i="1"/>
  <c r="AX16" i="1" s="1"/>
  <c r="AQ14" i="1"/>
  <c r="AW14" i="1" s="1"/>
  <c r="AQ13" i="1"/>
  <c r="AW13" i="1" s="1"/>
  <c r="AQ12" i="1"/>
  <c r="AZ12" i="1" s="1"/>
  <c r="AQ11" i="1"/>
  <c r="AZ11" i="1" s="1"/>
  <c r="AQ10" i="1"/>
  <c r="AZ10" i="1" s="1"/>
  <c r="AQ7" i="1"/>
  <c r="AX7" i="1" s="1"/>
  <c r="AQ6" i="1"/>
  <c r="AW6" i="1" s="1"/>
  <c r="AQ5" i="1"/>
  <c r="AW5" i="1" s="1"/>
  <c r="J78" i="1"/>
  <c r="J73" i="1"/>
  <c r="J71" i="1"/>
  <c r="J55" i="1"/>
  <c r="J50" i="1"/>
  <c r="J45" i="1"/>
  <c r="J44" i="1"/>
  <c r="J43" i="1"/>
  <c r="J42" i="1"/>
  <c r="J41" i="1"/>
  <c r="J40" i="1"/>
  <c r="J38" i="1"/>
  <c r="J37" i="1"/>
  <c r="J36" i="1"/>
  <c r="J35" i="1"/>
  <c r="J34" i="1"/>
  <c r="J33" i="1"/>
  <c r="J32" i="1"/>
  <c r="J31" i="1"/>
  <c r="J30" i="1"/>
  <c r="J29" i="1"/>
  <c r="J28" i="1"/>
  <c r="J26" i="1"/>
  <c r="J25" i="1"/>
  <c r="J24" i="1"/>
  <c r="J16" i="1"/>
  <c r="J14" i="1"/>
  <c r="J13" i="1"/>
  <c r="J12" i="1"/>
  <c r="J11" i="1"/>
  <c r="J10" i="1"/>
  <c r="J7" i="1"/>
  <c r="J6" i="1"/>
  <c r="J5" i="1"/>
  <c r="J3" i="1"/>
  <c r="E55" i="1"/>
  <c r="E44" i="1"/>
  <c r="E29" i="1"/>
  <c r="E28" i="1"/>
  <c r="E26" i="1"/>
  <c r="E25" i="1"/>
  <c r="E24" i="1"/>
  <c r="E14" i="1"/>
  <c r="E13" i="1"/>
  <c r="E12" i="1"/>
  <c r="E11" i="1"/>
  <c r="E6" i="1"/>
  <c r="A78" i="1"/>
  <c r="A73" i="1"/>
  <c r="A71" i="1"/>
  <c r="A55" i="1"/>
  <c r="A50" i="1"/>
  <c r="A45" i="1"/>
  <c r="A44" i="1"/>
  <c r="A43" i="1"/>
  <c r="A42" i="1"/>
  <c r="A41" i="1"/>
  <c r="A40" i="1"/>
  <c r="A38" i="1"/>
  <c r="A37" i="1"/>
  <c r="A36" i="1"/>
  <c r="A35" i="1"/>
  <c r="A34" i="1"/>
  <c r="A33" i="1"/>
  <c r="A32" i="1"/>
  <c r="A31" i="1"/>
  <c r="A30" i="1"/>
  <c r="A29" i="1"/>
  <c r="A28" i="1"/>
  <c r="A26" i="1"/>
  <c r="A25" i="1"/>
  <c r="A24" i="1"/>
  <c r="A16" i="1"/>
  <c r="A14" i="1"/>
  <c r="A13" i="1"/>
  <c r="A12" i="1"/>
  <c r="A11" i="1"/>
  <c r="A10" i="1"/>
  <c r="A7" i="1"/>
  <c r="A6" i="1"/>
  <c r="A5" i="1"/>
  <c r="A3" i="1"/>
  <c r="BB2" i="1"/>
  <c r="BB3" i="1"/>
  <c r="BB5" i="1"/>
  <c r="BB7" i="1"/>
  <c r="BB16" i="1"/>
  <c r="BB30" i="1"/>
  <c r="BB31" i="1"/>
  <c r="BB32" i="1"/>
  <c r="BB33" i="1"/>
  <c r="BB34" i="1"/>
  <c r="BB35" i="1"/>
  <c r="BB36" i="1"/>
  <c r="BB37" i="1"/>
  <c r="BB50" i="1"/>
  <c r="BB71" i="1"/>
  <c r="BB73" i="1"/>
  <c r="BA2" i="1"/>
  <c r="BB24" i="1" l="1"/>
  <c r="BB12" i="1"/>
  <c r="BB55" i="1"/>
  <c r="BB44" i="1"/>
  <c r="BB41" i="1"/>
  <c r="BB40" i="1"/>
  <c r="BB38" i="1"/>
  <c r="BB13" i="1"/>
  <c r="BB29" i="1"/>
  <c r="BB45" i="1"/>
  <c r="BB10" i="1"/>
  <c r="BB26" i="1"/>
  <c r="BB42" i="1"/>
  <c r="BB11" i="1"/>
  <c r="BB43" i="1"/>
  <c r="BB78" i="1"/>
  <c r="BB28" i="1"/>
  <c r="BB6" i="1"/>
  <c r="BB25" i="1"/>
  <c r="BB14" i="1"/>
  <c r="AW7" i="1"/>
  <c r="AW31" i="1"/>
  <c r="AW55" i="1"/>
  <c r="AW71" i="1"/>
  <c r="AX10" i="1"/>
  <c r="AX26" i="1"/>
  <c r="AX34" i="1"/>
  <c r="AX42" i="1"/>
  <c r="AX50" i="1"/>
  <c r="AZ5" i="1"/>
  <c r="AZ13" i="1"/>
  <c r="AZ29" i="1"/>
  <c r="AZ37" i="1"/>
  <c r="AZ45" i="1"/>
  <c r="AW16" i="1"/>
  <c r="AW24" i="1"/>
  <c r="AW32" i="1"/>
  <c r="AW40" i="1"/>
  <c r="AX11" i="1"/>
  <c r="AX35" i="1"/>
  <c r="AX43" i="1"/>
  <c r="AZ6" i="1"/>
  <c r="AZ14" i="1"/>
  <c r="AZ30" i="1"/>
  <c r="AZ38" i="1"/>
  <c r="AZ78" i="1"/>
  <c r="AW25" i="1"/>
  <c r="AW33" i="1"/>
  <c r="AW41" i="1"/>
  <c r="AW73" i="1"/>
  <c r="AX12" i="1"/>
  <c r="AX28" i="1"/>
  <c r="AX36" i="1"/>
  <c r="AX44" i="1"/>
  <c r="AZ7" i="1"/>
  <c r="AZ31" i="1"/>
  <c r="AZ55" i="1"/>
  <c r="AZ71" i="1"/>
  <c r="AW10" i="1"/>
  <c r="AW26" i="1"/>
  <c r="AW34" i="1"/>
  <c r="AW42" i="1"/>
  <c r="AW50" i="1"/>
  <c r="AX5" i="1"/>
  <c r="AX13" i="1"/>
  <c r="AX29" i="1"/>
  <c r="AX37" i="1"/>
  <c r="AX45" i="1"/>
  <c r="AZ16" i="1"/>
  <c r="AZ24" i="1"/>
  <c r="AZ32" i="1"/>
  <c r="AZ40" i="1"/>
  <c r="AW11" i="1"/>
  <c r="AW35" i="1"/>
  <c r="AW43" i="1"/>
  <c r="AX6" i="1"/>
  <c r="AX14" i="1"/>
  <c r="AX30" i="1"/>
  <c r="AX38" i="1"/>
  <c r="AX78" i="1"/>
  <c r="AZ25" i="1"/>
  <c r="AZ33" i="1"/>
  <c r="AZ41" i="1"/>
  <c r="AZ73" i="1"/>
  <c r="AW12" i="1"/>
  <c r="AW28" i="1"/>
  <c r="AW36" i="1"/>
  <c r="AW44" i="1"/>
  <c r="D29" i="4" l="1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32" i="1" l="1"/>
  <c r="D31" i="1"/>
  <c r="D33" i="1"/>
  <c r="D71" i="1"/>
  <c r="D73" i="1"/>
  <c r="D38" i="1"/>
  <c r="D40" i="1"/>
  <c r="D41" i="1"/>
  <c r="D78" i="1"/>
  <c r="AR73" i="1"/>
  <c r="AR31" i="1"/>
  <c r="R73" i="1"/>
  <c r="R31" i="1"/>
  <c r="P36" i="1"/>
  <c r="Q36" i="1" s="1"/>
  <c r="M32" i="1"/>
  <c r="M5" i="1"/>
  <c r="L50" i="1"/>
  <c r="H73" i="1"/>
  <c r="H31" i="1"/>
  <c r="P35" i="1"/>
  <c r="Q35" i="1" s="1"/>
  <c r="M73" i="1"/>
  <c r="M31" i="1"/>
  <c r="L37" i="1"/>
  <c r="L16" i="1"/>
  <c r="H30" i="1"/>
  <c r="H3" i="1"/>
  <c r="BA32" i="1"/>
  <c r="P50" i="1"/>
  <c r="AR30" i="1"/>
  <c r="R30" i="1"/>
  <c r="R3" i="1"/>
  <c r="AR50" i="1"/>
  <c r="R50" i="1"/>
  <c r="P34" i="1"/>
  <c r="Q34" i="1" s="1"/>
  <c r="M30" i="1"/>
  <c r="M3" i="1"/>
  <c r="L36" i="1"/>
  <c r="H50" i="1"/>
  <c r="AR37" i="1"/>
  <c r="AR16" i="1"/>
  <c r="R37" i="1"/>
  <c r="R16" i="1"/>
  <c r="P32" i="1"/>
  <c r="Q32" i="1" s="1"/>
  <c r="P5" i="1"/>
  <c r="Q5" i="1" s="1"/>
  <c r="M50" i="1"/>
  <c r="L35" i="1"/>
  <c r="H37" i="1"/>
  <c r="H16" i="1"/>
  <c r="P31" i="1"/>
  <c r="Q31" i="1" s="1"/>
  <c r="BA3" i="1"/>
  <c r="AR36" i="1"/>
  <c r="R36" i="1"/>
  <c r="M37" i="1"/>
  <c r="M16" i="1"/>
  <c r="L34" i="1"/>
  <c r="L7" i="1"/>
  <c r="H36" i="1"/>
  <c r="AR35" i="1"/>
  <c r="AR5" i="1"/>
  <c r="R35" i="1"/>
  <c r="P73" i="1"/>
  <c r="Q73" i="1" s="1"/>
  <c r="P30" i="1"/>
  <c r="Q30" i="1" s="1"/>
  <c r="P3" i="1"/>
  <c r="Q3" i="1" s="1"/>
  <c r="AI3" i="1" s="1"/>
  <c r="AQ3" i="1" s="1"/>
  <c r="M36" i="1"/>
  <c r="L32" i="1"/>
  <c r="L5" i="1"/>
  <c r="H35" i="1"/>
  <c r="BA5" i="1"/>
  <c r="AR34" i="1"/>
  <c r="R34" i="1"/>
  <c r="R7" i="1"/>
  <c r="M35" i="1"/>
  <c r="L73" i="1"/>
  <c r="L31" i="1"/>
  <c r="H34" i="1"/>
  <c r="H7" i="1"/>
  <c r="BA7" i="1"/>
  <c r="P7" i="1"/>
  <c r="Q7" i="1" s="1"/>
  <c r="AR32" i="1"/>
  <c r="AR3" i="1"/>
  <c r="R32" i="1"/>
  <c r="R5" i="1"/>
  <c r="P37" i="1"/>
  <c r="Q37" i="1" s="1"/>
  <c r="P16" i="1"/>
  <c r="Q16" i="1" s="1"/>
  <c r="M34" i="1"/>
  <c r="M7" i="1"/>
  <c r="L30" i="1"/>
  <c r="L3" i="1"/>
  <c r="H32" i="1"/>
  <c r="H5" i="1"/>
  <c r="BA36" i="1"/>
  <c r="BA30" i="1"/>
  <c r="BA34" i="1"/>
  <c r="BA35" i="1"/>
  <c r="BA31" i="1"/>
  <c r="BA50" i="1"/>
  <c r="BA73" i="1"/>
  <c r="BA37" i="1"/>
  <c r="BA16" i="1"/>
  <c r="T2368" i="8"/>
  <c r="M78" i="1"/>
  <c r="M45" i="1"/>
  <c r="AR33" i="1"/>
  <c r="M43" i="1"/>
  <c r="P33" i="1"/>
  <c r="Q33" i="1" s="1"/>
  <c r="M42" i="1"/>
  <c r="R33" i="1"/>
  <c r="L71" i="1"/>
  <c r="AR71" i="1"/>
  <c r="R71" i="1"/>
  <c r="P71" i="1"/>
  <c r="Q71" i="1" s="1"/>
  <c r="M71" i="1"/>
  <c r="H71" i="1"/>
  <c r="M38" i="1"/>
  <c r="L43" i="1"/>
  <c r="M10" i="1"/>
  <c r="L42" i="1"/>
  <c r="H33" i="1"/>
  <c r="BA33" i="1"/>
  <c r="L78" i="1"/>
  <c r="BA13" i="1"/>
  <c r="BC13" i="1" s="1"/>
  <c r="B13" i="1" s="1"/>
  <c r="L10" i="1"/>
  <c r="BA26" i="1"/>
  <c r="BC26" i="1" s="1"/>
  <c r="B26" i="1" s="1"/>
  <c r="BA71" i="1"/>
  <c r="L45" i="1"/>
  <c r="L38" i="1"/>
  <c r="BA11" i="1"/>
  <c r="BC11" i="1" s="1"/>
  <c r="B11" i="1" s="1"/>
  <c r="BA45" i="1"/>
  <c r="BA38" i="1"/>
  <c r="AR42" i="1"/>
  <c r="AR41" i="1"/>
  <c r="AR38" i="1"/>
  <c r="H42" i="1"/>
  <c r="BA40" i="1"/>
  <c r="BA41" i="1"/>
  <c r="BA44" i="1"/>
  <c r="BC44" i="1" s="1"/>
  <c r="B44" i="1" s="1"/>
  <c r="AR43" i="1"/>
  <c r="AR40" i="1"/>
  <c r="R78" i="1"/>
  <c r="H10" i="1"/>
  <c r="H38" i="1"/>
  <c r="H45" i="1"/>
  <c r="R43" i="1"/>
  <c r="R41" i="1"/>
  <c r="R40" i="1"/>
  <c r="H41" i="1"/>
  <c r="BA14" i="1"/>
  <c r="BC14" i="1" s="1"/>
  <c r="B14" i="1" s="1"/>
  <c r="R45" i="1"/>
  <c r="R42" i="1"/>
  <c r="BA6" i="1"/>
  <c r="BC6" i="1" s="1"/>
  <c r="B6" i="1" s="1"/>
  <c r="BA42" i="1"/>
  <c r="BA12" i="1"/>
  <c r="BC12" i="1" s="1"/>
  <c r="B12" i="1" s="1"/>
  <c r="H40" i="1"/>
  <c r="BA29" i="1"/>
  <c r="BC29" i="1" s="1"/>
  <c r="B29" i="1" s="1"/>
  <c r="BA78" i="1"/>
  <c r="P42" i="1"/>
  <c r="Q42" i="1" s="1"/>
  <c r="R10" i="1"/>
  <c r="P40" i="1"/>
  <c r="Q40" i="1" s="1"/>
  <c r="R38" i="1"/>
  <c r="P10" i="1"/>
  <c r="Q10" i="1" s="1"/>
  <c r="P78" i="1"/>
  <c r="Q78" i="1" s="1"/>
  <c r="BA43" i="1"/>
  <c r="BA28" i="1"/>
  <c r="BC28" i="1" s="1"/>
  <c r="B28" i="1" s="1"/>
  <c r="H43" i="1"/>
  <c r="P45" i="1"/>
  <c r="Q45" i="1" s="1"/>
  <c r="P43" i="1"/>
  <c r="Q43" i="1" s="1"/>
  <c r="P41" i="1"/>
  <c r="Q41" i="1" s="1"/>
  <c r="AR78" i="1"/>
  <c r="P38" i="1"/>
  <c r="Q38" i="1" s="1"/>
  <c r="H78" i="1"/>
  <c r="BA24" i="1"/>
  <c r="BC24" i="1" s="1"/>
  <c r="B24" i="1" s="1"/>
  <c r="BA25" i="1"/>
  <c r="BC25" i="1" s="1"/>
  <c r="B25" i="1" s="1"/>
  <c r="BA10" i="1"/>
  <c r="BA55" i="1"/>
  <c r="BC55" i="1" s="1"/>
  <c r="B55" i="1" s="1"/>
  <c r="T2" i="8"/>
  <c r="T4149" i="8"/>
  <c r="AT14" i="1"/>
  <c r="AS29" i="1"/>
  <c r="AS28" i="1"/>
  <c r="AT29" i="1"/>
  <c r="AT12" i="1"/>
  <c r="AS12" i="1"/>
  <c r="AT28" i="1"/>
  <c r="AS44" i="1"/>
  <c r="AS26" i="1"/>
  <c r="AT40" i="1"/>
  <c r="AT25" i="1"/>
  <c r="AS24" i="1"/>
  <c r="AS33" i="1"/>
  <c r="AT24" i="1"/>
  <c r="AS55" i="1"/>
  <c r="AS11" i="1"/>
  <c r="AT41" i="1"/>
  <c r="AT11" i="1"/>
  <c r="AT33" i="1"/>
  <c r="AT44" i="1"/>
  <c r="AT55" i="1"/>
  <c r="AS13" i="1"/>
  <c r="AS40" i="1"/>
  <c r="AS14" i="1"/>
  <c r="AS41" i="1"/>
  <c r="AS6" i="1"/>
  <c r="AT6" i="1"/>
  <c r="AS25" i="1"/>
  <c r="AT26" i="1"/>
  <c r="AT13" i="1"/>
  <c r="AZ3" i="1" l="1"/>
  <c r="AX3" i="1"/>
  <c r="AW3" i="1"/>
  <c r="G73" i="1"/>
  <c r="BC73" i="1"/>
  <c r="B73" i="1" s="1"/>
  <c r="AS73" i="1"/>
  <c r="AT73" i="1"/>
  <c r="F73" i="1"/>
  <c r="E73" i="1" s="1"/>
  <c r="F31" i="1"/>
  <c r="E31" i="1" s="1"/>
  <c r="BC31" i="1"/>
  <c r="B31" i="1" s="1"/>
  <c r="G31" i="1"/>
  <c r="AS31" i="1"/>
  <c r="AT31" i="1"/>
  <c r="F7" i="1"/>
  <c r="E7" i="1" s="1"/>
  <c r="BC7" i="1"/>
  <c r="B7" i="1" s="1"/>
  <c r="G7" i="1"/>
  <c r="AS7" i="1"/>
  <c r="AT7" i="1"/>
  <c r="G16" i="1"/>
  <c r="BC16" i="1"/>
  <c r="B16" i="1" s="1"/>
  <c r="AT16" i="1"/>
  <c r="F16" i="1"/>
  <c r="E16" i="1" s="1"/>
  <c r="AS16" i="1"/>
  <c r="AS35" i="1"/>
  <c r="BC35" i="1"/>
  <c r="B35" i="1" s="1"/>
  <c r="AT35" i="1"/>
  <c r="F35" i="1"/>
  <c r="E35" i="1" s="1"/>
  <c r="G35" i="1"/>
  <c r="G34" i="1"/>
  <c r="F34" i="1"/>
  <c r="E34" i="1" s="1"/>
  <c r="AT34" i="1"/>
  <c r="BC34" i="1"/>
  <c r="B34" i="1" s="1"/>
  <c r="AS34" i="1"/>
  <c r="AS5" i="1"/>
  <c r="BC5" i="1"/>
  <c r="B5" i="1" s="1"/>
  <c r="AT5" i="1"/>
  <c r="G5" i="1"/>
  <c r="F5" i="1"/>
  <c r="E5" i="1" s="1"/>
  <c r="G3" i="1"/>
  <c r="BC3" i="1"/>
  <c r="B3" i="1" s="1"/>
  <c r="AT3" i="1"/>
  <c r="AS3" i="1"/>
  <c r="F3" i="1"/>
  <c r="E3" i="1" s="1"/>
  <c r="AS30" i="1"/>
  <c r="AT30" i="1"/>
  <c r="BC30" i="1"/>
  <c r="B30" i="1" s="1"/>
  <c r="F30" i="1"/>
  <c r="E30" i="1" s="1"/>
  <c r="G30" i="1"/>
  <c r="G37" i="1"/>
  <c r="BC37" i="1"/>
  <c r="B37" i="1" s="1"/>
  <c r="AT37" i="1"/>
  <c r="AS37" i="1"/>
  <c r="F37" i="1"/>
  <c r="E37" i="1" s="1"/>
  <c r="G50" i="1"/>
  <c r="BC50" i="1"/>
  <c r="B50" i="1" s="1"/>
  <c r="AS50" i="1"/>
  <c r="AT50" i="1"/>
  <c r="F50" i="1"/>
  <c r="E50" i="1" s="1"/>
  <c r="F32" i="1"/>
  <c r="E32" i="1" s="1"/>
  <c r="G32" i="1"/>
  <c r="BC32" i="1"/>
  <c r="B32" i="1" s="1"/>
  <c r="AS32" i="1"/>
  <c r="AT32" i="1"/>
  <c r="G36" i="1"/>
  <c r="F36" i="1"/>
  <c r="E36" i="1" s="1"/>
  <c r="BC36" i="1"/>
  <c r="B36" i="1" s="1"/>
  <c r="AT36" i="1"/>
  <c r="AS36" i="1"/>
  <c r="G41" i="1"/>
  <c r="F41" i="1"/>
  <c r="E41" i="1" s="1"/>
  <c r="BC41" i="1"/>
  <c r="B41" i="1" s="1"/>
  <c r="F40" i="1"/>
  <c r="E40" i="1" s="1"/>
  <c r="G40" i="1"/>
  <c r="BC40" i="1"/>
  <c r="B40" i="1" s="1"/>
  <c r="AS38" i="1"/>
  <c r="AT38" i="1"/>
  <c r="F38" i="1"/>
  <c r="E38" i="1" s="1"/>
  <c r="G38" i="1"/>
  <c r="BC38" i="1"/>
  <c r="B38" i="1" s="1"/>
  <c r="AS43" i="1"/>
  <c r="F43" i="1"/>
  <c r="E43" i="1" s="1"/>
  <c r="AT43" i="1"/>
  <c r="G43" i="1"/>
  <c r="BC43" i="1"/>
  <c r="B43" i="1" s="1"/>
  <c r="AS78" i="1"/>
  <c r="AT78" i="1"/>
  <c r="F78" i="1"/>
  <c r="E78" i="1" s="1"/>
  <c r="G78" i="1"/>
  <c r="BC78" i="1"/>
  <c r="B78" i="1" s="1"/>
  <c r="AS45" i="1"/>
  <c r="AT45" i="1"/>
  <c r="G45" i="1"/>
  <c r="F45" i="1"/>
  <c r="E45" i="1" s="1"/>
  <c r="BC45" i="1"/>
  <c r="B45" i="1" s="1"/>
  <c r="AS42" i="1"/>
  <c r="AT42" i="1"/>
  <c r="G42" i="1"/>
  <c r="F42" i="1"/>
  <c r="E42" i="1" s="1"/>
  <c r="BC42" i="1"/>
  <c r="B42" i="1" s="1"/>
  <c r="AT71" i="1"/>
  <c r="G71" i="1"/>
  <c r="AS71" i="1"/>
  <c r="F71" i="1"/>
  <c r="E71" i="1" s="1"/>
  <c r="BC71" i="1"/>
  <c r="B71" i="1" s="1"/>
  <c r="G33" i="1"/>
  <c r="F33" i="1"/>
  <c r="E33" i="1" s="1"/>
  <c r="BC33" i="1"/>
  <c r="B33" i="1" s="1"/>
  <c r="AS10" i="1"/>
  <c r="AT10" i="1"/>
  <c r="G10" i="1"/>
  <c r="F10" i="1"/>
  <c r="E10" i="1" s="1"/>
  <c r="BC10" i="1"/>
  <c r="B10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<sst xmlns="http://schemas.openxmlformats.org/spreadsheetml/2006/main" count="50143" uniqueCount="6132">
  <si>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</si>
  <si>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</si>
  <si>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</si>
  <si>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</si>
  <si>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</si>
  <si>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</si>
  <si>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</si>
  <si>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</si>
  <si>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</si>
  <si>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</si>
  <si>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</si>
  <si>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</si>
  <si>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</si>
  <si>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</si>
  <si>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</si>
  <si>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</si>
  <si>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</si>
  <si>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</si>
  <si>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</si>
  <si>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</si>
  <si>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</si>
  <si>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</si>
  <si>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</si>
  <si>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</si>
  <si>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</si>
  <si>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</si>
  <si>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</si>
  <si>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</si>
  <si>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</si>
  <si>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</si>
  <si>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</si>
  <si>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</si>
  <si>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</si>
  <si>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</si>
  <si>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</si>
  <si>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</si>
  <si>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</si>
  <si>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</si>
  <si>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</si>
  <si>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</si>
  <si>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</si>
  <si>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</si>
  <si>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</si>
  <si>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</si>
  <si>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</si>
  <si>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</si>
  <si>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</si>
  <si>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</si>
  <si>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</si>
  <si>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</si>
  <si>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</si>
  <si>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</si>
  <si>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</si>
  <si>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</si>
  <si>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</si>
  <si>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</si>
  <si>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</si>
  <si>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</si>
  <si>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</si>
  <si>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</si>
  <si>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</si>
  <si>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</si>
  <si>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</si>
  <si>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</si>
  <si>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</si>
  <si>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</si>
  <si>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</si>
  <si>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</si>
  <si>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</si>
  <si>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</si>
  <si>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</si>
  <si>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</si>
  <si>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</si>
  <si>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</si>
  <si>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</si>
  <si>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</si>
  <si>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</si>
  <si>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</si>
  <si>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</si>
  <si>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</si>
  <si>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</si>
  <si>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</si>
  <si>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</si>
  <si>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</si>
  <si>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</si>
  <si>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</si>
  <si>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</si>
  <si>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</si>
  <si>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</si>
  <si>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</si>
  <si>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</si>
  <si>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</si>
  <si>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</si>
  <si>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</si>
  <si>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</si>
  <si>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</si>
  <si>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</si>
  <si>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</si>
  <si>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</si>
  <si>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</si>
  <si>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</si>
  <si>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</si>
  <si>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</si>
  <si>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</si>
  <si>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</si>
  <si>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</si>
  <si>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</si>
  <si>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</si>
  <si>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</si>
  <si>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</si>
  <si>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</si>
  <si>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</si>
  <si>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</si>
  <si>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</si>
  <si>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</si>
  <si>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</si>
  <si>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</si>
  <si>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</si>
  <si>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</si>
  <si>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</si>
  <si>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</si>
  <si>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</si>
  <si>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</si>
  <si>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</si>
  <si>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</si>
  <si>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</si>
  <si>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</si>
  <si>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</si>
  <si>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</si>
  <si>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</si>
  <si>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</si>
  <si>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</si>
  <si>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</si>
  <si>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</si>
  <si>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</si>
  <si>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</si>
  <si>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</si>
  <si>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</si>
  <si>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</si>
  <si>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</si>
  <si>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</si>
  <si>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</si>
  <si>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</si>
  <si>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</si>
  <si>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</si>
  <si>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</si>
  <si>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</si>
  <si>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</si>
  <si>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</si>
  <si>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</si>
  <si>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</si>
  <si>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</si>
  <si>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</si>
  <si>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</si>
  <si>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</si>
  <si>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</si>
  <si>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</si>
  <si>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</si>
  <si>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</si>
  <si>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</si>
  <si>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</si>
  <si>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</si>
  <si>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</si>
  <si>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</si>
  <si>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</si>
  <si>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</si>
  <si>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</si>
  <si>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</si>
  <si>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</si>
  <si>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</si>
  <si>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</si>
  <si>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</si>
  <si>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</si>
  <si>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</si>
  <si>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</si>
  <si>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</si>
  <si>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</si>
  <si>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</si>
  <si>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</si>
  <si>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</si>
  <si>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</si>
  <si>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</si>
  <si>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</si>
  <si>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</si>
  <si>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</si>
  <si>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</si>
  <si>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</si>
  <si>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</si>
  <si>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</si>
  <si>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</si>
  <si>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</si>
  <si>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</si>
  <si>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</si>
  <si>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</si>
  <si>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</si>
  <si>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</si>
  <si>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</si>
  <si>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</si>
  <si>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</si>
  <si>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</si>
  <si>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</si>
  <si>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</si>
  <si>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</si>
  <si>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</si>
  <si>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</si>
  <si>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</si>
  <si>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</si>
  <si>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</si>
  <si>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</si>
  <si>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</si>
  <si>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</si>
  <si>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</si>
  <si>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</si>
  <si>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</si>
  <si>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</si>
  <si>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</si>
  <si>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</si>
  <si>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</si>
  <si>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</si>
  <si>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</si>
  <si>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</si>
  <si>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</si>
  <si>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</si>
  <si>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</si>
  <si>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</si>
  <si>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</si>
  <si>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</si>
  <si>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</si>
  <si>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</si>
  <si>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</si>
  <si>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</si>
  <si>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</si>
  <si>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</si>
  <si>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</si>
  <si>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</si>
  <si>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</si>
  <si>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</si>
  <si>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</si>
  <si>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</si>
  <si>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</si>
  <si>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</si>
  <si>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</si>
  <si>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</si>
  <si>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</si>
  <si>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</si>
  <si>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</si>
  <si>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</si>
  <si>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</si>
  <si>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</si>
  <si>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</si>
  <si>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</si>
  <si>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</si>
  <si>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</si>
  <si>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</si>
  <si>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</si>
  <si>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</si>
  <si>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</si>
  <si>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</si>
  <si>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</si>
  <si>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</si>
  <si>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</si>
  <si>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</si>
  <si>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</si>
  <si>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</si>
  <si>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</si>
  <si>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</si>
  <si>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</si>
  <si>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</si>
  <si>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</si>
  <si>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</si>
  <si>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</si>
  <si>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</si>
  <si>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</si>
  <si>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</si>
  <si>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</si>
  <si>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</si>
  <si>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</si>
  <si>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</si>
  <si>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</si>
  <si>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</si>
  <si>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</si>
  <si>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</si>
  <si>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</si>
  <si>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</si>
  <si>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</si>
  <si>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</si>
  <si>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</si>
  <si>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</si>
  <si>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</si>
  <si>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</si>
  <si>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</si>
  <si>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</si>
  <si>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</si>
  <si>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</si>
  <si>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</si>
  <si>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</si>
  <si>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</si>
  <si>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</si>
  <si>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</si>
  <si>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</si>
  <si>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</si>
  <si>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</si>
  <si>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</si>
  <si>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</si>
  <si>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</si>
  <si>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</si>
  <si>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</si>
  <si>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</si>
  <si>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</si>
  <si>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</si>
  <si>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</si>
  <si>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</si>
  <si>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</si>
  <si>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</si>
  <si>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</si>
  <si>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</si>
  <si>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</si>
  <si>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</si>
  <si>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</si>
  <si>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</si>
  <si>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</si>
  <si>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</si>
  <si>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</si>
  <si>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</si>
  <si>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</si>
  <si>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</si>
  <si>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</si>
  <si>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</si>
  <si>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</si>
  <si>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</si>
  <si>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</si>
  <si>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</si>
  <si>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</si>
  <si>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</si>
  <si>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</si>
  <si>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</si>
  <si>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</si>
  <si>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</si>
  <si>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</si>
  <si>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</si>
  <si>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</si>
  <si>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</si>
  <si>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</si>
  <si>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</si>
  <si>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</si>
  <si>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</si>
  <si>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</si>
  <si>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</si>
  <si>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</si>
  <si>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</si>
  <si>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</si>
  <si>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</si>
  <si>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</si>
  <si>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</si>
  <si>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</si>
  <si>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</si>
  <si>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</si>
  <si>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</si>
  <si>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</si>
  <si>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</si>
  <si>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</si>
  <si>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</si>
  <si>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</si>
  <si>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</si>
  <si>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</si>
  <si>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</si>
  <si>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</si>
  <si>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</si>
  <si>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</si>
  <si>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</si>
  <si>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</si>
  <si>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</si>
  <si>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</si>
  <si>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</si>
  <si>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</si>
  <si>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</si>
  <si>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</si>
  <si>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</si>
  <si>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</si>
  <si>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</si>
  <si>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</si>
  <si>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</si>
  <si>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</si>
  <si>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</si>
  <si>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</si>
  <si>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</si>
  <si>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</si>
  <si>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</si>
  <si>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</si>
  <si>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</si>
  <si>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</si>
  <si>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</si>
  <si>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</si>
  <si>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</si>
  <si>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</si>
  <si>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</si>
  <si>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</si>
  <si>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</si>
  <si>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</si>
  <si>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</si>
  <si>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</si>
  <si>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</si>
  <si>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</si>
  <si>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</si>
  <si>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</si>
  <si>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</si>
  <si>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</si>
  <si>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</si>
  <si>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</si>
  <si>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</si>
  <si>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</si>
  <si>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</si>
  <si>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</si>
  <si>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</si>
  <si>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</si>
  <si>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</si>
  <si>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</si>
  <si>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</si>
  <si>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</si>
  <si>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</si>
  <si>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</si>
  <si>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</si>
  <si>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</si>
  <si>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</si>
  <si>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</si>
  <si>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</si>
  <si>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</si>
  <si>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</si>
  <si>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</si>
  <si>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</si>
  <si>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</si>
  <si>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</si>
  <si>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</si>
  <si>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</si>
  <si>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</si>
  <si>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</si>
  <si>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</si>
  <si>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</si>
  <si>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</si>
  <si>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</si>
  <si>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</si>
  <si>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</si>
  <si>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</si>
  <si>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</si>
  <si>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</si>
  <si>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</si>
  <si>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</si>
  <si>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</si>
  <si>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</si>
  <si>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</si>
  <si>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</si>
  <si>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</si>
  <si>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</si>
  <si>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</si>
  <si>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</si>
  <si>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</si>
  <si>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</si>
  <si>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</si>
  <si>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</si>
  <si>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</si>
  <si>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</si>
  <si>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</si>
  <si>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</si>
  <si>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</si>
  <si>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</si>
  <si>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</si>
  <si>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</si>
  <si>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</si>
  <si>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</si>
  <si>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</si>
  <si>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</si>
  <si>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</si>
  <si>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</si>
  <si>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</si>
  <si>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</si>
  <si>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</si>
  <si>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</si>
  <si>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</si>
  <si>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</si>
  <si>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</si>
  <si>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</si>
  <si>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</si>
  <si>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</si>
  <si>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</si>
  <si>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</si>
  <si>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</si>
  <si>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</si>
  <si>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</si>
  <si>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</si>
  <si>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</si>
  <si>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</si>
  <si>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</si>
  <si>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</si>
  <si>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</si>
  <si>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</si>
  <si>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</si>
  <si>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</si>
  <si>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</si>
  <si>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</si>
  <si>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</si>
  <si>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</si>
  <si>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</si>
  <si>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</si>
  <si>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</si>
  <si>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</si>
  <si>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</si>
  <si>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</si>
  <si>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</si>
  <si>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</si>
  <si>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</si>
  <si>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</si>
  <si>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</si>
  <si>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</si>
  <si>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</si>
  <si>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</si>
  <si>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</si>
  <si>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</si>
  <si>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</si>
  <si>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</si>
  <si>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</si>
  <si>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</si>
  <si>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</si>
  <si>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</si>
  <si>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</si>
  <si>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</si>
  <si>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</si>
  <si>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</si>
  <si>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</si>
  <si>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</si>
  <si>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</si>
  <si>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</si>
  <si>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</si>
  <si>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</si>
  <si>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</si>
  <si>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</si>
  <si>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</si>
  <si>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</si>
  <si>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</si>
  <si>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</si>
  <si>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</si>
  <si>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</si>
  <si>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</si>
  <si>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</si>
  <si>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</si>
  <si>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</si>
  <si>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</si>
  <si>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</si>
  <si>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</si>
  <si>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</si>
  <si>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</si>
  <si>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</si>
  <si>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</si>
  <si>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</si>
  <si>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</si>
  <si>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</si>
  <si>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</si>
  <si>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</si>
  <si>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</si>
  <si>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</si>
  <si>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</si>
  <si>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</si>
  <si>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</si>
  <si>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</si>
  <si>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</si>
  <si>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</si>
  <si>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</si>
  <si>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</si>
  <si>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</si>
  <si>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</si>
  <si>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</si>
  <si>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</si>
  <si>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</si>
  <si>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</si>
  <si>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</si>
  <si>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</si>
  <si>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</si>
  <si>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</si>
  <si>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</si>
  <si>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</si>
  <si>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</si>
  <si>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</si>
  <si>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</si>
  <si>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</si>
  <si>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</si>
  <si>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</si>
  <si>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</si>
  <si>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</si>
  <si>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</si>
  <si>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</si>
  <si>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</si>
  <si>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</si>
  <si>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</si>
  <si>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</si>
  <si>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</si>
  <si>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</si>
  <si>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</si>
  <si>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</si>
  <si>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</si>
  <si>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</si>
  <si>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</si>
  <si>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</si>
  <si>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</si>
  <si>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</si>
  <si>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</si>
  <si>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</si>
  <si>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</si>
  <si>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</si>
  <si>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</si>
  <si>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</si>
  <si>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</si>
  <si>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</si>
  <si>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</si>
  <si>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</si>
  <si>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</si>
  <si>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</si>
  <si>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</si>
  <si>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</si>
  <si>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</si>
  <si>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</si>
  <si>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</si>
  <si>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</si>
  <si>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</si>
  <si>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</si>
  <si>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</si>
  <si>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</si>
  <si>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</si>
  <si>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</si>
  <si>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</si>
  <si>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</si>
  <si>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</si>
  <si>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</si>
  <si>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</si>
  <si>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</si>
  <si>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</si>
  <si>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</si>
  <si>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</si>
  <si>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</si>
  <si>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</si>
  <si>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</si>
  <si>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</si>
  <si>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</si>
  <si>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</si>
  <si>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</si>
  <si>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</si>
  <si>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</si>
  <si>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</si>
  <si>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</si>
  <si>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</si>
  <si>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</si>
  <si>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</si>
  <si>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</si>
  <si>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</si>
  <si>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</si>
  <si>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</si>
  <si>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</si>
  <si>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</si>
  <si>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</si>
  <si>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</si>
  <si>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</si>
  <si>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</si>
  <si>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</si>
  <si>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</si>
  <si>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</si>
  <si>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</si>
  <si>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</si>
  <si>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</si>
  <si>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</si>
  <si>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</si>
  <si>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</si>
  <si>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</si>
  <si>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</si>
  <si>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</si>
  <si>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</si>
  <si>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</si>
  <si>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</si>
  <si>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</si>
  <si>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</si>
  <si>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</si>
  <si>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</si>
  <si>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</si>
  <si>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</si>
  <si>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</si>
  <si>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</si>
  <si>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</si>
  <si>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</si>
  <si>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</si>
  <si>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</si>
  <si>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</si>
  <si>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</si>
  <si>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</si>
  <si>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</si>
  <si>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</si>
  <si>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</si>
  <si>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</si>
  <si>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</si>
  <si>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</si>
  <si>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</si>
  <si>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</si>
  <si>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</si>
  <si>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</si>
  <si>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</si>
  <si>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</si>
  <si>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</si>
  <si>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</si>
  <si>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</si>
  <si>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</si>
  <si>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</si>
  <si>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</si>
  <si>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</si>
  <si>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</si>
  <si>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</si>
  <si>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</si>
  <si>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</si>
  <si>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</si>
  <si>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</si>
  <si>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</si>
  <si>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</si>
  <si>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</si>
  <si>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</si>
  <si>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</si>
  <si>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</si>
  <si>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</si>
  <si>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</si>
  <si>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</si>
  <si>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</si>
  <si>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</si>
  <si>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</si>
  <si>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</si>
  <si>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</si>
  <si>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</si>
  <si>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</si>
  <si>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</si>
  <si>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</si>
  <si>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</si>
  <si>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</si>
  <si>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</si>
  <si>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</si>
  <si>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</si>
  <si>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</si>
  <si>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</si>
  <si>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</si>
  <si>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</si>
  <si>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</si>
  <si>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</si>
  <si>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</si>
  <si>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</si>
  <si>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</si>
  <si>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</si>
  <si>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</si>
  <si>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</si>
  <si>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</si>
  <si>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</si>
  <si>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</si>
  <si>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</si>
  <si>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</si>
  <si>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</si>
  <si>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</si>
  <si>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</si>
  <si>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</si>
  <si>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</si>
  <si>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</si>
  <si>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</si>
  <si>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</si>
  <si>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</si>
  <si>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</si>
  <si>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</si>
  <si>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</si>
  <si>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</si>
  <si>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</si>
  <si>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</si>
  <si>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</si>
  <si>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</si>
  <si>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</si>
  <si>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</si>
  <si>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</si>
  <si>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</si>
  <si>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</si>
  <si>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</si>
  <si>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</si>
  <si>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</si>
  <si>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</si>
  <si>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</si>
  <si>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</si>
  <si>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</si>
  <si>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</si>
  <si>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</si>
  <si>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</si>
  <si>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</si>
  <si>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</si>
  <si>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</si>
  <si>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</si>
  <si>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</si>
  <si>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</si>
  <si>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</si>
  <si>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</si>
  <si>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</si>
  <si>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</si>
  <si>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</si>
  <si>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</si>
  <si>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</si>
  <si>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</si>
  <si>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</si>
  <si>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</si>
  <si>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</si>
  <si>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</si>
  <si>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</si>
  <si>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</si>
  <si>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</si>
  <si>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</si>
  <si>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</si>
  <si>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</si>
  <si>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</si>
  <si>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</si>
  <si>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</si>
  <si>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</si>
  <si>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</si>
  <si>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</si>
  <si>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</si>
  <si>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</si>
  <si>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</si>
  <si>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</si>
  <si>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</si>
  <si>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</si>
  <si>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</si>
  <si>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</si>
  <si>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</si>
  <si>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</si>
  <si>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</si>
  <si>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</si>
  <si>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</si>
  <si>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</si>
  <si>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</si>
  <si>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</si>
  <si>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</si>
  <si>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</si>
  <si>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</si>
  <si>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</si>
  <si>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</si>
  <si>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</si>
  <si>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</si>
  <si>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</si>
  <si>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</si>
  <si>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</si>
  <si>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</si>
  <si>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</si>
  <si>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</si>
  <si>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</si>
  <si>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</si>
  <si>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</si>
  <si>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</si>
  <si>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</si>
  <si>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</si>
  <si>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</si>
  <si>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</si>
  <si>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</si>
  <si>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</si>
  <si>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</si>
  <si>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</si>
  <si>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</si>
  <si>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</si>
  <si>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</si>
  <si>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</si>
  <si>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</si>
  <si>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</si>
  <si>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</si>
  <si>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</si>
  <si>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</si>
  <si>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</si>
  <si>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</si>
  <si>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</si>
  <si>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</si>
  <si>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</si>
  <si>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</si>
  <si>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</si>
  <si>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</si>
  <si>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</si>
  <si>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</si>
  <si>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</si>
  <si>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</si>
  <si>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</si>
  <si>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</si>
  <si>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</si>
  <si>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</si>
  <si>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</si>
  <si>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</si>
  <si>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</si>
  <si>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</si>
  <si>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</si>
  <si>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</si>
  <si>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</si>
  <si>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</si>
  <si>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</si>
  <si>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</si>
  <si>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</si>
  <si>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</si>
  <si>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</si>
  <si>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</si>
  <si>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</si>
  <si>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</si>
  <si>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</si>
  <si>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</si>
  <si>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</si>
  <si>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</si>
  <si>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</si>
  <si>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</si>
  <si>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</si>
  <si>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</si>
  <si>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</si>
  <si>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</si>
  <si>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</si>
  <si>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</si>
  <si>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</si>
  <si>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</si>
  <si>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</si>
  <si>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</si>
  <si>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</si>
  <si>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</si>
  <si>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</si>
  <si>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</si>
  <si>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</si>
  <si>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</si>
  <si>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</si>
  <si>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</si>
  <si>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</si>
  <si>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</si>
  <si>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</si>
  <si>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</si>
  <si>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</si>
  <si>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</si>
  <si>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</si>
  <si>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</si>
  <si>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</si>
  <si>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</si>
  <si>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</si>
  <si>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</si>
  <si>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</si>
  <si>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</si>
  <si>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</si>
  <si>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</si>
  <si>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</si>
  <si>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</si>
  <si>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</si>
  <si>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</si>
  <si>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</si>
  <si>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</si>
  <si>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</si>
  <si>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</si>
  <si>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</si>
  <si>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</si>
  <si>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</si>
  <si>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</si>
  <si>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</si>
  <si>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</si>
  <si>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</si>
  <si>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</si>
  <si>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</si>
  <si>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</si>
  <si>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</si>
  <si>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</si>
  <si>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</si>
  <si>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</si>
  <si>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</si>
  <si>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</si>
  <si>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</si>
  <si>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</si>
  <si>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</si>
  <si>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</si>
  <si>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</si>
  <si>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</si>
  <si>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</si>
  <si>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</si>
  <si>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</si>
  <si>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</si>
  <si>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</si>
  <si>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</si>
  <si>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</si>
  <si>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</si>
  <si>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</si>
  <si>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</si>
  <si>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</si>
  <si>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</si>
  <si>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</si>
  <si>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</si>
  <si>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</si>
  <si>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</si>
  <si>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</si>
  <si>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</si>
  <si>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</si>
  <si>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</si>
  <si>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</si>
  <si>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</si>
  <si>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</si>
  <si>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</si>
  <si>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</si>
  <si>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</si>
  <si>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</si>
  <si>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</si>
  <si>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</si>
  <si>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</si>
  <si>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</si>
  <si>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</si>
  <si>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</si>
  <si>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</si>
  <si>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</si>
  <si>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</si>
  <si>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</si>
  <si>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</si>
  <si>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</si>
  <si>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</si>
  <si>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</si>
  <si>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</si>
  <si>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</si>
  <si>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</si>
  <si>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</si>
  <si>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</si>
  <si>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</si>
  <si>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</si>
  <si>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</si>
  <si>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</si>
  <si>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</si>
  <si>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</si>
  <si>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</si>
  <si>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</si>
  <si>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</si>
  <si>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</si>
  <si>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</si>
  <si>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</si>
  <si>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</si>
  <si>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</si>
  <si>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</si>
  <si>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</si>
  <si>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</si>
  <si>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</si>
  <si>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</si>
  <si>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</si>
  <si>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</si>
  <si>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</si>
  <si>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</si>
  <si>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</si>
  <si>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</si>
  <si>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</si>
  <si>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</si>
  <si>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</si>
  <si>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</si>
  <si>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</si>
  <si>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</si>
  <si>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</si>
  <si>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</si>
  <si>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</si>
  <si>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</si>
  <si>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</si>
  <si>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</si>
  <si>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</si>
  <si>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</si>
  <si>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</si>
  <si>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</si>
  <si>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</si>
  <si>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</si>
  <si>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</si>
  <si>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</si>
  <si>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</si>
  <si>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</si>
  <si>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</si>
  <si>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</si>
  <si>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</si>
  <si>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</si>
  <si>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</si>
  <si>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</si>
  <si>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</si>
  <si>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</si>
  <si>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</si>
  <si>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</si>
  <si>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</si>
  <si>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</si>
  <si>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</si>
  <si>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</si>
  <si>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</si>
  <si>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</si>
  <si>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</si>
  <si>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</si>
  <si>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</si>
  <si>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</si>
  <si>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</si>
  <si>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</si>
  <si>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</si>
  <si>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</si>
  <si>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</si>
  <si>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</si>
  <si>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</si>
  <si>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</si>
  <si>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</si>
  <si>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</si>
  <si>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</si>
  <si>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</si>
  <si>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</si>
  <si>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</si>
  <si>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</si>
  <si>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</si>
  <si>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</si>
  <si>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</si>
  <si>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</si>
  <si>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</si>
  <si>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</si>
  <si>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</si>
  <si>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</si>
  <si>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</si>
  <si>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</si>
  <si>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</si>
  <si>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</si>
  <si>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</si>
  <si>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</si>
  <si>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</si>
  <si>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</si>
  <si>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</si>
  <si>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</si>
  <si>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</si>
  <si>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</si>
  <si>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</si>
  <si>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</si>
  <si>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</si>
  <si>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</si>
  <si>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</si>
  <si>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</si>
  <si>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</si>
  <si>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</si>
  <si>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</si>
  <si>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</si>
  <si>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</si>
  <si>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</si>
  <si>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</si>
  <si>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</si>
  <si>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</si>
  <si>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</si>
  <si>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</si>
  <si>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</si>
  <si>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</si>
  <si>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</si>
  <si>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</si>
  <si>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</si>
  <si>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</si>
  <si>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</si>
  <si>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</si>
  <si>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</si>
  <si>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</si>
  <si>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</si>
  <si>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</si>
  <si>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</si>
  <si>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</si>
  <si>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</si>
  <si>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</si>
  <si>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</si>
  <si>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</si>
  <si>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</si>
  <si>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</si>
  <si>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</si>
  <si>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</si>
  <si>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</si>
  <si>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</si>
  <si>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</si>
  <si>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</si>
  <si>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</si>
  <si>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</si>
  <si>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</si>
  <si>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</si>
  <si>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</si>
  <si>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</si>
  <si>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</si>
  <si>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</si>
  <si>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</si>
  <si>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</si>
  <si>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</si>
  <si>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</si>
  <si>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</si>
  <si>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</si>
  <si>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</si>
  <si>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</si>
  <si>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</si>
  <si>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</si>
  <si>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</si>
  <si>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</si>
  <si>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</si>
  <si>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</si>
  <si>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</si>
  <si>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</si>
  <si>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</si>
  <si>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</si>
  <si>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</si>
  <si>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</si>
  <si>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</si>
  <si>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</si>
  <si>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</si>
  <si>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</si>
  <si>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</si>
  <si>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</si>
  <si>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</si>
  <si>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</si>
  <si>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</si>
  <si>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</si>
  <si>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</si>
  <si>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</si>
  <si>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</si>
  <si>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</si>
  <si>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</si>
  <si>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</si>
  <si>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</si>
  <si>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</si>
  <si>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</si>
  <si>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</si>
  <si>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</si>
  <si>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</si>
  <si>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</si>
  <si>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</si>
  <si>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</si>
  <si>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</si>
  <si>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</si>
  <si>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</si>
  <si>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</si>
  <si>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</si>
  <si>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</si>
  <si>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</si>
  <si>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</si>
  <si>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</si>
  <si>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</si>
  <si>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</si>
  <si>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</si>
  <si>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</si>
  <si>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</si>
  <si>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</si>
  <si>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</si>
  <si>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</si>
  <si>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</si>
  <si>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</si>
  <si>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</si>
  <si>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</si>
  <si>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</si>
  <si>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</si>
  <si>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</si>
  <si>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</si>
  <si>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</si>
  <si>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</si>
  <si>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</si>
  <si>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</si>
  <si>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</si>
  <si>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</si>
  <si>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</si>
  <si>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</si>
  <si>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</si>
  <si>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</si>
  <si>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</si>
  <si>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</si>
  <si>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</si>
  <si>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</si>
  <si>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</si>
  <si>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</si>
  <si>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</si>
  <si>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</si>
  <si>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</si>
  <si>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</si>
  <si>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</si>
  <si>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</si>
  <si>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</si>
  <si>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</si>
  <si>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</si>
  <si>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</si>
  <si>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</si>
  <si>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</si>
  <si>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</si>
  <si>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</si>
  <si>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</si>
  <si>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</si>
  <si>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</si>
  <si>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</si>
  <si>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</si>
  <si>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</si>
  <si>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</si>
  <si>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</si>
  <si>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</si>
  <si>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</si>
  <si>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</si>
  <si>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</si>
  <si>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</si>
  <si>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</si>
  <si>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</si>
  <si>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</si>
  <si>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</si>
  <si>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</si>
  <si>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</si>
  <si>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</si>
  <si>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</si>
  <si>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</si>
  <si>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</si>
  <si>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</si>
  <si>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</si>
  <si>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</si>
  <si>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</si>
  <si>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</si>
  <si>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</si>
  <si>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</si>
  <si>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</si>
  <si>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</si>
  <si>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</si>
  <si>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</si>
  <si>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</si>
  <si>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</si>
  <si>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</si>
  <si>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</si>
  <si>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</si>
  <si>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</si>
  <si>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</si>
  <si>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</si>
  <si>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</si>
  <si>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</si>
  <si>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</si>
  <si>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</si>
  <si>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</si>
  <si>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</si>
  <si>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</si>
  <si>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</si>
  <si>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</si>
  <si>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</si>
  <si>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</si>
  <si>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</si>
  <si>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</si>
  <si>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</si>
  <si>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</si>
  <si>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</si>
  <si>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</si>
  <si>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</si>
  <si>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</si>
  <si>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</si>
  <si>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</si>
  <si>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</si>
  <si>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</si>
  <si>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</si>
  <si>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</si>
  <si>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</si>
  <si>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</si>
  <si>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</si>
  <si>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</si>
  <si>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</si>
  <si>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</si>
  <si>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</si>
  <si>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</si>
  <si>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</si>
  <si>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</si>
  <si>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</si>
  <si>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</si>
  <si>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</si>
  <si>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</si>
  <si>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</si>
  <si>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</si>
  <si>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</si>
  <si>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</si>
  <si>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</si>
  <si>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</si>
  <si>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</si>
  <si>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</si>
  <si>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</si>
  <si>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</si>
  <si>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</si>
  <si>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</si>
  <si>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</si>
  <si>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</si>
  <si>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</si>
  <si>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</si>
  <si>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</si>
  <si>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</si>
  <si>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</si>
  <si>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</si>
  <si>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</si>
  <si>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</si>
  <si>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</si>
  <si>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</si>
  <si>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</si>
  <si>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</si>
  <si>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</si>
  <si>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</si>
  <si>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</si>
  <si>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</si>
  <si>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</si>
  <si>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</si>
  <si>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</si>
  <si>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</si>
  <si>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</si>
  <si>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</si>
  <si>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</si>
  <si>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</si>
  <si>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</si>
  <si>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</si>
  <si>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</si>
  <si>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</si>
  <si>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</si>
  <si>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</si>
  <si>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</si>
  <si>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</si>
  <si>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</si>
  <si>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</si>
  <si>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</si>
  <si>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</si>
  <si>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</si>
  <si>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</si>
  <si>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</si>
  <si>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</si>
  <si>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</si>
  <si>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</si>
  <si>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</si>
  <si>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</si>
  <si>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</si>
  <si>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</si>
  <si>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</si>
  <si>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</si>
  <si>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</si>
  <si>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</si>
  <si>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</si>
  <si>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</si>
  <si>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</si>
  <si>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</si>
  <si>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</si>
  <si>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</si>
  <si>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</si>
  <si>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</si>
  <si>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</si>
  <si>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</si>
  <si>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</si>
  <si>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</si>
  <si>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</si>
  <si>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</si>
  <si>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</si>
  <si>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</si>
  <si>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</si>
  <si>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</si>
  <si>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</si>
  <si>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</si>
  <si>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</si>
  <si>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</si>
  <si>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</si>
  <si>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</si>
  <si>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</si>
  <si>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</si>
  <si>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</si>
  <si>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</si>
  <si>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</si>
  <si>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</si>
  <si>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</si>
  <si>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</si>
  <si>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</si>
  <si>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</si>
  <si>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</si>
  <si>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</si>
  <si>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</si>
  <si>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</si>
  <si>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</si>
  <si>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</si>
  <si>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</si>
  <si>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</si>
  <si>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</si>
  <si>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</si>
  <si>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</si>
  <si>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</si>
  <si>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</si>
  <si>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</si>
  <si>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</si>
  <si>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</si>
  <si>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</si>
  <si>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</si>
  <si>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</si>
  <si>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</si>
  <si>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</si>
  <si>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</si>
  <si>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</si>
  <si>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</si>
  <si>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</si>
  <si>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</si>
  <si>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</si>
  <si>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</si>
  <si>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</si>
  <si>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</si>
  <si>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</si>
  <si>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</si>
  <si>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</si>
  <si>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</si>
  <si>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</si>
  <si>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</si>
  <si>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</si>
  <si>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</si>
  <si>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</si>
  <si>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</si>
  <si>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</si>
  <si>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</si>
  <si>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</si>
  <si>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</si>
  <si>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</si>
  <si>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</si>
  <si>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</si>
  <si>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</si>
  <si>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</si>
  <si>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</si>
  <si>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</si>
  <si>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</si>
  <si>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</si>
  <si>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</si>
  <si>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</si>
  <si>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</si>
  <si>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</si>
  <si>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</si>
  <si>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</si>
  <si>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</si>
  <si>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</si>
  <si>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</si>
  <si>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</si>
  <si>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</si>
  <si>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</si>
  <si>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</si>
  <si>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</si>
  <si>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</si>
  <si>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</si>
  <si>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</si>
  <si>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</si>
  <si>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</si>
  <si>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</si>
  <si>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</si>
  <si>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</si>
  <si>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</si>
  <si>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</si>
  <si>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</si>
  <si>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</si>
  <si>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</si>
  <si>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</si>
  <si>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</si>
  <si>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</si>
  <si>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</si>
  <si>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</si>
  <si>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</si>
  <si>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</si>
  <si>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</si>
  <si>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</si>
  <si>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</si>
  <si>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</si>
  <si>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</si>
  <si>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</si>
  <si>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</si>
  <si>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</si>
  <si>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</si>
  <si>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</si>
  <si>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</si>
  <si>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</si>
  <si>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</si>
  <si>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</si>
  <si>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</si>
  <si>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</si>
  <si>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</si>
  <si>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</si>
  <si>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</si>
  <si>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</si>
  <si>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</si>
  <si>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</si>
  <si>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</si>
  <si>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</si>
  <si>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</si>
  <si>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</si>
  <si>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</si>
  <si>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</si>
  <si>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</si>
  <si>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</si>
  <si>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</si>
  <si>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</si>
  <si>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</si>
  <si>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</si>
  <si>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</si>
  <si>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</si>
  <si>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</si>
  <si>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</si>
  <si>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</si>
  <si>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</si>
  <si>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</si>
  <si>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</si>
  <si>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</si>
  <si>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</si>
  <si>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</si>
  <si>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</si>
  <si>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</si>
  <si>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</si>
  <si>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</si>
  <si>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</si>
  <si>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</si>
  <si>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</si>
  <si>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</si>
  <si>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</si>
  <si>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</si>
  <si>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</si>
  <si>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</si>
  <si>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</si>
  <si>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</si>
  <si>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</si>
  <si>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</si>
  <si>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</si>
  <si>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</si>
  <si>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</si>
  <si>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</si>
  <si>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</si>
  <si>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</si>
  <si>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</si>
  <si>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</si>
  <si>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</si>
  <si>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</si>
  <si>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</si>
  <si>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</si>
  <si>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</si>
  <si>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</si>
  <si>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</si>
  <si>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</si>
  <si>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</si>
  <si>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</si>
  <si>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</si>
  <si>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</si>
  <si>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</si>
  <si>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</si>
  <si>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</si>
  <si>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</si>
  <si>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</si>
  <si>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</si>
  <si>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</si>
  <si>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</si>
  <si>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</si>
  <si>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</si>
  <si>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</si>
  <si>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</si>
  <si>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</si>
  <si>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</si>
  <si>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</si>
  <si>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</si>
  <si>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</si>
  <si>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</si>
  <si>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</si>
  <si>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</si>
  <si>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</si>
  <si>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</si>
  <si>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</si>
  <si>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</si>
  <si>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</si>
  <si>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</si>
  <si>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</si>
  <si>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</si>
  <si>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</si>
  <si>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</si>
  <si>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</si>
  <si>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</si>
  <si>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</si>
  <si>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</si>
  <si>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</si>
  <si>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</si>
  <si>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</si>
  <si>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</si>
  <si>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</si>
  <si>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</si>
  <si>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</si>
  <si>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</si>
  <si>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</si>
  <si>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</si>
  <si>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</si>
  <si>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</si>
  <si>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</si>
  <si>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</si>
  <si>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</si>
  <si>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</si>
  <si>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</si>
  <si>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</si>
  <si>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</si>
  <si>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</si>
  <si>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</si>
  <si>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</si>
  <si>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</si>
  <si>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</si>
  <si>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</si>
  <si>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</si>
  <si>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</si>
  <si>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</si>
  <si>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</si>
  <si>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</si>
  <si>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</si>
  <si>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</si>
  <si>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</si>
  <si>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</si>
  <si>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</si>
  <si>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</si>
  <si>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</si>
  <si>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</si>
  <si>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</si>
  <si>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</si>
  <si>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</si>
  <si>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</si>
  <si>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</si>
  <si>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</si>
  <si>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</si>
  <si>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</si>
  <si>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</si>
  <si>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</si>
  <si>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</si>
  <si>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</si>
  <si>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</si>
  <si>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</si>
  <si>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</si>
  <si>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</si>
  <si>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</si>
  <si>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</si>
  <si>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</si>
  <si>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</si>
  <si>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</si>
  <si>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</si>
  <si>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</si>
  <si>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</si>
  <si>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</si>
  <si>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</si>
  <si>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</si>
  <si>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</si>
  <si>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</si>
  <si>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</si>
  <si>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</si>
  <si>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</si>
  <si>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</si>
  <si>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</si>
  <si>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</si>
  <si>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</si>
  <si>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</si>
  <si>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</si>
  <si>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</si>
  <si>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</si>
  <si>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</si>
  <si>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</si>
  <si>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</si>
  <si>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</si>
  <si>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</si>
  <si>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</si>
  <si>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</si>
  <si>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</si>
  <si>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</si>
  <si>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</si>
  <si>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</si>
  <si>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</si>
  <si>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</si>
  <si>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</si>
  <si>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</si>
  <si>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</si>
  <si>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</si>
  <si>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</si>
  <si>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</si>
  <si>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</si>
  <si>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</si>
  <si>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</si>
  <si>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</si>
  <si>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</si>
  <si>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</si>
  <si>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</si>
  <si>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</si>
  <si>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</si>
  <si>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</si>
  <si>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</si>
  <si>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</si>
  <si>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</si>
  <si>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</si>
  <si>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</si>
  <si>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</si>
  <si>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</si>
  <si>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</si>
  <si>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</si>
  <si>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</si>
  <si>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</si>
  <si>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</si>
  <si>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</si>
  <si>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</si>
  <si>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</si>
  <si>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</si>
  <si>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</si>
  <si>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</si>
  <si>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</si>
  <si>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</si>
  <si>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</si>
  <si>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</si>
  <si>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</si>
  <si>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</si>
  <si>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</si>
  <si>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</si>
  <si>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</si>
  <si>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</si>
  <si>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</si>
  <si>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</si>
  <si>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</si>
  <si>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</si>
  <si>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</si>
  <si>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</si>
  <si>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</si>
  <si>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</si>
  <si>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</si>
  <si>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</si>
  <si>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</si>
  <si>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</si>
  <si>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</si>
  <si>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</si>
  <si>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</si>
  <si>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</si>
  <si>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</si>
  <si>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</si>
  <si>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</si>
  <si>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</si>
  <si>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</si>
  <si>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</si>
  <si>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</si>
  <si>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</si>
  <si>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</si>
  <si>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</si>
  <si>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</si>
  <si>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</si>
  <si>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</si>
  <si>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</si>
  <si>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</si>
  <si>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</si>
  <si>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</si>
  <si>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</si>
  <si>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</si>
  <si>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</si>
  <si>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</si>
  <si>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</si>
  <si>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</si>
  <si>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</si>
  <si>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</si>
  <si>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</si>
  <si>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</si>
  <si>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</si>
  <si>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</si>
  <si>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</si>
  <si>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</si>
  <si>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</si>
  <si>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</si>
  <si>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</si>
  <si>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</si>
  <si>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</si>
  <si>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</si>
  <si>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</si>
  <si>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</si>
  <si>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</si>
  <si>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</si>
  <si>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</si>
  <si>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</si>
  <si>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</si>
  <si>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</si>
  <si>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</si>
  <si>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</si>
  <si>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</si>
  <si>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</si>
  <si>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</si>
  <si>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</si>
  <si>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</si>
  <si>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</si>
  <si>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</si>
  <si>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</si>
  <si>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</si>
  <si>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</si>
  <si>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</si>
  <si>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</si>
  <si>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</si>
  <si>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</si>
  <si>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</si>
  <si>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</si>
  <si>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</si>
  <si>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</si>
  <si>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</si>
  <si>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</si>
  <si>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</si>
  <si>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</si>
  <si>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</si>
  <si>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</si>
  <si>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</si>
  <si>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</si>
  <si>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</si>
  <si>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</si>
  <si>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</si>
  <si>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</si>
  <si>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</si>
  <si>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</si>
  <si>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</si>
  <si>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</si>
  <si>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</si>
  <si>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</si>
  <si>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</si>
  <si>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</si>
  <si>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</si>
  <si>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</si>
  <si>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</si>
  <si>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</si>
  <si>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</si>
  <si>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</si>
  <si>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</si>
  <si>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</si>
  <si>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</si>
  <si>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</si>
  <si>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</si>
  <si>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</si>
  <si>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</si>
  <si>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</si>
  <si>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</si>
  <si>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</si>
  <si>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</si>
  <si>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</si>
  <si>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</si>
  <si>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</si>
  <si>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</si>
  <si>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</si>
  <si>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</si>
  <si>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</si>
  <si>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</si>
  <si>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</si>
  <si>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</si>
  <si>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</si>
  <si>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</si>
  <si>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</si>
  <si>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</si>
  <si>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</si>
  <si>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</si>
  <si>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</si>
  <si>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</si>
  <si>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</si>
  <si>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</si>
  <si>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</si>
  <si>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</si>
  <si>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</si>
  <si>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</si>
  <si>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</si>
  <si>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</si>
  <si>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</si>
  <si>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</si>
  <si>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</si>
  <si>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</si>
  <si>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</si>
  <si>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</si>
  <si>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</si>
  <si>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</si>
  <si>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</si>
  <si>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</si>
  <si>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</si>
  <si>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</si>
  <si>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</si>
  <si>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</si>
  <si>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</si>
  <si>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</si>
  <si>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</si>
  <si>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</si>
  <si>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</si>
  <si>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</si>
  <si>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</si>
  <si>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</si>
  <si>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</si>
  <si>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</si>
  <si>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</si>
  <si>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</si>
  <si>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</si>
  <si>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</si>
  <si>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</si>
  <si>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</si>
  <si>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</si>
  <si>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</si>
  <si>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</si>
  <si>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</si>
  <si>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</si>
  <si>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</si>
  <si>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</si>
  <si>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</si>
  <si>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</si>
  <si>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</si>
  <si>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</si>
  <si>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</si>
  <si>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</si>
  <si>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</si>
  <si>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</si>
  <si>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</si>
  <si>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</si>
  <si>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</si>
  <si>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</si>
  <si>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</si>
  <si>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</si>
  <si>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</si>
  <si>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</si>
  <si>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</si>
  <si>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</si>
  <si>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</si>
  <si>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</si>
  <si>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</si>
  <si>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</si>
  <si>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</si>
  <si>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</si>
  <si>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</si>
  <si>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</si>
  <si>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</si>
  <si>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</si>
  <si>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</si>
  <si>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</si>
  <si>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</si>
  <si>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</si>
  <si>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</si>
  <si>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</si>
  <si>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</si>
  <si>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</si>
  <si>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</si>
  <si>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</si>
  <si>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</si>
  <si>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</si>
  <si>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</si>
  <si>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</si>
  <si>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</si>
  <si>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</si>
  <si>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</si>
  <si>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</si>
  <si>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</si>
  <si>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</si>
  <si>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</si>
  <si>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</si>
  <si>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</si>
  <si>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</si>
  <si>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</si>
  <si>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</si>
  <si>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</si>
  <si>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</si>
  <si>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</si>
  <si>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</si>
  <si>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</si>
  <si>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</si>
  <si>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</si>
  <si>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</si>
  <si>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</si>
  <si>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</si>
  <si>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</si>
  <si>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</si>
  <si>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</si>
  <si>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</si>
  <si>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</si>
  <si>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</si>
  <si>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</si>
  <si>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</si>
  <si>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</si>
  <si>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</si>
  <si>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</si>
  <si>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</si>
  <si>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</si>
  <si>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</si>
  <si>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</si>
  <si>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</si>
  <si>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</si>
  <si>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</si>
  <si>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</si>
  <si>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</si>
  <si>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</si>
  <si>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</si>
  <si>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</si>
  <si>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</si>
  <si>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</si>
  <si>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</si>
  <si>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</si>
  <si>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</si>
  <si>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</si>
  <si>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</si>
  <si>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</si>
  <si>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</si>
  <si>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</si>
  <si>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</si>
  <si>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</si>
  <si>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</si>
  <si>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</si>
  <si>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</si>
  <si>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</si>
  <si>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</si>
  <si>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</si>
  <si>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</si>
  <si>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</si>
  <si>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</si>
  <si>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</si>
  <si>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</si>
  <si>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</si>
  <si>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</si>
  <si>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</si>
  <si>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</si>
  <si>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</si>
  <si>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</si>
  <si>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</si>
  <si>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</si>
  <si>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</si>
  <si>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</si>
  <si>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</si>
  <si>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</si>
  <si>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</si>
  <si>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</si>
  <si>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</si>
  <si>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</si>
  <si>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</si>
  <si>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</si>
  <si>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</si>
  <si>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</si>
  <si>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</si>
  <si>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</si>
  <si>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</si>
  <si>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</si>
  <si>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</si>
  <si>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</si>
  <si>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</si>
  <si>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</si>
  <si>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</si>
  <si>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</si>
  <si>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</si>
  <si>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</si>
  <si>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</si>
  <si>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</si>
  <si>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</si>
  <si>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</si>
  <si>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</si>
  <si>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</si>
  <si>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</si>
  <si>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</si>
  <si>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</si>
  <si>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</si>
  <si>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</si>
  <si>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</si>
  <si>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</si>
  <si>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</si>
  <si>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</si>
  <si>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</si>
  <si>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</si>
  <si>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</si>
  <si>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</si>
  <si>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</si>
  <si>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</si>
  <si>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</si>
  <si>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</si>
  <si>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</si>
  <si>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</si>
  <si>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</si>
  <si>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</si>
  <si>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</si>
  <si>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</si>
  <si>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</si>
  <si>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</si>
  <si>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</si>
  <si>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</si>
  <si>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</si>
  <si>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</si>
  <si>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</si>
  <si>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</si>
  <si>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</si>
  <si>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</si>
  <si>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</si>
  <si>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</si>
  <si>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</si>
  <si>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</si>
  <si>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</si>
  <si>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</si>
  <si>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</si>
  <si>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</si>
  <si>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</si>
  <si>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</si>
  <si>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</si>
  <si>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</si>
  <si>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</si>
  <si>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</si>
  <si>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</si>
  <si>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</si>
  <si>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</si>
  <si>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</si>
  <si>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</si>
  <si>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</si>
  <si>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</si>
  <si>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</si>
  <si>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</si>
  <si>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</si>
  <si>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</si>
  <si>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</si>
  <si>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</si>
  <si>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</si>
  <si>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</si>
  <si>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</si>
  <si>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</si>
  <si>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</si>
  <si>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</si>
  <si>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</si>
  <si>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</si>
  <si>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</si>
  <si>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</si>
  <si>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</si>
  <si>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</si>
  <si>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</si>
  <si>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</si>
  <si>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</si>
  <si>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</si>
  <si>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</si>
  <si>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</si>
  <si>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</si>
  <si>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</si>
  <si>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</si>
  <si>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</si>
  <si>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</si>
  <si>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</si>
  <si>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</si>
  <si>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</si>
  <si>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</si>
  <si>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</si>
  <si>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</si>
  <si>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</si>
  <si>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</si>
  <si>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</si>
  <si>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</si>
  <si>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</si>
  <si>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</si>
  <si>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</si>
  <si>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</si>
  <si>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</si>
  <si>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</si>
  <si>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</si>
  <si>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</si>
  <si>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</si>
  <si>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</si>
  <si>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</si>
  <si>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</si>
  <si>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</si>
  <si>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</si>
  <si>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</si>
  <si>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</si>
  <si>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</si>
  <si>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</si>
  <si>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</si>
  <si>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</si>
  <si>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</si>
  <si>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</si>
  <si>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</si>
  <si>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</si>
  <si>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</si>
  <si>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</si>
  <si>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</si>
  <si>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</si>
  <si>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</si>
  <si>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</si>
  <si>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</si>
  <si>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</si>
  <si>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</si>
  <si>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</si>
  <si>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</si>
  <si>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</si>
  <si>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</si>
  <si>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</si>
  <si>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</si>
  <si>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</si>
  <si>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</si>
  <si>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</si>
  <si>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</si>
  <si>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</si>
  <si>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</si>
  <si>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</si>
  <si>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</si>
  <si>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</si>
  <si>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</si>
  <si>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</si>
  <si>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</si>
  <si>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</si>
  <si>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</si>
  <si>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</si>
  <si>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</si>
  <si>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</si>
  <si>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</si>
  <si>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</si>
  <si>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</si>
  <si>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</si>
  <si>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</si>
  <si>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</si>
  <si>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</si>
  <si>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</si>
  <si>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</si>
  <si>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</si>
  <si>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</si>
  <si>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</si>
  <si>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</si>
  <si>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</si>
  <si>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</si>
  <si>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</si>
  <si>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</si>
  <si>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</si>
  <si>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</si>
  <si>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</si>
  <si>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</si>
  <si>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</si>
  <si>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</si>
  <si>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</si>
  <si>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</si>
  <si>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</si>
  <si>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</si>
  <si>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</si>
  <si>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</si>
  <si>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</si>
  <si>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</si>
  <si>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</si>
  <si>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</si>
  <si>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</si>
  <si>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</si>
  <si>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</si>
  <si>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</si>
  <si>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</si>
  <si>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</si>
  <si>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</si>
  <si>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</si>
  <si>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</si>
  <si>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</si>
  <si>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</si>
  <si>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</si>
  <si>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</si>
  <si>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</si>
  <si>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</si>
  <si>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</si>
  <si>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</si>
  <si>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</si>
  <si>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</si>
  <si>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</si>
  <si>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</si>
  <si>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</si>
  <si>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</si>
  <si>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</si>
  <si>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</si>
  <si>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</si>
  <si>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</si>
  <si>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</si>
  <si>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</si>
  <si>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</si>
  <si>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</si>
  <si>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</si>
  <si>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</si>
  <si>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</si>
  <si>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</si>
  <si>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</si>
  <si>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</si>
  <si>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</si>
  <si>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</si>
  <si>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</si>
  <si>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</si>
  <si>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</si>
  <si>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</si>
  <si>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</si>
  <si>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</si>
  <si>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</si>
  <si>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</si>
  <si>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</si>
  <si>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</si>
  <si>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</si>
  <si>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</si>
  <si>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</si>
  <si>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</si>
  <si>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</si>
  <si>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</si>
  <si>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</si>
  <si>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</si>
  <si>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</si>
  <si>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</si>
  <si>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</si>
  <si>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</si>
  <si>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</si>
  <si>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</si>
  <si>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</si>
  <si>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</si>
  <si>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</si>
  <si>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</si>
  <si>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</si>
  <si>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</si>
  <si>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</si>
  <si>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</si>
  <si>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</si>
  <si>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</si>
  <si>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</si>
  <si>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</si>
  <si>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</si>
  <si>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</si>
  <si>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</si>
  <si>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</si>
  <si>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</si>
  <si>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</si>
  <si>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</si>
  <si>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</si>
  <si>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</si>
  <si>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</si>
  <si>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</si>
  <si>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</si>
  <si>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</si>
  <si>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</si>
  <si>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</si>
  <si>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</si>
  <si>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</si>
  <si>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</si>
  <si>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</si>
  <si>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</si>
  <si>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</si>
  <si>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</si>
  <si>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</si>
  <si>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</si>
  <si>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</si>
  <si>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</si>
  <si>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</si>
  <si>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</si>
  <si>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</si>
  <si>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</si>
  <si>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</si>
  <si>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</si>
  <si>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</si>
  <si>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</si>
  <si>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</si>
  <si>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</si>
  <si>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</si>
  <si>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</si>
  <si>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</si>
  <si>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</si>
  <si>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</si>
  <si>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</si>
  <si>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</si>
  <si>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</si>
  <si>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</si>
  <si>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</si>
  <si>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</si>
  <si>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</si>
  <si>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</si>
  <si>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</si>
  <si>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</si>
  <si>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</si>
  <si>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</si>
  <si>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</si>
  <si>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</si>
  <si>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</si>
  <si>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</si>
  <si>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</si>
  <si>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</si>
  <si>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</si>
  <si>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</si>
  <si>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</si>
  <si>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</si>
  <si>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</si>
  <si>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</si>
  <si>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</si>
  <si>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</si>
  <si>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</si>
  <si>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</si>
  <si>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</si>
  <si>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</si>
  <si>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</si>
  <si>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</si>
  <si>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</si>
  <si>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</si>
  <si>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</si>
  <si>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</si>
  <si>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</si>
  <si>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</si>
  <si>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</si>
  <si>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</si>
  <si>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</si>
  <si>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</si>
  <si>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</si>
  <si>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</si>
  <si>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</si>
  <si>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</si>
  <si>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</si>
  <si>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</si>
  <si>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</si>
  <si>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</si>
  <si>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</si>
  <si>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</si>
  <si>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</si>
  <si>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</si>
  <si>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</si>
  <si>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</si>
  <si>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</si>
  <si>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</si>
  <si>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</si>
  <si>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</si>
  <si>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</si>
  <si>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</si>
  <si>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</si>
  <si>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</si>
  <si>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</si>
  <si>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</si>
  <si>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</si>
  <si>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</si>
  <si>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</si>
  <si>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</si>
  <si>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</si>
  <si>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</si>
  <si>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</si>
  <si>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</si>
  <si>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</si>
  <si>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</si>
  <si>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</si>
  <si>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</si>
  <si>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</si>
  <si>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</si>
  <si>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</si>
  <si>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</si>
  <si>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</si>
  <si>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</si>
  <si>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</si>
  <si>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</si>
  <si>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</si>
  <si>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</si>
  <si>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</si>
  <si>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</si>
  <si>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</si>
  <si>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</si>
  <si>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</si>
  <si>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</si>
  <si>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</si>
  <si>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</si>
  <si>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</si>
  <si>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</si>
  <si>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</si>
  <si>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</si>
  <si>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</si>
  <si>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</si>
  <si>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</si>
  <si>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</si>
  <si>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</si>
  <si>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</si>
  <si>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</si>
  <si>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</si>
  <si>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</si>
  <si>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</si>
  <si>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</si>
  <si>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</si>
  <si>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</si>
  <si>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</si>
  <si>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</si>
  <si>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</si>
  <si>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</si>
  <si>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</si>
  <si>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</si>
  <si>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</si>
  <si>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</si>
  <si>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</si>
  <si>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</si>
  <si>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</si>
  <si>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</si>
  <si>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</si>
  <si>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</si>
  <si>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</si>
  <si>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</si>
  <si>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</si>
  <si>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</si>
  <si>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</si>
  <si>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</si>
  <si>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</si>
  <si>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</si>
  <si>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</si>
  <si>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</si>
  <si>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</si>
  <si>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</si>
  <si>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</si>
  <si>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</si>
  <si>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</si>
  <si>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</si>
  <si>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</si>
  <si>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</si>
  <si>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</si>
  <si>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</si>
  <si>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</si>
  <si>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</si>
  <si>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</si>
  <si>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</si>
  <si>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</si>
  <si>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</si>
  <si>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</si>
  <si>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</si>
  <si>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</si>
  <si>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</si>
  <si>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</si>
  <si>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</si>
  <si>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</si>
  <si>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</si>
  <si>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</si>
  <si>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</si>
  <si>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</si>
  <si>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</si>
  <si>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</si>
  <si>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</si>
  <si>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</si>
  <si>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</si>
  <si>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</si>
  <si>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</si>
  <si>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</si>
  <si>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</si>
  <si>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</si>
  <si>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</si>
  <si>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</si>
  <si>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</si>
  <si>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</si>
  <si>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</si>
  <si>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</si>
  <si>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</si>
  <si>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</si>
  <si>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</si>
  <si>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</si>
  <si>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</si>
  <si>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</si>
  <si>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</si>
  <si>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</si>
  <si>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</si>
  <si>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</si>
  <si>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</si>
  <si>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</si>
  <si>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</si>
  <si>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</si>
  <si>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</si>
  <si>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</si>
  <si>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</si>
  <si>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</si>
  <si>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</si>
  <si>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</si>
  <si>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</si>
  <si>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</si>
  <si>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</si>
  <si>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</si>
  <si>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</si>
  <si>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</si>
  <si>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</si>
  <si>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</si>
  <si>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</si>
  <si>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</si>
  <si>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</si>
  <si>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</si>
  <si>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</si>
  <si>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</si>
  <si>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</si>
  <si>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</si>
  <si>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</si>
  <si>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</si>
  <si>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</si>
  <si>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</si>
  <si>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</si>
  <si>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</si>
  <si>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</si>
  <si>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</si>
  <si>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</si>
  <si>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</si>
  <si>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</si>
  <si>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</si>
  <si>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</si>
  <si>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</si>
  <si>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</si>
  <si>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</si>
  <si>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</si>
  <si>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</si>
  <si>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</si>
  <si>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</si>
  <si>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</si>
  <si>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</si>
  <si>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</si>
  <si>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</si>
  <si>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</si>
  <si>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</si>
  <si>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</si>
  <si>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</si>
  <si>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</si>
  <si>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</si>
  <si>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</si>
  <si>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</si>
  <si>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</si>
  <si>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</si>
  <si>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</si>
  <si>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</si>
  <si>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</si>
  <si>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</si>
  <si>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</si>
  <si>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</si>
  <si>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</si>
  <si>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</si>
  <si>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</si>
  <si>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</si>
  <si>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</si>
  <si>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</si>
  <si>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</si>
  <si>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</si>
  <si>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</si>
  <si>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</si>
  <si>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</si>
  <si>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</si>
  <si>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</si>
  <si>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</si>
  <si>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</si>
  <si>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</si>
  <si>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</si>
  <si>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</si>
  <si>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</si>
  <si>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</si>
  <si>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</si>
  <si>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</si>
  <si>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</si>
  <si>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</si>
  <si>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</si>
  <si>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</si>
  <si>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</si>
  <si>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</si>
  <si>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</si>
  <si>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</si>
  <si>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</si>
  <si>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</si>
  <si>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</si>
  <si>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</si>
  <si>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</si>
  <si>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</si>
  <si>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</si>
  <si>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</si>
  <si>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</si>
  <si>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</si>
  <si>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</si>
  <si>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</si>
  <si>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</si>
  <si>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</si>
  <si>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</si>
  <si>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</si>
  <si>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</si>
  <si>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</si>
  <si>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</si>
  <si>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</si>
  <si>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</si>
  <si>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</si>
  <si>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</si>
  <si>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</si>
  <si>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</si>
  <si>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</si>
  <si>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</si>
  <si>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</si>
  <si>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</si>
  <si>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</si>
  <si>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</si>
  <si>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</si>
  <si>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</si>
  <si>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</si>
  <si>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</si>
  <si>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</si>
  <si>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</si>
  <si>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</si>
  <si>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</si>
  <si>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</si>
  <si>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</si>
  <si>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</si>
  <si>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</si>
  <si>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</si>
  <si>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</si>
  <si>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</si>
  <si>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</si>
  <si>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</si>
  <si>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</si>
  <si>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</si>
  <si>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</si>
  <si>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</si>
  <si>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</si>
  <si>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</si>
  <si>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</si>
  <si>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</si>
  <si>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</si>
  <si>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</si>
  <si>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</si>
  <si>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</si>
  <si>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</si>
  <si>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</si>
  <si>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</si>
  <si>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</si>
  <si>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</si>
  <si>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</si>
  <si>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</si>
  <si>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</si>
  <si>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</si>
  <si>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</si>
  <si>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</si>
  <si>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</si>
  <si>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</si>
  <si>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</si>
  <si>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</si>
  <si>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</si>
  <si>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</si>
  <si>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</si>
  <si>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</si>
  <si>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</si>
  <si>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</si>
  <si>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</si>
  <si>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</si>
  <si>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</si>
  <si>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</si>
  <si>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</si>
  <si>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</si>
  <si>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</si>
  <si>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</si>
  <si>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</si>
  <si>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</si>
  <si>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</si>
  <si>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</si>
  <si>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</si>
  <si>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</si>
  <si>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</si>
  <si>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</si>
  <si>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</si>
  <si>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</si>
  <si>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</si>
  <si>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</si>
  <si>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</si>
  <si>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</si>
  <si>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</si>
  <si>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</si>
  <si>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</si>
  <si>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</si>
  <si>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</si>
  <si>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</si>
  <si>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</si>
  <si>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</si>
  <si>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</si>
  <si>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</si>
  <si>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</si>
  <si>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</si>
  <si>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</si>
  <si>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</si>
  <si>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</si>
  <si>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</si>
  <si>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</si>
  <si>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</si>
  <si>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</si>
  <si>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</si>
  <si>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</si>
  <si>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</si>
  <si>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</si>
  <si>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</si>
  <si>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</si>
  <si>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</si>
  <si>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</si>
  <si>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</si>
  <si>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</si>
  <si>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</si>
  <si>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</si>
  <si>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</si>
  <si>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</si>
  <si>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</si>
  <si>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</si>
  <si>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</si>
  <si>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</si>
  <si>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</si>
  <si>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</si>
  <si>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</si>
  <si>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</si>
  <si>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</si>
  <si>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</si>
  <si>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</si>
  <si>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</si>
  <si>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</si>
  <si>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</si>
  <si>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</si>
  <si>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</si>
  <si>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</si>
  <si>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</si>
  <si>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</si>
  <si>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</si>
  <si>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</si>
  <si>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</si>
  <si>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</si>
  <si>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</si>
  <si>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</si>
  <si>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</si>
  <si>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</si>
  <si>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</si>
  <si>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</si>
  <si>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</si>
  <si>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</si>
  <si>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</si>
  <si>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</si>
  <si>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</si>
  <si>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</si>
  <si>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</si>
  <si>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</si>
  <si>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</si>
  <si>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</si>
  <si>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</si>
  <si>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</si>
  <si>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</si>
  <si>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</si>
  <si>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</si>
  <si>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</si>
  <si>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</si>
  <si>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</si>
  <si>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</si>
  <si>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</si>
  <si>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</si>
  <si>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</si>
  <si>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</si>
  <si>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</si>
  <si>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</si>
  <si>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</si>
  <si>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</si>
  <si>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</si>
  <si>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</si>
  <si>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</si>
  <si>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</si>
  <si>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</si>
  <si>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</si>
  <si>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</si>
  <si>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</si>
  <si>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</si>
  <si>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</si>
  <si>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</si>
  <si>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</si>
  <si>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</si>
  <si>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</si>
  <si>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</si>
  <si>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</si>
  <si>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</si>
  <si>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</si>
  <si>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</si>
  <si>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</si>
  <si>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</si>
  <si>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</si>
  <si>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</si>
  <si>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</si>
  <si>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</si>
  <si>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</si>
  <si>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</si>
  <si>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</si>
  <si>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</si>
  <si>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</si>
  <si>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</si>
  <si>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</si>
  <si>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</si>
  <si>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</si>
  <si>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</si>
  <si>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</si>
  <si>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</si>
  <si>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</si>
  <si>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</si>
  <si>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</si>
  <si>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</si>
  <si>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</si>
  <si>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</si>
  <si>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</si>
  <si>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</si>
  <si>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</si>
  <si>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</si>
  <si>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</si>
  <si>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</si>
  <si>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</si>
  <si>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</si>
  <si>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</si>
  <si>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</si>
  <si>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</si>
  <si>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</si>
  <si>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</si>
  <si>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</si>
  <si>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</si>
  <si>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</si>
  <si>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</si>
  <si>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</si>
  <si>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</si>
  <si>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</si>
  <si>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</si>
  <si>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</si>
  <si>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</si>
  <si>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</si>
  <si>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</si>
  <si>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</si>
  <si>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</si>
  <si>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</si>
  <si>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</si>
  <si>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</si>
  <si>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</si>
  <si>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</si>
  <si>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</si>
  <si>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</si>
  <si>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</si>
  <si>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</si>
  <si>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</si>
  <si>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</si>
  <si>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</si>
  <si>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</si>
  <si>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</si>
  <si>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</si>
  <si>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</si>
  <si>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</si>
  <si>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</si>
  <si>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</si>
  <si>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</si>
  <si>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</si>
  <si>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</si>
  <si>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</si>
  <si>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</si>
  <si>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</si>
  <si>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</si>
  <si>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</si>
  <si>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</si>
  <si>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</si>
  <si>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</si>
  <si>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</si>
  <si>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</si>
  <si>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</si>
  <si>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</si>
  <si>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</si>
  <si>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</si>
  <si>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</si>
  <si>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</si>
  <si>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</si>
  <si>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</si>
  <si>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</si>
  <si>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</si>
  <si>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</si>
  <si>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</si>
  <si>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</si>
  <si>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</si>
  <si>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</si>
  <si>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</si>
  <si>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</si>
  <si>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</si>
  <si>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</si>
  <si>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</si>
  <si>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</si>
  <si>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</si>
  <si>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</si>
  <si>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</si>
  <si>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</si>
  <si>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</si>
  <si>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</si>
  <si>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</si>
  <si>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</si>
  <si>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</si>
  <si>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</si>
  <si>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</si>
  <si>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</si>
  <si>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</si>
  <si>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</si>
  <si>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</si>
  <si>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</si>
  <si>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</si>
  <si>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</si>
  <si>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</si>
  <si>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</si>
  <si>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</si>
  <si>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</si>
  <si>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</si>
  <si>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</si>
  <si>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</si>
  <si>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</si>
  <si>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</si>
  <si>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</si>
  <si>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</si>
  <si>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</si>
  <si>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</si>
  <si>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</si>
  <si>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</si>
  <si>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</si>
  <si>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</si>
  <si>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</si>
  <si>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</si>
  <si>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</si>
  <si>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</si>
  <si>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</si>
  <si>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</si>
  <si>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</si>
  <si>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</si>
  <si>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</si>
  <si>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</si>
  <si>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</si>
  <si>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</si>
  <si>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</si>
  <si>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</si>
  <si>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</si>
  <si>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</si>
  <si>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</si>
  <si>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</si>
  <si>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</si>
  <si>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</si>
  <si>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</si>
  <si>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</si>
  <si>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</si>
  <si>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</si>
  <si>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</si>
  <si>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</si>
  <si>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</si>
  <si>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</si>
  <si>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</si>
  <si>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</si>
  <si>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</si>
  <si>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</si>
  <si>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</si>
  <si>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</si>
  <si>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</si>
  <si>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</si>
  <si>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</si>
  <si>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</si>
  <si>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</si>
  <si>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</si>
  <si>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</si>
  <si>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</si>
  <si>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</si>
  <si>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</si>
  <si>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</si>
  <si>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</si>
  <si>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</si>
  <si>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</si>
  <si>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</si>
  <si>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</si>
  <si>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</si>
  <si>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</si>
  <si>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</si>
  <si>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</si>
  <si>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</si>
  <si>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</si>
  <si>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</si>
  <si>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</si>
  <si>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</si>
  <si>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</si>
  <si>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</si>
  <si>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</si>
  <si>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</si>
  <si>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</si>
  <si>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</si>
  <si>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</si>
  <si>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</si>
  <si>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</si>
  <si>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</si>
  <si>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</si>
  <si>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</si>
  <si>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</si>
  <si>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</si>
  <si>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</si>
  <si>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</si>
  <si>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</si>
  <si>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</si>
  <si>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</si>
  <si>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</si>
  <si>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</si>
  <si>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</si>
  <si>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</si>
  <si>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</si>
  <si>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</si>
  <si>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</si>
  <si>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</si>
  <si>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</si>
  <si>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</si>
  <si>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</si>
  <si>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</si>
  <si>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</si>
  <si>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</si>
  <si>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</si>
  <si>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</si>
  <si>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</si>
  <si>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</si>
  <si>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</si>
  <si>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</si>
  <si>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</si>
  <si>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</si>
  <si>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</si>
  <si>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</si>
  <si>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</si>
  <si>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</si>
  <si>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</si>
  <si>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</si>
  <si>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</si>
  <si>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</si>
  <si>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</si>
  <si>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</si>
  <si>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</si>
  <si>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</si>
  <si>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</si>
  <si>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</si>
  <si>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</si>
  <si>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</si>
  <si>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</si>
  <si>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</si>
  <si>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</si>
  <si>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</si>
  <si>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</si>
  <si>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</si>
  <si>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</si>
  <si>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</si>
  <si>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</si>
  <si>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</si>
  <si>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</si>
  <si>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</si>
  <si>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</si>
  <si>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</si>
  <si>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</si>
  <si>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</si>
  <si>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</si>
  <si>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</si>
  <si>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</si>
  <si>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</si>
  <si>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</si>
  <si>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</si>
  <si>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</si>
  <si>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</si>
  <si>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</si>
  <si>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</si>
  <si>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</si>
  <si>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</si>
  <si>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</si>
  <si>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</si>
  <si>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</si>
  <si>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</si>
  <si>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</si>
  <si>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</si>
  <si>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</si>
  <si>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</si>
  <si>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</si>
  <si>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</si>
  <si>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</si>
  <si>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</si>
  <si>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</si>
  <si>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</si>
  <si>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</si>
  <si>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</si>
  <si>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</si>
  <si>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</si>
  <si>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</si>
  <si>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</si>
  <si>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</si>
  <si>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</si>
  <si>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</si>
  <si>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</si>
  <si>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</si>
  <si>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</si>
  <si>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</si>
  <si>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</si>
  <si>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</si>
  <si>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</si>
  <si>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</si>
  <si>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</si>
  <si>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</si>
  <si>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</si>
  <si>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</si>
  <si>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</si>
  <si>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</si>
  <si>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</si>
  <si>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</si>
  <si>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</si>
  <si>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</si>
  <si>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</si>
  <si>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</si>
  <si>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</si>
  <si>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</si>
  <si>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</si>
  <si>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</si>
  <si>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</si>
  <si>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</si>
  <si>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</si>
  <si>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</si>
  <si>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</si>
  <si>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</si>
  <si>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</si>
  <si>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</si>
  <si>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</si>
  <si>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</si>
  <si>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</si>
  <si>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</si>
  <si>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</si>
  <si>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</si>
  <si>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</si>
  <si>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</si>
  <si>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</si>
  <si>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</si>
  <si>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</si>
  <si>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</si>
  <si>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</si>
  <si>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</si>
  <si>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</si>
  <si>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</si>
  <si>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</si>
  <si>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</si>
  <si>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</si>
  <si>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</si>
  <si>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</si>
  <si>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</si>
  <si>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</si>
  <si>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</si>
  <si>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</si>
  <si>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</si>
  <si>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</si>
  <si>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</si>
  <si>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</si>
  <si>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</si>
  <si>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</si>
  <si>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</si>
  <si>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</si>
  <si>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</si>
  <si>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</si>
  <si>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</si>
  <si>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</si>
  <si>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</si>
  <si>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</si>
  <si>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</si>
  <si>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</si>
  <si>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</si>
  <si>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</si>
  <si>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</si>
  <si>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</si>
  <si>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</si>
  <si>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</si>
  <si>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</si>
  <si>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</si>
  <si>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</si>
  <si>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</si>
  <si>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</si>
  <si>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</si>
  <si>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</si>
  <si>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</si>
  <si>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</si>
  <si>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</si>
  <si>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</si>
  <si>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</si>
  <si>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</si>
  <si>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</si>
  <si>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</si>
  <si>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</si>
  <si>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</si>
  <si>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</si>
  <si>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</si>
  <si>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</si>
  <si>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</si>
  <si>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</si>
  <si>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</si>
  <si>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</si>
  <si>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</si>
  <si>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</si>
  <si>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</si>
  <si>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</si>
  <si>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</si>
  <si>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</si>
  <si>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</si>
  <si>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</si>
  <si>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</si>
  <si>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</si>
  <si>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</si>
  <si>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</si>
  <si>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</si>
  <si>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</si>
  <si>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</si>
  <si>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</si>
  <si>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</si>
  <si>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</si>
  <si>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</si>
  <si>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</si>
  <si>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</si>
  <si>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</si>
  <si>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</si>
  <si>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</si>
  <si>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</si>
  <si>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</si>
  <si>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</si>
  <si>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</si>
  <si>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</si>
  <si>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</si>
  <si>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</si>
  <si>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</si>
  <si>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</si>
  <si>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</si>
  <si>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</si>
  <si>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</si>
  <si>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</si>
  <si>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</si>
  <si>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</si>
  <si>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</si>
  <si>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</si>
  <si>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</si>
  <si>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</si>
  <si>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</si>
  <si>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</si>
  <si>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</si>
  <si>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</si>
  <si>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</si>
  <si>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</si>
  <si>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</si>
  <si>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</si>
  <si>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</si>
  <si>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</si>
  <si>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</si>
  <si>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</si>
  <si>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</si>
  <si>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</si>
  <si>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</si>
  <si>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</si>
  <si>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</si>
  <si>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</si>
  <si>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</si>
  <si>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</si>
  <si>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</si>
  <si>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</si>
  <si>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</si>
  <si>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</si>
  <si>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</si>
  <si>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</si>
  <si>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</si>
  <si>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</si>
  <si>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</si>
  <si>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</si>
  <si>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</si>
  <si>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</si>
  <si>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</si>
  <si>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</si>
  <si>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</si>
  <si>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</si>
  <si>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</si>
  <si>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</si>
  <si>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</si>
  <si>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</si>
  <si>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</si>
  <si>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</si>
  <si>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</si>
  <si>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</si>
  <si>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</si>
  <si>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</si>
  <si>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</si>
  <si>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</si>
  <si>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</si>
  <si>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</si>
  <si>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</si>
  <si>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</si>
  <si>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</si>
  <si>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</si>
  <si>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</si>
  <si>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</si>
  <si>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</si>
  <si>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</si>
  <si>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</si>
  <si>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</si>
  <si>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</si>
  <si>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</si>
  <si>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</si>
  <si>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</si>
  <si>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</si>
  <si>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</si>
  <si>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</si>
  <si>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</si>
  <si>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</si>
  <si>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</si>
  <si>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</si>
  <si>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</si>
  <si>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</si>
  <si>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</si>
  <si>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</si>
  <si>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</si>
  <si>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</si>
  <si>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</si>
  <si>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</si>
  <si>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</si>
  <si>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</si>
  <si>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</si>
  <si>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</si>
  <si>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</si>
  <si>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</si>
  <si>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</si>
  <si>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</si>
  <si>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</si>
  <si>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</si>
  <si>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</si>
  <si>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</si>
  <si>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</si>
  <si>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</si>
  <si>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</si>
  <si>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</si>
  <si>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</si>
  <si>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</si>
  <si>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</si>
  <si>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</si>
  <si>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</si>
  <si>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</si>
  <si>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</si>
  <si>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</si>
  <si>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</si>
  <si>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</si>
  <si>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</si>
  <si>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</si>
  <si>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</si>
  <si>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</si>
  <si>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</si>
  <si>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</si>
  <si>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</si>
  <si>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</si>
  <si>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</si>
  <si>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</si>
  <si>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</si>
  <si>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</si>
  <si>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</si>
  <si>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</si>
  <si>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</si>
  <si>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</si>
  <si>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</si>
  <si>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</si>
  <si>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</si>
  <si>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</si>
  <si>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</si>
  <si>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</si>
  <si>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</si>
  <si>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</si>
  <si>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</si>
  <si>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</si>
  <si>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</si>
  <si>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</si>
  <si>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</si>
  <si>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</si>
  <si>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</si>
  <si>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</si>
  <si>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</si>
  <si>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</si>
  <si>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</si>
  <si>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</si>
  <si>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</si>
  <si>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</si>
  <si>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</si>
  <si>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</si>
  <si>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</si>
  <si>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</si>
  <si>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</si>
  <si>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</si>
  <si>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</si>
  <si>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</si>
  <si>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</si>
  <si>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</si>
  <si>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</si>
  <si>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</si>
  <si>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</si>
  <si>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</si>
  <si>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</si>
  <si>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</si>
  <si>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</si>
  <si>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</si>
  <si>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</si>
  <si>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</si>
  <si>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</si>
  <si>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</si>
  <si>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</si>
  <si>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</si>
  <si>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</si>
  <si>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</si>
  <si>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</si>
  <si>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</si>
  <si>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</si>
  <si>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</si>
  <si>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</si>
  <si>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</si>
  <si>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</si>
  <si>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</si>
  <si>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</si>
  <si>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</si>
  <si>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</si>
  <si>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</si>
  <si>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</si>
  <si>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</si>
  <si>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</si>
  <si>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</si>
  <si>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</si>
  <si>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</si>
  <si>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</si>
  <si>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</si>
  <si>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</si>
  <si>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</si>
  <si>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</si>
  <si>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</si>
  <si>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</si>
  <si>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</si>
  <si>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</si>
  <si>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</si>
  <si>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</si>
  <si>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</si>
  <si>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</si>
  <si>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</si>
  <si>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</si>
  <si>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</si>
  <si>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</si>
  <si>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</si>
  <si>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</si>
  <si>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</si>
  <si>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</si>
  <si>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</si>
  <si>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</si>
  <si>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</si>
  <si>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</si>
  <si>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</si>
  <si>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</si>
  <si>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</si>
  <si>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</si>
  <si>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</si>
  <si>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</si>
  <si>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</si>
  <si>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</si>
  <si>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</si>
  <si>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</si>
  <si>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</si>
  <si>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</si>
  <si>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</si>
  <si>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</si>
  <si>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</si>
  <si>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</si>
  <si>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</si>
  <si>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</si>
  <si>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</si>
  <si>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</si>
  <si>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</si>
  <si>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</si>
  <si>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</si>
  <si>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</si>
  <si>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</si>
  <si>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</si>
  <si>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</si>
  <si>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</si>
  <si>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</si>
  <si>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</si>
  <si>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</si>
  <si>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</si>
  <si>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</si>
  <si>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</si>
  <si>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</si>
  <si>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</si>
  <si>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</si>
  <si>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</si>
  <si>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</si>
  <si>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</si>
  <si>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</si>
  <si>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</si>
  <si>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</si>
  <si>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</si>
  <si>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</si>
  <si>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</si>
  <si>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</si>
  <si>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</si>
  <si>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</si>
  <si>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</si>
  <si>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</si>
  <si>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</si>
  <si>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</si>
  <si>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</si>
  <si>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</si>
  <si>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</si>
  <si>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</si>
  <si>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</si>
  <si>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</si>
  <si>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</si>
  <si>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</si>
  <si>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</si>
  <si>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</si>
  <si>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</si>
  <si>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</si>
  <si>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</si>
  <si>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</si>
  <si>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</si>
  <si>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</si>
  <si>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</si>
  <si>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</si>
  <si>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</si>
  <si>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</si>
  <si>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</si>
  <si>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</si>
  <si>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</si>
  <si>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</si>
  <si>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</si>
  <si>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</si>
  <si>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</si>
  <si>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</si>
  <si>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</si>
  <si>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</si>
  <si>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</si>
  <si>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</si>
  <si>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</si>
  <si>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</si>
  <si>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</si>
  <si>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</si>
  <si>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</si>
  <si>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</si>
  <si>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</si>
  <si>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</si>
  <si>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</si>
  <si>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</si>
  <si>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</si>
  <si>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</si>
  <si>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</si>
  <si>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</si>
  <si>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</si>
  <si>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</si>
  <si>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</si>
  <si>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</si>
  <si>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</si>
  <si>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</si>
  <si>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</si>
  <si>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</si>
  <si>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</si>
  <si>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</si>
  <si>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</si>
  <si>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</si>
  <si>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</si>
  <si>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</si>
  <si>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</si>
  <si>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</si>
  <si>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</si>
  <si>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</si>
  <si>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</si>
  <si>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</si>
  <si>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</si>
  <si>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</si>
  <si>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</si>
  <si>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</si>
  <si>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</si>
  <si>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</si>
  <si>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</si>
  <si>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</si>
  <si>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</si>
  <si>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</si>
  <si>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</si>
  <si>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</si>
  <si>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</si>
  <si>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</si>
  <si>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</si>
  <si>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</si>
  <si>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</si>
  <si>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</si>
  <si>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</si>
  <si>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</si>
  <si>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</si>
  <si>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</si>
  <si>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</si>
  <si>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</si>
  <si>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</si>
  <si>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</si>
  <si>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</si>
  <si>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</si>
  <si>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</si>
  <si>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</si>
  <si>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</si>
  <si>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</si>
  <si>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</si>
  <si>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</si>
  <si>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</si>
  <si>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</si>
  <si>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</si>
  <si>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</si>
  <si>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</si>
  <si>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</si>
  <si>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</si>
  <si>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</si>
  <si>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</si>
  <si>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</si>
  <si>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</si>
  <si>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</si>
  <si>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</si>
  <si>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</si>
  <si>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</si>
  <si>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</si>
  <si>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</si>
  <si>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</si>
  <si>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</si>
  <si>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</si>
  <si>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</si>
  <si>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</si>
  <si>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</si>
  <si>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</si>
  <si>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</si>
  <si>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</si>
  <si>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</si>
  <si>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</si>
  <si>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</si>
  <si>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</si>
  <si>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</si>
  <si>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</si>
  <si>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</si>
  <si>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</si>
  <si>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</si>
  <si>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</si>
  <si>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</si>
  <si>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</si>
  <si>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</si>
  <si>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</si>
  <si>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</si>
  <si>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</si>
  <si>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</si>
  <si>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</si>
  <si>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</si>
  <si>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</si>
  <si>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</si>
  <si>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</si>
  <si>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</si>
  <si>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</si>
  <si>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</si>
  <si>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</si>
  <si>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</si>
  <si>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</si>
  <si>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</si>
  <si>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</si>
  <si>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</si>
  <si>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</si>
  <si>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</si>
  <si>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</si>
  <si>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</si>
  <si>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</si>
  <si>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</si>
  <si>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</si>
  <si>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</si>
  <si>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</si>
  <si>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</si>
  <si>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</si>
  <si>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</si>
  <si>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</si>
  <si>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</si>
  <si>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</si>
  <si>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</si>
  <si>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</si>
  <si>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</si>
  <si>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</si>
  <si>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</si>
  <si>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</si>
  <si>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</si>
  <si>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</si>
  <si>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</si>
  <si>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</si>
  <si>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</si>
  <si>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</si>
  <si>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</si>
  <si>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</si>
  <si>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</si>
  <si>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</si>
  <si>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</si>
  <si>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</si>
  <si>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</si>
  <si>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</si>
  <si>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</si>
  <si>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</si>
  <si>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</si>
  <si>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</si>
  <si>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</si>
  <si>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</si>
  <si>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</si>
  <si>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</si>
  <si>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</si>
  <si>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</si>
  <si>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</si>
  <si>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</si>
  <si>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</si>
  <si>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</si>
  <si>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</si>
  <si>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</si>
  <si>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</si>
  <si>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</si>
  <si>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</si>
  <si>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</si>
  <si>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</si>
  <si>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</si>
  <si>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</si>
  <si>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</si>
  <si>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</si>
  <si>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</si>
  <si>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</si>
  <si>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</si>
  <si>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</si>
  <si>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</si>
  <si>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</si>
  <si>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</si>
  <si>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</si>
  <si>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</si>
  <si>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</si>
  <si>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</si>
  <si>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</si>
  <si>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</si>
  <si>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</si>
  <si>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</si>
  <si>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</si>
  <si>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</si>
  <si>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</si>
  <si>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</si>
  <si>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</si>
  <si>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</si>
  <si>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</si>
  <si>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</si>
  <si>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</si>
  <si>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</si>
  <si>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</si>
  <si>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</si>
  <si>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</si>
  <si>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</si>
  <si>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</si>
  <si>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</si>
  <si>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</si>
  <si>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</si>
  <si>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</si>
  <si>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</si>
  <si>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</si>
  <si>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</si>
  <si>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</si>
  <si>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</si>
  <si>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</si>
  <si>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</si>
  <si>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</si>
  <si>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</si>
  <si>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</si>
  <si>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</si>
  <si>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</si>
  <si>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</si>
  <si>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</si>
  <si>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</si>
  <si>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</si>
  <si>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</si>
  <si>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</si>
  <si>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</si>
  <si>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</si>
  <si>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</si>
  <si>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</si>
  <si>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</si>
  <si>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</si>
  <si>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</si>
  <si>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</si>
  <si>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</si>
  <si>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</si>
  <si>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</si>
  <si>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</si>
  <si>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</si>
  <si>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</si>
  <si>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</si>
  <si>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</si>
  <si>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</si>
  <si>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</si>
  <si>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</si>
  <si>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</si>
  <si>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</si>
  <si>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</si>
  <si>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</si>
  <si>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</si>
  <si>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</si>
  <si>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</si>
  <si>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</si>
  <si>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</si>
  <si>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</si>
  <si>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</si>
  <si>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</si>
  <si>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</si>
  <si>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</si>
  <si>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</si>
  <si>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</si>
  <si>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</si>
  <si>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</si>
  <si>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</si>
  <si>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</si>
  <si>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</si>
  <si>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</si>
  <si>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</si>
  <si>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</si>
  <si>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</si>
  <si>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</si>
  <si>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</si>
  <si>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</si>
  <si>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</si>
  <si>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</si>
  <si>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</si>
  <si>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</si>
  <si>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</si>
  <si>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</si>
  <si>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</si>
  <si>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</si>
  <si>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</si>
  <si>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</si>
  <si>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</si>
  <si>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</si>
  <si>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</si>
  <si>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</si>
  <si>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</si>
  <si>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</si>
  <si>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</si>
  <si>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</si>
  <si>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</si>
  <si>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</si>
  <si>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</si>
  <si>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</si>
  <si>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</si>
  <si>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</si>
  <si>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</si>
  <si>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</si>
  <si>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</si>
  <si>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</si>
  <si>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</si>
  <si>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</si>
  <si>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</si>
  <si>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</si>
  <si>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</si>
  <si>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</si>
  <si>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</si>
  <si>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</si>
  <si>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</si>
  <si>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</si>
  <si>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</si>
  <si>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</si>
  <si>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</si>
  <si>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</si>
  <si>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</si>
  <si>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</si>
  <si>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</si>
  <si>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</si>
  <si>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</si>
  <si>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</si>
  <si>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</si>
  <si>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</si>
  <si>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</si>
  <si>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</si>
  <si>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</si>
  <si>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</si>
  <si>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</si>
  <si>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</si>
  <si>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</si>
  <si>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</si>
  <si>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</si>
  <si>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</si>
  <si>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</si>
  <si>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</si>
  <si>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</si>
  <si>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</si>
  <si>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</si>
  <si>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</si>
  <si>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</si>
  <si>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</si>
  <si>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</si>
  <si>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</si>
  <si>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</si>
  <si>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</si>
  <si>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</si>
  <si>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</si>
  <si>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</si>
  <si>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</si>
  <si>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</si>
  <si>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</si>
  <si>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</si>
  <si>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</si>
  <si>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</si>
  <si>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</si>
  <si>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</si>
  <si>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</si>
  <si>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</si>
  <si>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</si>
  <si>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</si>
  <si>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</si>
  <si>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</si>
  <si>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</si>
  <si>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</si>
  <si>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</si>
  <si>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</si>
  <si>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</si>
  <si>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</si>
  <si>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</si>
  <si>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</si>
  <si>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</si>
  <si>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</si>
  <si>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</si>
  <si>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</si>
  <si>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</si>
  <si>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</si>
  <si>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</si>
  <si>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</si>
  <si>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</si>
  <si>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</si>
  <si>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</si>
  <si>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</si>
  <si>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</si>
  <si>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</si>
  <si>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</si>
  <si>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</si>
  <si>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</si>
  <si>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</si>
  <si>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</si>
  <si>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</si>
  <si>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</si>
  <si>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</si>
  <si>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</si>
  <si>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</si>
  <si>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</si>
  <si>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</si>
  <si>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</si>
  <si>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</si>
  <si>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</si>
  <si>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</si>
  <si>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</si>
  <si>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</si>
  <si>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</si>
  <si>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</si>
  <si>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</si>
  <si>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</si>
  <si>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</si>
  <si>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</si>
  <si>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</si>
  <si>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</si>
  <si>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</si>
  <si>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</si>
  <si>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</si>
  <si>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</si>
  <si>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</si>
  <si>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</si>
  <si>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</si>
  <si>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</si>
  <si>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</si>
  <si>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</si>
  <si>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</si>
  <si>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</si>
  <si>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</si>
  <si>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</si>
  <si>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</si>
  <si>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</si>
  <si>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</si>
  <si>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</si>
  <si>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</si>
  <si>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</si>
  <si>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</si>
  <si>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</si>
  <si>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</si>
  <si>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</si>
  <si>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</si>
  <si>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</si>
  <si>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</si>
  <si>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</si>
  <si>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</si>
  <si>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</si>
  <si>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</si>
  <si>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</si>
  <si>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</si>
  <si>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</si>
  <si>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</si>
  <si>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</si>
  <si>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</si>
  <si>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</si>
  <si>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</si>
  <si>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</si>
  <si>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</si>
  <si>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</si>
  <si>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</si>
  <si>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</si>
  <si>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</si>
  <si>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</si>
  <si>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</si>
  <si>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</si>
  <si>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</si>
  <si>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</si>
  <si>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</si>
  <si>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</si>
  <si>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</si>
  <si>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</si>
  <si>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</si>
  <si>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</si>
  <si>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</si>
  <si>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</si>
  <si>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</si>
  <si>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</si>
  <si>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</si>
  <si>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</si>
  <si>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</si>
  <si>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</si>
  <si>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</si>
  <si>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</si>
  <si>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</si>
  <si>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</si>
  <si>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</si>
  <si>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</si>
  <si>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</si>
  <si>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</si>
  <si>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</si>
  <si>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</si>
  <si>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</si>
  <si>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</si>
  <si>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</si>
  <si>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</si>
  <si>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</si>
  <si>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</si>
  <si>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</si>
  <si>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</si>
  <si>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</si>
  <si>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</si>
  <si>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</si>
  <si>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</si>
  <si>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</si>
  <si>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</si>
  <si>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</si>
  <si>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</si>
  <si>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</si>
  <si>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</si>
  <si>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</si>
  <si>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</si>
  <si>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</si>
  <si>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</si>
  <si>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</si>
  <si>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</si>
  <si>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</si>
  <si>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</si>
  <si>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</si>
  <si>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</si>
  <si>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</si>
  <si>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</si>
  <si>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</si>
  <si>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</si>
  <si>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</si>
  <si>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</si>
  <si>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</si>
  <si>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</si>
  <si>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</si>
  <si>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</si>
  <si>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</si>
  <si>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</si>
  <si>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</si>
  <si>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</si>
  <si>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</si>
  <si>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</si>
  <si>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</si>
  <si>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</si>
  <si>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</si>
  <si>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</si>
  <si>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</si>
  <si>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</si>
  <si>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</si>
  <si>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</si>
  <si>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</si>
  <si>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</si>
  <si>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</si>
  <si>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</si>
  <si>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</si>
  <si>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</si>
  <si>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</si>
  <si>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</si>
  <si>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</si>
  <si>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</si>
  <si>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</si>
  <si>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</si>
  <si>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</si>
  <si>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</si>
  <si>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</si>
  <si>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</si>
  <si>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</si>
  <si>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</si>
  <si>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</si>
  <si>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</si>
  <si>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</si>
  <si>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</si>
  <si>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</si>
  <si>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</si>
  <si>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</si>
  <si>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</si>
  <si>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</si>
  <si>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</si>
  <si>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</si>
  <si>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</si>
  <si>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</si>
  <si>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</si>
  <si>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</si>
  <si>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</si>
  <si>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</si>
  <si>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</si>
  <si>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</si>
  <si>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</si>
  <si>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</si>
  <si>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</si>
  <si>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</si>
  <si>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</si>
  <si>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</si>
  <si>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</si>
  <si>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</si>
  <si>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</si>
  <si>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</si>
  <si>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</si>
  <si>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</si>
  <si>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</si>
  <si>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</si>
  <si>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</si>
  <si>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</si>
  <si>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</si>
  <si>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</si>
  <si>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</si>
  <si>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</si>
  <si>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</si>
  <si>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</si>
  <si>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</si>
  <si>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</si>
  <si>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</si>
  <si>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</si>
  <si>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</si>
  <si>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</si>
  <si>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</si>
  <si>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</si>
  <si>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</si>
  <si>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</si>
  <si>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</si>
  <si>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</si>
  <si>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</si>
  <si>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</si>
  <si>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</si>
  <si>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</si>
  <si>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</si>
  <si>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</si>
  <si>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</si>
  <si>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</si>
  <si>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</si>
  <si>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</si>
  <si>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</si>
  <si>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</si>
  <si>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</si>
  <si>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</si>
  <si>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</si>
  <si>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</si>
  <si>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</si>
  <si>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</si>
  <si>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</si>
  <si>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</si>
  <si>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</si>
  <si>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</si>
  <si>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</si>
  <si>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</si>
  <si>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</si>
  <si>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</si>
  <si>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</si>
  <si>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</si>
  <si>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</si>
  <si>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</si>
  <si>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</si>
  <si>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</si>
  <si>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</si>
  <si>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</si>
  <si>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</si>
  <si>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</si>
  <si>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</si>
  <si>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</si>
  <si>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</si>
  <si>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</si>
  <si>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</si>
  <si>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</si>
  <si>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</si>
  <si>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</si>
  <si>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</si>
  <si>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</si>
  <si>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</si>
  <si>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</si>
  <si>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</si>
  <si>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</si>
  <si>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</si>
  <si>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</si>
  <si>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</si>
  <si>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</si>
  <si>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</si>
  <si>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</si>
  <si>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</si>
  <si>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</si>
  <si>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</si>
  <si>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</si>
  <si>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</si>
  <si>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</si>
  <si>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</si>
  <si>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</si>
  <si>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</si>
  <si>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</si>
  <si>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</si>
  <si>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</si>
  <si>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</si>
  <si>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</si>
  <si>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</si>
  <si>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</si>
  <si>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</si>
  <si>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</si>
  <si>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</si>
  <si>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</si>
  <si>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</si>
  <si>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</si>
  <si>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</si>
  <si>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</si>
  <si>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</si>
  <si>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</si>
  <si>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</si>
  <si>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</si>
  <si>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</si>
  <si>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</si>
  <si>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</si>
  <si>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</si>
  <si>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</si>
  <si>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</si>
  <si>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</si>
  <si>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</si>
  <si>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</si>
  <si>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</si>
  <si>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</si>
  <si>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</si>
  <si>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</si>
  <si>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</si>
  <si>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</si>
  <si>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</si>
  <si>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</si>
  <si>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</si>
  <si>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</si>
  <si>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</si>
  <si>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</si>
  <si>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</si>
  <si>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</si>
  <si>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</si>
  <si>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</si>
  <si>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</si>
  <si>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</si>
  <si>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</si>
  <si>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</si>
  <si>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</si>
  <si>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</si>
  <si>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</si>
  <si>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</si>
  <si>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</si>
  <si>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</si>
  <si>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</si>
  <si>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</si>
  <si>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</si>
  <si>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</si>
  <si>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</si>
  <si>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</si>
  <si>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</si>
  <si>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</si>
  <si>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</si>
  <si>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</si>
  <si>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</si>
  <si>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</si>
  <si>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</si>
  <si>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</si>
  <si>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</si>
  <si>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</si>
  <si>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</si>
  <si>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</si>
  <si>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</si>
  <si>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</si>
  <si>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</si>
  <si>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</si>
  <si>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</si>
  <si>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</si>
  <si>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</si>
  <si>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</si>
  <si>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</si>
  <si>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</si>
  <si>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</si>
  <si>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</si>
  <si>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</si>
  <si>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</si>
  <si>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</si>
  <si>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</si>
  <si>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</si>
  <si>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</si>
  <si>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</si>
  <si>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</si>
  <si>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</si>
  <si>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</si>
  <si>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</si>
  <si>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</si>
  <si>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</si>
  <si>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</si>
  <si>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</si>
  <si>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</si>
  <si>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</si>
  <si>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</si>
  <si>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</si>
  <si>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</si>
  <si>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</si>
  <si>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</si>
  <si>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</si>
  <si>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</si>
  <si>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</si>
  <si>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</si>
  <si>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</si>
  <si>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</si>
  <si>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</si>
  <si>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</si>
  <si>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</si>
  <si>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</si>
  <si>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</si>
  <si>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</si>
  <si>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</si>
  <si>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</si>
  <si>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</si>
  <si>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</si>
  <si>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</si>
  <si>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</si>
  <si>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</si>
  <si>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</si>
  <si>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</si>
  <si>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</si>
  <si>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</si>
  <si>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</si>
  <si>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</si>
  <si>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</si>
  <si>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</si>
  <si>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</si>
  <si>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</si>
  <si>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</si>
  <si>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</si>
  <si>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</si>
  <si>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</si>
  <si>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</si>
  <si>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</si>
  <si>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</si>
  <si>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</si>
  <si>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</si>
  <si>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</si>
  <si>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</si>
  <si>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</si>
  <si>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</si>
  <si>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</si>
  <si>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</si>
  <si>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</si>
  <si>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</si>
  <si>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</si>
  <si>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</si>
  <si>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</si>
  <si>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</si>
  <si>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</si>
  <si>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</si>
  <si>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</si>
  <si>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</si>
  <si>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</si>
  <si>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</si>
  <si>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</si>
  <si>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</si>
  <si>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</si>
  <si>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</si>
  <si>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</si>
  <si>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</si>
  <si>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</si>
  <si>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</si>
  <si>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</si>
  <si>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</si>
  <si>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</si>
  <si>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</si>
  <si>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</si>
  <si>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</si>
  <si>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</si>
  <si>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</si>
  <si>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</si>
  <si>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</si>
  <si>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</si>
  <si>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</si>
  <si>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</si>
  <si>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</si>
  <si>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</si>
  <si>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</si>
  <si>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</si>
  <si>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</si>
  <si>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</si>
  <si>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</si>
  <si>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</si>
  <si>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</si>
  <si>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</si>
  <si>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</si>
  <si>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</si>
  <si>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</si>
  <si>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</si>
  <si>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</si>
  <si>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</si>
  <si>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</si>
  <si>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</si>
  <si>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</si>
  <si>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</si>
  <si>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</si>
  <si>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</si>
  <si>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</si>
  <si>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</si>
  <si>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</si>
  <si>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</si>
  <si>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</si>
  <si>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</si>
  <si>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</si>
  <si>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</si>
  <si>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</si>
  <si>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</si>
  <si>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</si>
  <si>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</si>
  <si>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</si>
  <si>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</si>
  <si>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</si>
  <si>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</si>
  <si>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</si>
  <si>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</si>
  <si>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</si>
  <si>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</si>
  <si>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</si>
  <si>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</si>
  <si>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</si>
  <si>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</si>
  <si>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</si>
  <si>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</si>
  <si>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</si>
  <si>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</si>
  <si>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</si>
  <si>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</si>
  <si>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</si>
  <si>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</si>
  <si>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</si>
  <si>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</si>
  <si>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</si>
  <si>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</si>
  <si>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</si>
  <si>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</si>
  <si>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</si>
  <si>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</si>
  <si>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</si>
  <si>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</si>
  <si>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</si>
  <si>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</si>
  <si>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</si>
  <si>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</si>
  <si>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</si>
  <si>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</si>
  <si>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</si>
  <si>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</si>
  <si>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</si>
  <si>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</si>
  <si>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</si>
  <si>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</si>
  <si>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</si>
  <si>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</si>
  <si>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</si>
  <si>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</si>
  <si>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</si>
  <si>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</si>
  <si>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</si>
  <si>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</si>
  <si>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</si>
  <si>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</si>
  <si>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</si>
  <si>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</si>
  <si>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</si>
  <si>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</si>
  <si>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</si>
  <si>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</si>
  <si>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</si>
  <si>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</si>
  <si>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</si>
  <si>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</si>
  <si>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</si>
  <si>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</si>
  <si>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</si>
  <si>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</si>
  <si>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</si>
  <si>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</si>
  <si>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</si>
  <si>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</si>
  <si>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</si>
  <si>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</si>
  <si>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</si>
  <si>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</si>
  <si>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</si>
  <si>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</si>
  <si>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</si>
  <si>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</si>
  <si>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</si>
  <si>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</si>
  <si>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</si>
  <si>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</si>
  <si>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</si>
  <si>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</si>
  <si>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</si>
  <si>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</si>
  <si>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</si>
  <si>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</si>
  <si>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</si>
  <si>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</si>
  <si>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</si>
  <si>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</si>
  <si>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</si>
  <si>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</si>
  <si>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</si>
  <si>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</si>
  <si>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</si>
  <si>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</si>
  <si>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</si>
  <si>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</si>
  <si>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</si>
  <si>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</si>
  <si>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</si>
  <si>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</si>
  <si>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</si>
  <si>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</si>
  <si>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</si>
  <si>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</si>
  <si>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</si>
  <si>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</si>
  <si>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</si>
  <si>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</si>
  <si>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</si>
  <si>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</si>
  <si>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</si>
  <si>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</si>
  <si>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</si>
  <si>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</si>
  <si>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</si>
  <si>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</si>
  <si>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</si>
  <si>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</si>
  <si>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</si>
  <si>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</si>
  <si>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</si>
  <si>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</si>
  <si>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</si>
  <si>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</si>
  <si>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</si>
  <si>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</si>
  <si>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</si>
  <si>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</si>
  <si>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</si>
  <si>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</si>
  <si>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</si>
  <si>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</si>
  <si>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</si>
  <si>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</si>
  <si>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</si>
  <si>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</si>
  <si>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</si>
  <si>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</si>
  <si>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</si>
  <si>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</si>
  <si>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</si>
  <si>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</si>
  <si>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</si>
  <si>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</si>
  <si>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</si>
  <si>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</si>
  <si>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</si>
  <si>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</si>
  <si>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</si>
  <si>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</si>
  <si>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</si>
  <si>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</si>
  <si>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</si>
  <si>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</si>
  <si>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</si>
  <si>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</si>
  <si>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</si>
  <si>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</si>
  <si>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</si>
  <si>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</si>
  <si>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</si>
  <si>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</si>
  <si>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</si>
  <si>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</si>
  <si>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</si>
  <si>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</si>
  <si>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</si>
  <si>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</si>
  <si>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</si>
  <si>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</si>
  <si>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</si>
  <si>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</si>
  <si>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</si>
  <si>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</si>
  <si>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</si>
  <si>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</si>
  <si>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</si>
  <si>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</si>
  <si>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</si>
  <si>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</si>
  <si>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</si>
  <si>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</si>
  <si>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</si>
  <si>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</si>
  <si>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</si>
  <si>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</si>
  <si>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</si>
  <si>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</si>
  <si>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</si>
  <si>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</si>
  <si>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</si>
  <si>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</si>
  <si>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</si>
  <si>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</si>
  <si>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</si>
  <si>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</si>
  <si>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</si>
  <si>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</si>
  <si>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</si>
  <si>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</si>
  <si>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</si>
  <si>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</si>
  <si>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</si>
  <si>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</si>
  <si>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</si>
  <si>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</si>
  <si>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</si>
  <si>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</si>
  <si>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</si>
  <si>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</si>
  <si>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</si>
  <si>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</si>
  <si>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</si>
  <si>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</si>
  <si>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</si>
  <si>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</si>
  <si>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</si>
  <si>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</si>
  <si>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</si>
  <si>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</si>
  <si>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</si>
  <si>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</si>
  <si>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</si>
  <si>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</si>
  <si>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</si>
  <si>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</si>
  <si>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</si>
  <si>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</si>
  <si>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</si>
  <si>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</si>
  <si>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</si>
  <si>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</si>
  <si>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</si>
  <si>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</si>
  <si>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</si>
  <si>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</si>
  <si>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</si>
  <si>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</si>
  <si>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</si>
  <si>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</si>
  <si>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</si>
  <si>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</si>
  <si>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</si>
  <si>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</si>
  <si>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</si>
  <si>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</si>
  <si>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</si>
  <si>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</si>
  <si>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</si>
  <si>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</si>
  <si>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</si>
  <si>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</si>
  <si>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</si>
  <si>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</si>
  <si>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</si>
  <si>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</si>
  <si>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</si>
  <si>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</si>
  <si>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</si>
  <si>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</si>
  <si>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</si>
  <si>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</si>
  <si>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</si>
  <si>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</si>
  <si>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</si>
  <si>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</si>
  <si>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</si>
  <si>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</si>
  <si>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</si>
  <si>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</si>
  <si>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</si>
  <si>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</si>
  <si>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</si>
  <si>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</si>
  <si>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</si>
  <si>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</si>
  <si>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</si>
  <si>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</si>
  <si>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</si>
  <si>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</si>
  <si>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</si>
  <si>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</si>
  <si>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</si>
  <si>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</si>
  <si>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</si>
  <si>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</si>
  <si>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</si>
  <si>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</si>
  <si>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</si>
  <si>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</si>
  <si>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</si>
  <si>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</si>
  <si>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</si>
  <si>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</si>
  <si>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</si>
  <si>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</si>
  <si>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</si>
  <si>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</si>
  <si>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</si>
  <si>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</si>
  <si>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</si>
  <si>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</si>
  <si>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</si>
  <si>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</si>
  <si>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</si>
  <si>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</si>
  <si>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</si>
  <si>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</si>
  <si>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</si>
  <si>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</si>
  <si>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</si>
  <si>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</si>
  <si>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</si>
  <si>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</si>
  <si>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</si>
  <si>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</si>
  <si>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</si>
  <si>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</si>
  <si>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</si>
  <si>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</si>
  <si>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</si>
  <si>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</si>
  <si>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</si>
  <si>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</si>
  <si>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</si>
  <si>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</si>
  <si>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</si>
  <si>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</si>
  <si>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</si>
  <si>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</si>
  <si>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</si>
  <si>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</si>
  <si>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</si>
  <si>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</si>
  <si>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</si>
  <si>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</si>
  <si>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</si>
  <si>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</si>
  <si>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</si>
  <si>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</si>
  <si>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</si>
  <si>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</si>
  <si>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</si>
  <si>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</si>
  <si>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</si>
  <si>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</si>
  <si>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</si>
  <si>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</si>
  <si>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</si>
  <si>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</si>
  <si>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</si>
  <si>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</si>
  <si>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</si>
  <si>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</si>
  <si>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</si>
  <si>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</si>
  <si>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</si>
  <si>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</si>
  <si>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</si>
  <si>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</si>
  <si>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</si>
  <si>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</si>
  <si>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</si>
  <si>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</si>
  <si>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</si>
  <si>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</si>
  <si>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</si>
  <si>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</si>
  <si>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</si>
  <si>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</si>
  <si>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</si>
  <si>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</si>
  <si>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</si>
  <si>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</si>
  <si>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</si>
  <si>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</si>
  <si>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</si>
  <si>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</si>
  <si>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</si>
  <si>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</si>
  <si>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</si>
  <si>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</si>
  <si>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</si>
  <si>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</si>
  <si>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</si>
  <si>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</si>
  <si>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</si>
  <si>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</si>
  <si>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</si>
  <si>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</si>
  <si>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</si>
  <si>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</si>
  <si>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</si>
  <si>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</si>
  <si>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</si>
  <si>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</si>
  <si>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</si>
  <si>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</si>
  <si>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</si>
  <si>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</si>
  <si>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</si>
  <si>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</si>
  <si>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</si>
  <si>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</si>
  <si>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</si>
  <si>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</si>
  <si>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</si>
  <si>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</si>
  <si>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</si>
  <si>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</si>
  <si>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</si>
  <si>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</si>
  <si>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</si>
  <si>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</si>
  <si>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</si>
  <si>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</si>
  <si>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</si>
  <si>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</si>
  <si>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</si>
  <si>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</si>
  <si>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</si>
  <si>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</si>
  <si>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</si>
  <si>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</si>
  <si>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</si>
  <si>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</si>
  <si>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</si>
  <si>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</si>
  <si>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</si>
  <si>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</si>
  <si>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</si>
  <si>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</si>
  <si>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</si>
  <si>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</si>
  <si>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</si>
  <si>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</si>
  <si>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</si>
  <si>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</si>
  <si>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</si>
  <si>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</si>
  <si>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</si>
  <si>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</si>
  <si>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</si>
  <si>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</si>
  <si>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</si>
  <si>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</si>
  <si>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</si>
  <si>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</si>
  <si>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</si>
  <si>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</si>
  <si>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</si>
  <si>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</si>
  <si>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</si>
  <si>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</si>
  <si>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</si>
  <si>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</si>
  <si>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</si>
  <si>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</si>
  <si>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</si>
  <si>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</si>
  <si>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</si>
  <si>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</si>
  <si>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</si>
  <si>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</si>
  <si>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</si>
  <si>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</si>
  <si>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</si>
  <si>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</si>
  <si>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</si>
  <si>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</si>
  <si>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</si>
  <si>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</si>
  <si>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</si>
  <si>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</si>
  <si>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</si>
  <si>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</si>
  <si>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</si>
  <si>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</si>
  <si>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</si>
  <si>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</si>
  <si>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</si>
  <si>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</si>
  <si>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</si>
  <si>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</si>
  <si>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</si>
  <si>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</si>
  <si>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</si>
  <si>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</si>
  <si>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</si>
  <si>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</si>
  <si>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</si>
  <si>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</si>
  <si>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</si>
  <si>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</si>
  <si>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</si>
  <si>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</si>
  <si>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</si>
  <si>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</si>
  <si>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</si>
  <si>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</si>
  <si>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</si>
  <si>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</si>
  <si>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</si>
  <si>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</si>
  <si>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</si>
  <si>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</si>
  <si>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</si>
  <si>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</si>
  <si>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</si>
  <si>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</si>
  <si>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</si>
  <si>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</si>
  <si>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</si>
  <si>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</si>
  <si>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</si>
  <si>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</si>
  <si>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</si>
  <si>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</si>
  <si>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</si>
  <si>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</si>
  <si>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</si>
  <si>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</si>
  <si>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</si>
  <si>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</si>
  <si>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</si>
  <si>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</si>
  <si>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</si>
  <si>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</si>
  <si>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</si>
  <si>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</si>
  <si>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</si>
  <si>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</si>
  <si>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</si>
  <si>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</si>
  <si>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</si>
  <si>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</si>
  <si>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</si>
  <si>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</si>
  <si>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</si>
  <si>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</si>
  <si>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</si>
  <si>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</si>
  <si>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</si>
  <si>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</si>
  <si>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</si>
  <si>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</si>
  <si>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</si>
  <si>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</si>
  <si>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</si>
  <si>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</si>
  <si>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</si>
  <si>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</si>
  <si>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</si>
  <si>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</si>
  <si>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</si>
  <si>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</si>
  <si>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</si>
  <si>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</si>
  <si>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</si>
  <si>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</si>
  <si>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</si>
  <si>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</si>
  <si>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</si>
  <si>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</si>
  <si>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</si>
  <si>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</si>
  <si>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</si>
  <si>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</si>
  <si>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</si>
  <si>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</si>
  <si>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</si>
  <si>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</si>
  <si>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</si>
  <si>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</si>
  <si>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</si>
  <si>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</si>
  <si>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</si>
  <si>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</si>
  <si>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</si>
  <si>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</si>
  <si>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</si>
  <si>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</si>
  <si>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</si>
  <si>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</si>
  <si>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</si>
  <si>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</si>
  <si>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</si>
  <si>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</si>
  <si>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</si>
  <si>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</si>
  <si>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</si>
  <si>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</si>
  <si>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</si>
  <si>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</si>
  <si>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</si>
  <si>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</si>
  <si>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</si>
  <si>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</si>
  <si>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</si>
  <si>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</si>
  <si>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</si>
  <si>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</si>
  <si>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</si>
  <si>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</si>
  <si>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</si>
  <si>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</si>
  <si>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</si>
  <si>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</si>
  <si>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</si>
  <si>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</si>
  <si>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</si>
  <si>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</si>
  <si>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</si>
  <si>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</si>
  <si>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</si>
  <si>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</si>
  <si>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</si>
  <si>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</si>
  <si>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</si>
  <si>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</si>
  <si>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</si>
  <si>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</si>
  <si>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</si>
  <si>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</si>
  <si>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</si>
  <si>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</si>
  <si>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</si>
  <si>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</si>
  <si>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</si>
  <si>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</si>
  <si>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</si>
  <si>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</si>
  <si>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</si>
  <si>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</si>
  <si>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</si>
  <si>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</si>
  <si>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</si>
  <si>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</si>
  <si>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</si>
  <si>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</si>
  <si>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</si>
  <si>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</si>
  <si>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</si>
  <si>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</si>
  <si>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</si>
  <si>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</si>
  <si>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</si>
  <si>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</si>
  <si>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</si>
  <si>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</si>
  <si>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</si>
  <si>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</si>
  <si>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</si>
  <si>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</si>
  <si>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</si>
  <si>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</si>
  <si>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</si>
  <si>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</si>
  <si>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</si>
  <si>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</si>
  <si>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</si>
  <si>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</si>
  <si>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</si>
  <si>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</si>
  <si>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</si>
  <si>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</si>
  <si>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</si>
  <si>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</si>
  <si>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</si>
  <si>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</si>
  <si>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</si>
  <si>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</si>
  <si>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</si>
  <si>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</si>
  <si>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</si>
  <si>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</si>
  <si>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</si>
  <si>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</si>
  <si>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</si>
  <si>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</si>
  <si>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</si>
  <si>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</si>
  <si>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</si>
  <si>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</si>
  <si>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</si>
  <si>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</si>
  <si>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</si>
  <si>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</si>
  <si>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</si>
  <si>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</si>
  <si>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</si>
  <si>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</si>
  <si>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</si>
  <si>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</si>
  <si>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</si>
  <si>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</si>
  <si>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</si>
  <si>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</si>
  <si>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</si>
  <si>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</si>
  <si>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</si>
  <si>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</si>
  <si>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</si>
  <si>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</si>
  <si>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</si>
  <si>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</si>
  <si>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</si>
  <si>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</si>
  <si>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</si>
  <si>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</si>
  <si>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</si>
  <si>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</si>
  <si>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</si>
  <si>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</si>
  <si>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</si>
  <si>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</si>
  <si>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</si>
  <si>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</si>
  <si>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</si>
  <si>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</si>
  <si>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</si>
  <si>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</si>
  <si>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</si>
  <si>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</si>
  <si>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</si>
  <si>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</si>
  <si>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</si>
  <si>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</si>
  <si>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</si>
  <si>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</si>
  <si>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</si>
  <si>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</si>
  <si>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</si>
  <si>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</si>
  <si>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</si>
  <si>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</si>
  <si>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</si>
  <si>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</si>
  <si>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</si>
  <si>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</si>
  <si>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</si>
  <si>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</si>
  <si>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</si>
  <si>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</si>
  <si>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</si>
  <si>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</si>
  <si>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</si>
  <si>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</si>
  <si>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</si>
  <si>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</si>
  <si>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</si>
  <si>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</si>
  <si>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</si>
  <si>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</si>
  <si>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</si>
  <si>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</si>
  <si>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</si>
  <si>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</si>
  <si>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</si>
  <si>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</si>
  <si>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</si>
  <si>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</si>
  <si>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</si>
  <si>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</si>
  <si>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</si>
  <si>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</si>
  <si>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</si>
  <si>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</si>
  <si>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</si>
  <si>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</si>
  <si>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</si>
  <si>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</si>
  <si>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</si>
  <si>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</si>
  <si>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</si>
  <si>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</si>
  <si>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</si>
  <si>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</si>
  <si>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</si>
  <si>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</si>
  <si>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</si>
  <si>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</si>
  <si>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</si>
  <si>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</si>
  <si>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</si>
  <si>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</si>
  <si>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</si>
  <si>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</si>
  <si>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</si>
  <si>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</si>
  <si>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</si>
  <si>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</si>
  <si>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</si>
  <si>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</si>
  <si>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</si>
  <si>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</si>
  <si>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</si>
  <si>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</si>
  <si>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</si>
  <si>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</si>
  <si>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</si>
  <si>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</si>
  <si>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</si>
  <si>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</si>
  <si>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</si>
  <si>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</si>
  <si>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</si>
  <si>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</si>
  <si>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</si>
  <si>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</si>
  <si>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</si>
  <si>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</si>
  <si>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</si>
  <si>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</si>
  <si>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</si>
  <si>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</si>
  <si>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</si>
  <si>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</si>
  <si>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</si>
  <si>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</si>
  <si>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</si>
  <si>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</si>
  <si>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</si>
  <si>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</si>
  <si>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</si>
  <si>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</si>
  <si>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</si>
  <si>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</si>
  <si>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</si>
  <si>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</si>
  <si>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</si>
  <si>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</si>
  <si>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</si>
  <si>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</si>
  <si>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</si>
  <si>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</si>
  <si>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</si>
  <si>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</si>
  <si>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</si>
  <si>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</si>
  <si>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</si>
  <si>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</si>
  <si>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</si>
  <si>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</si>
  <si>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</si>
  <si>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</si>
  <si>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</si>
  <si>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</si>
  <si>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</si>
  <si>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</si>
  <si>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</si>
  <si>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</si>
  <si>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</si>
  <si>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</si>
  <si>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</si>
  <si>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</si>
  <si>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</si>
  <si>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</si>
  <si>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</si>
  <si>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</si>
  <si>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</si>
  <si>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</si>
  <si>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</si>
  <si>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</si>
  <si>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</si>
  <si>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</si>
  <si>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</si>
  <si>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</si>
  <si>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</si>
  <si>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</si>
  <si>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</si>
  <si>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</si>
  <si>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</si>
  <si>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</si>
  <si>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</si>
  <si>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</si>
  <si>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</si>
  <si>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</si>
  <si>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</si>
  <si>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</si>
  <si>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</si>
  <si>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</si>
  <si>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</si>
  <si>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</si>
  <si>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</si>
  <si>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</si>
  <si>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</si>
  <si>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</si>
  <si>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</si>
  <si>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</si>
  <si>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</si>
  <si>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</si>
  <si>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</si>
  <si>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</si>
  <si>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</si>
  <si>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</si>
  <si>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</si>
  <si>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</si>
  <si>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</si>
  <si>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</si>
  <si>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</si>
  <si>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</si>
  <si>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</si>
  <si>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</si>
  <si>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</si>
  <si>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</si>
  <si>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</si>
  <si>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</si>
  <si>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</si>
  <si>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</si>
  <si>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</si>
  <si>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</si>
  <si>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</si>
  <si>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</si>
  <si>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</si>
  <si>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</si>
  <si>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</si>
  <si>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</si>
  <si>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</si>
  <si>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</si>
  <si>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</si>
  <si>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</si>
  <si>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</si>
  <si>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</si>
  <si>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</si>
  <si>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</si>
  <si>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</si>
  <si>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</si>
  <si>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</si>
  <si>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</si>
  <si>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</si>
  <si>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</si>
  <si>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</si>
  <si>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</si>
  <si>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</si>
  <si>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</si>
  <si>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</si>
  <si>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</si>
  <si>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</si>
  <si>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</si>
  <si>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</si>
  <si>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</si>
  <si>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</si>
  <si>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</si>
  <si>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</si>
  <si>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</si>
  <si>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</si>
  <si>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</si>
  <si>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</si>
  <si>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</si>
  <si>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</si>
  <si>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</si>
  <si>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</si>
  <si>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</si>
  <si>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</si>
  <si>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</si>
  <si>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</si>
  <si>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</si>
  <si>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</si>
  <si>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</si>
  <si>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</si>
  <si>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</si>
  <si>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</si>
  <si>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</si>
  <si>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</si>
  <si>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</si>
  <si>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</si>
  <si>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</si>
  <si>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</si>
  <si>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</si>
  <si>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</si>
  <si>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</si>
  <si>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</si>
  <si>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</si>
  <si>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</si>
  <si>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</si>
  <si>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</si>
  <si>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</si>
  <si>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</si>
  <si>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</si>
  <si>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</si>
  <si>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</si>
  <si>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</si>
  <si>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</si>
  <si>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</si>
  <si>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</si>
  <si>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</si>
  <si>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</si>
  <si>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</si>
  <si>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</si>
  <si>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</si>
  <si>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</si>
  <si>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</si>
  <si>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</si>
  <si>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</si>
  <si>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</si>
  <si>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</si>
  <si>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</si>
  <si>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</si>
  <si>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</si>
  <si>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</si>
  <si>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</si>
  <si>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</si>
  <si>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</si>
  <si>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</si>
  <si>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</si>
  <si>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</si>
  <si>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</si>
  <si>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</si>
  <si>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</si>
  <si>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</si>
  <si>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</si>
  <si>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</si>
  <si>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</si>
  <si>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</si>
  <si>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</si>
  <si>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</si>
  <si>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</si>
  <si>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</si>
  <si>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</si>
  <si>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</si>
  <si>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</si>
  <si>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</si>
  <si>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</si>
  <si>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</si>
  <si>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</si>
  <si>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</si>
  <si>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</si>
  <si>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</si>
  <si>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</si>
  <si>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</si>
  <si>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</si>
  <si>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</si>
  <si>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</si>
  <si>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</si>
  <si>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</si>
  <si>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</si>
  <si>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</si>
  <si>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</si>
  <si>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</si>
  <si>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</si>
  <si>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</si>
  <si>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</si>
  <si>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</si>
  <si>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</si>
  <si>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</si>
  <si>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</si>
  <si>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</si>
  <si>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</si>
  <si>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</si>
  <si>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</si>
  <si>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</si>
  <si>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</si>
  <si>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</si>
  <si>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</si>
  <si>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</si>
  <si>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</si>
  <si>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</si>
  <si>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</si>
  <si>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</si>
  <si>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</si>
  <si>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</si>
  <si>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</si>
  <si>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</si>
  <si>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</si>
  <si>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</si>
  <si>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</si>
  <si>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</si>
  <si>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</si>
  <si>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</si>
  <si>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</si>
  <si>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</si>
  <si>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</si>
  <si>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</si>
  <si>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</si>
  <si>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</si>
  <si>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</si>
  <si>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</si>
  <si>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</si>
  <si>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</si>
  <si>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</si>
  <si>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</si>
  <si>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</si>
  <si>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</si>
  <si>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</si>
  <si>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</si>
  <si>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</si>
  <si>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</si>
  <si>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</si>
  <si>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</si>
  <si>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</si>
  <si>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</si>
  <si>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</si>
  <si>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</si>
  <si>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</si>
  <si>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</si>
  <si>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</si>
  <si>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</si>
  <si>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</si>
  <si>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</si>
  <si>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</si>
  <si>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</si>
  <si>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</si>
  <si>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</si>
  <si>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</si>
  <si>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</si>
  <si>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</si>
  <si>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</si>
  <si>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</si>
  <si>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</si>
  <si>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</si>
  <si>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</si>
  <si>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</si>
  <si>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</si>
  <si>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</si>
  <si>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</si>
  <si>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</si>
  <si>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</si>
  <si>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</si>
  <si>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</si>
  <si>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</si>
  <si>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</si>
  <si>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</si>
  <si>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</si>
  <si>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</si>
  <si>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</si>
  <si>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</si>
  <si>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</si>
  <si>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</si>
  <si>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</si>
  <si>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</si>
  <si>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</si>
  <si>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</si>
  <si>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</si>
  <si>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</si>
  <si>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</si>
  <si>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</si>
  <si>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</si>
  <si>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</si>
  <si>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</si>
  <si>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</si>
  <si>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</si>
  <si>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</si>
  <si>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</si>
  <si>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</si>
  <si>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</si>
  <si>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</si>
  <si>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</si>
  <si>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</si>
  <si>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</si>
  <si>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</si>
  <si>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</si>
  <si>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</si>
  <si>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</si>
  <si>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</si>
  <si>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</si>
  <si>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</si>
  <si>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</si>
  <si>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</si>
  <si>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</si>
  <si>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</si>
  <si>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</si>
  <si>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</si>
  <si>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</si>
  <si>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</si>
  <si>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</si>
  <si>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</si>
  <si>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</si>
  <si>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</si>
  <si>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</si>
  <si>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</si>
  <si>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</si>
  <si>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</si>
  <si>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</si>
  <si>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</si>
  <si>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</si>
  <si>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</si>
  <si>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</si>
  <si>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</si>
  <si>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</si>
  <si>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</si>
  <si>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</si>
  <si>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</si>
  <si>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</si>
  <si>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</si>
  <si>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</si>
  <si>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</si>
  <si>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</si>
  <si>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</si>
  <si>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</si>
  <si>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</si>
  <si>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</si>
  <si>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</si>
  <si>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</si>
  <si>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</si>
  <si>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</si>
  <si>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</si>
  <si>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</si>
  <si>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</si>
  <si>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</si>
  <si>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</si>
  <si>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</si>
  <si>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</si>
  <si>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</si>
  <si>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</si>
  <si>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</si>
  <si>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</si>
  <si>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</si>
  <si>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</si>
  <si>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</si>
  <si>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</si>
  <si>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</si>
  <si>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</si>
  <si>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</si>
  <si>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</si>
  <si>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</si>
  <si>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</si>
  <si>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</si>
  <si>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</si>
  <si>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</si>
  <si>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</si>
  <si>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</si>
  <si>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</si>
  <si>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</si>
  <si>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</si>
  <si>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</si>
  <si>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</si>
  <si>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</si>
  <si>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</si>
  <si>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</si>
  <si>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</si>
  <si>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</si>
  <si>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</si>
  <si>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</si>
  <si>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</si>
  <si>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</si>
  <si>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</si>
  <si>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</si>
  <si>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</si>
  <si>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</si>
  <si>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</si>
  <si>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</si>
  <si>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</si>
  <si>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</si>
  <si>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</si>
  <si>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</si>
  <si>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</si>
  <si>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</si>
  <si>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</si>
  <si>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</si>
  <si>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</si>
  <si>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</si>
  <si>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</si>
  <si>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</si>
  <si>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</si>
  <si>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</si>
  <si>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</si>
  <si>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</si>
  <si>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</si>
  <si>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</si>
  <si>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</si>
  <si>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</si>
  <si>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</si>
  <si>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</si>
  <si>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</si>
  <si>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</si>
  <si>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</si>
  <si>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</si>
  <si>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</si>
  <si>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</si>
  <si>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</si>
  <si>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</si>
  <si>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</si>
  <si>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</si>
  <si>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</si>
  <si>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</si>
  <si>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</si>
  <si>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</si>
  <si>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</si>
  <si>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</si>
  <si>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</si>
  <si>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</si>
  <si>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</si>
  <si>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</si>
  <si>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</si>
  <si>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</si>
  <si>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</si>
  <si>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</si>
  <si>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</si>
  <si>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</si>
  <si>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</si>
  <si>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</si>
  <si>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</si>
  <si>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</si>
  <si>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</si>
  <si>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</si>
  <si>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</si>
  <si>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</si>
  <si>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</si>
  <si>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</si>
  <si>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</si>
  <si>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</si>
  <si>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</si>
  <si>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</si>
  <si>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</si>
  <si>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</si>
  <si>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</si>
  <si>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</si>
  <si>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</si>
  <si>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</si>
  <si>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</si>
  <si>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</si>
  <si>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</si>
  <si>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</si>
  <si>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</si>
  <si>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</si>
  <si>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</si>
  <si>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</si>
  <si>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</si>
  <si>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</si>
  <si>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</si>
  <si>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</si>
  <si>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</si>
  <si>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</si>
  <si>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</si>
  <si>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</si>
  <si>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</si>
  <si>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</si>
  <si>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</si>
  <si>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</si>
  <si>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</si>
  <si>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</si>
  <si>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</si>
  <si>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</si>
  <si>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</si>
  <si>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</si>
  <si>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</si>
  <si>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</si>
  <si>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</si>
  <si>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</si>
  <si>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</si>
  <si>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</si>
  <si>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</si>
  <si>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</si>
  <si>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</si>
  <si>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</si>
  <si>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</si>
  <si>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</si>
  <si>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</si>
  <si>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</si>
  <si>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</si>
  <si>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</si>
  <si>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</si>
  <si>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</si>
  <si>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</si>
  <si>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</si>
  <si>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</si>
  <si>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</si>
  <si>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</si>
  <si>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</si>
  <si>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</si>
  <si>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</si>
  <si>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</si>
  <si>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</si>
  <si>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</si>
  <si>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</si>
  <si>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</si>
  <si>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</si>
  <si>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</si>
  <si>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</si>
  <si>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</si>
  <si>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</si>
  <si>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</si>
  <si>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</si>
  <si>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</si>
  <si>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</si>
  <si>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</si>
  <si>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</si>
  <si>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</si>
  <si>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</si>
  <si>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</si>
  <si>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</si>
  <si>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</si>
  <si>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</si>
  <si>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</si>
  <si>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</si>
  <si>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</si>
  <si>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</si>
  <si>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</si>
  <si>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</si>
  <si>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</si>
  <si>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</si>
  <si>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</si>
  <si>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</si>
  <si>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</si>
  <si>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</si>
  <si>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</si>
  <si>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</si>
  <si>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</si>
  <si>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</si>
  <si>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</si>
  <si>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</si>
  <si>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</si>
  <si>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</si>
  <si>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</si>
  <si>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</si>
  <si>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</si>
  <si>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</si>
  <si>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</si>
  <si>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</si>
  <si>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</si>
  <si>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</si>
  <si>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</si>
  <si>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</si>
  <si>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</si>
  <si>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</si>
  <si>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</si>
  <si>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</si>
  <si>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</si>
  <si>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</si>
  <si>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</si>
  <si>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</si>
  <si>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</si>
  <si>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</si>
  <si>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</si>
  <si>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</si>
  <si>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</si>
  <si>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</si>
  <si>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</si>
  <si>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</si>
  <si>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</si>
  <si>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</si>
  <si>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</si>
  <si>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</si>
  <si>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</si>
  <si>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</si>
  <si>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</si>
  <si>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</si>
  <si>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</si>
  <si>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</si>
  <si>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</si>
  <si>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</si>
  <si>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</si>
  <si>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</si>
  <si>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</si>
  <si>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</si>
  <si>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</si>
  <si>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</si>
  <si>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</si>
  <si>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</si>
  <si>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</si>
  <si>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</si>
  <si>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</si>
  <si>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</si>
  <si>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</si>
  <si>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</si>
  <si>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</si>
  <si>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</si>
  <si>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</si>
  <si>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</si>
  <si>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</si>
  <si>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</si>
  <si>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</si>
  <si>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</si>
  <si>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</si>
  <si>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</si>
  <si>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</si>
  <si>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</si>
  <si>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</si>
  <si>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</si>
  <si>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коричненвый</t>
  </si>
  <si>
    <t>100% солома / Подклад: 100% хлопок</t>
  </si>
  <si>
    <t>Trucker Cap On Vacation</t>
  </si>
  <si>
    <t>Trucker Cap Air Land Sea</t>
  </si>
  <si>
    <t>Trucker Cap Tiki Lounge</t>
  </si>
  <si>
    <t>Trucker Cap Malibu</t>
  </si>
  <si>
    <t>Всесезон</t>
  </si>
  <si>
    <t>Женские</t>
  </si>
  <si>
    <t>Trucker Cap Gaslamp</t>
  </si>
  <si>
    <t>Baseball Cap Cotton</t>
  </si>
  <si>
    <t>100% полиэстер / Подклад: 100% хлопок</t>
  </si>
  <si>
    <t>100% солома / Подклад: 68% хлопок - 32%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</si>
  <si>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</si>
  <si>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</si>
  <si>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</si>
  <si>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</si>
  <si>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</si>
  <si>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</si>
  <si>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</si>
  <si>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</si>
  <si>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</si>
  <si>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</si>
  <si>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</si>
  <si>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</si>
  <si>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</si>
  <si>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</si>
  <si>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</si>
  <si>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</si>
  <si>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</si>
  <si>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</si>
  <si>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</si>
  <si>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</si>
  <si>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</si>
  <si>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</si>
  <si>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</si>
  <si>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</si>
  <si>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</si>
  <si>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</si>
  <si>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</si>
  <si>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</si>
  <si>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</si>
  <si>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</si>
  <si>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</si>
  <si>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</si>
  <si>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</si>
  <si>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</si>
  <si>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</si>
  <si>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</si>
  <si>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</si>
  <si>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</si>
  <si>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</si>
  <si>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</si>
  <si>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</si>
  <si>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</si>
  <si>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</si>
  <si>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</si>
  <si>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</si>
  <si>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</si>
  <si>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</si>
  <si>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</si>
  <si>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</si>
  <si>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</si>
  <si>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</si>
  <si>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</si>
  <si>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</si>
  <si>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</si>
  <si>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</si>
  <si>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</si>
  <si>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</si>
  <si>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</si>
  <si>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</si>
  <si>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</si>
  <si>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</si>
  <si>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</si>
  <si>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</si>
  <si>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</si>
  <si>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</si>
  <si>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</si>
  <si>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</si>
  <si>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</si>
  <si>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</si>
  <si>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</si>
  <si>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</si>
  <si>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</si>
  <si>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</si>
  <si>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</si>
  <si>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</si>
  <si>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</si>
  <si>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</si>
  <si>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</si>
  <si>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</si>
  <si>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</si>
  <si>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</si>
  <si>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</si>
  <si>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</si>
  <si>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</si>
  <si>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</si>
  <si>
    <t>Article</t>
  </si>
  <si>
    <t>OSFA</t>
  </si>
  <si>
    <t>Price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</si>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</sst>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/>
    <xf numFmtId="0" fontId="2" fillId="0" borderId="1" xfId="0" applyFont="1" applyBorder="1" applyAlignment="1">
      <alignment horizontal="left" vertical="center"/>
    </xf>
    <xf numFmtId="170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70" fontId="0" fillId="0" borderId="1" xfId="0" applyNumberFormat="1" applyBorder="1" applyAlignment="1">
      <alignment horizontal="left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P1" zoomScale="70" zoomScaleNormal="70" workbookViewId="0">
      <pane ySplit="1" topLeftCell="A2" activePane="bottomLeft" state="frozen"/>
      <selection pane="bottomLeft" activeCell="J33" sqref="J3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D3" s="43" t="str">
        <f>IF(A3&lt;&gt;"",_xlfn.XLOOKUP(C3,'1C'!S:S,'1C'!T:T,"",0),"")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47" t="str">
        <f>IF(K3&lt;&gt;"",IFERROR(VLOOKUP(A3,'1C'!A:T,8,0),IFERROR(VLOOKUP(K3,Colors!D:E,2,0),"")),"")</f>
        <v>кремовый</v>
      </c>
      <c r="M3" s="147" t="str">
        <f>IF(K3&lt;&gt;"",IFERROR(VLOOKUP(A3,'1C'!A:T,18,0),IFERROR(VLOOKUP(K3,Colors!D:E,2,0),"")),"")</f>
        <v>бежевый</v>
      </c>
      <c r="N3" s="148" t="s">
        <v>6042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 t="str">
        <f>_xlfn.XLOOKUP(VALUE($A3),Invoice!$A:$A,Invoice!B:B,"",0)</f>
        <v/>
      </c>
      <c r="T3" s="58">
        <f>_xlfn.XLOOKUP(VALUE($A3),Invoice!$A:$A,Invoice!C:C,"",0)</f>
        <v>0</v>
      </c>
      <c r="U3" s="58">
        <f>_xlfn.XLOOKUP(VALUE($A3),Invoice!$A:$A,Invoice!D:D,"",0)</f>
        <v>0</v>
      </c>
      <c r="V3" s="58" t="str">
        <f>_xlfn.XLOOKUP(VALUE($A3),Invoice!$A:$A,Invoice!E:E,"",0)</f>
        <v/>
      </c>
      <c r="W3" s="58">
        <f>_xlfn.XLOOKUP(VALUE($A3),Invoice!$A:$A,Invoice!F:F,"",0)</f>
        <v>0</v>
      </c>
      <c r="X3" s="58" t="str">
        <f>_xlfn.XLOOKUP(VALUE($A3),Invoice!$A:$A,Invoice!G:G,"",0)</f>
        <v/>
      </c>
      <c r="Y3" s="58">
        <f>_xlfn.XLOOKUP(VALUE($A3),Invoice!$A:$A,Invoice!H:H,"",0)</f>
        <v>0</v>
      </c>
      <c r="Z3" s="58">
        <f>_xlfn.XLOOKUP(VALUE($A3),Invoice!$A:$A,Invoice!I:I,"",0)</f>
        <v>2</v>
      </c>
      <c r="AA3" s="58">
        <f>_xlfn.XLOOKUP(VALUE($A3),Invoice!$A:$A,Invoice!J:J,"",0)</f>
        <v>0</v>
      </c>
      <c r="AB3" s="58">
        <f>_xlfn.XLOOKUP(VALUE($A3),Invoice!$A:$A,Invoice!K:K,"",0)</f>
        <v>1</v>
      </c>
      <c r="AC3" s="58">
        <f>_xlfn.XLOOKUP(VALUE($A3),Invoice!$A:$A,Invoice!L:L,"",0)</f>
        <v>0</v>
      </c>
      <c r="AD3" s="58" t="str">
        <f>_xlfn.XLOOKUP(VALUE($A3),Invoice!$A:$A,Invoice!M:M,"",0)</f>
        <v/>
      </c>
      <c r="AE3" s="58">
        <f>_xlfn.XLOOKUP(VALUE($A3),Invoice!$A:$A,Invoice!N:N,"",0)</f>
        <v>0</v>
      </c>
      <c r="AF3" s="58">
        <f>_xlfn.XLOOKUP(VALUE($A3),Invoice!$A:$A,Invoice!O:O,"",0)</f>
        <v>0</v>
      </c>
      <c r="AG3" s="58">
        <f>_xlfn.XLOOKUP(O3,Invoice!$A:$A,Invoice!R:R,"",0)</f>
        <v>0</v>
      </c>
      <c r="AH3" s="58" t="str">
        <f>_xlfn.XLOOKUP(P3,Invoice!$A:$A,Invoice!S:S,"",0)</f>
        <v/>
      </c>
      <c r="AI3" s="58" t="str">
        <f>_xlfn.XLOOKUP(Q3,Invoice!$A:$A,Invoice!T:T,"",0)</f>
        <v/>
      </c>
      <c r="AJ3" s="58" t="str">
        <f>_xlfn.XLOOKUP(R3,Invoice!$A:$A,Invoice!U:U,"",0)</f>
        <v/>
      </c>
      <c r="AK3" s="58" t="str">
        <f>_xlfn.XLOOKUP(S3,Invoice!$A:$A,Invoice!V:V,"",0)</f>
        <v/>
      </c>
      <c r="AL3" s="58" t="str">
        <f>_xlfn.XLOOKUP(T3,Invoice!$A:$A,Invoice!W:W,"",0)</f>
        <v/>
      </c>
      <c r="AM3" s="58" t="str">
        <f>_xlfn.XLOOKUP(U3,Invoice!$A:$A,Invoice!X:X,"",0)</f>
        <v/>
      </c>
      <c r="AN3" s="58" t="str">
        <f>_xlfn.XLOOKUP(V3,Invoice!$A:$A,Invoice!Y:Y,"",0)</f>
        <v/>
      </c>
      <c r="AO3" s="58" t="str">
        <f>_xlfn.XLOOKUP(W3,Invoice!$A:$A,Invoice!Z:Z,"",0)</f>
        <v/>
      </c>
      <c r="AP3" s="58" t="str">
        <f>_xlfn.XLOOKUP(X3,Invoice!$A:$A,Invoice!AA:AA,"",0)</f>
        <v/>
      </c>
      <c r="AQ3" s="57">
        <f t="shared" si="1"/>
        <v>3</v>
      </c>
      <c r="AR3" s="147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>
        <f t="shared" si="4"/>
        <v>0.30000000000000004</v>
      </c>
      <c r="AX3" s="43">
        <f t="shared" si="5"/>
        <v>0.45000000000000007</v>
      </c>
      <c r="AY3" s="156">
        <v>8624.08</v>
      </c>
      <c r="AZ3" s="151">
        <f t="shared" si="6"/>
        <v>25872.239999999998</v>
      </c>
      <c r="BA3" s="45">
        <f>IF(A3&lt;&gt;"",IF(_xlfn.XLOOKUP(A3,'1C'!A:A,'1C'!A:A,0,0)&gt;0,1,0),"")</f>
        <v>1</v>
      </c>
      <c r="BB3" s="152">
        <f>IF(C3&lt;&gt;"",IF(_xlfn.XLOOKUP(C3,'1C'!S:S,'1C'!S:S,0,0)&gt;0,0,1),"")</f>
        <v>0</v>
      </c>
      <c r="BC3" s="73">
        <f t="shared" si="7"/>
        <v>0</v>
      </c>
    </row>
    <row r="4" spans="1:56" ht="140.1" hidden="1" customHeight="1">
      <c r="A4" s="43"/>
      <c r="C4" s="61"/>
      <c r="D4" s="43"/>
      <c r="F4" s="43"/>
      <c r="G4" s="56"/>
      <c r="H4" s="43"/>
      <c r="J4" s="57"/>
      <c r="K4" s="101"/>
      <c r="L4" s="59"/>
      <c r="M4" s="147"/>
      <c r="N4" s="148"/>
      <c r="O4" s="65"/>
      <c r="P4" s="56"/>
      <c r="Q4" s="59"/>
      <c r="R4" s="59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Q4" s="57"/>
      <c r="AR4" s="147"/>
      <c r="AS4" s="56"/>
      <c r="AT4" s="56"/>
      <c r="AZ4" s="151"/>
      <c r="BB4" s="152"/>
      <c r="BC4" s="73"/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D5" s="43" t="str">
        <f>IF(A5&lt;&gt;"",_xlfn.XLOOKUP(C5,'1C'!S:S,'1C'!T:T,"",0),"")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47" t="str">
        <f>IF(K5&lt;&gt;"",IFERROR(VLOOKUP(A5,'1C'!A:T,18,0),IFERROR(VLOOKUP(K5,Colors!D:E,2,0),"")),"")</f>
        <v>бежевый</v>
      </c>
      <c r="N5" s="148" t="s">
        <v>6042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 t="str">
        <f>_xlfn.XLOOKUP(VALUE($A5),Invoice!$A:$A,Invoice!B:B,"",0)</f>
        <v/>
      </c>
      <c r="T5" s="58">
        <f>_xlfn.XLOOKUP(VALUE($A5),Invoice!$A:$A,Invoice!C:C,"",0)</f>
        <v>0</v>
      </c>
      <c r="U5" s="58">
        <f>_xlfn.XLOOKUP(VALUE($A5),Invoice!$A:$A,Invoice!D:D,"",0)</f>
        <v>0</v>
      </c>
      <c r="V5" s="58" t="str">
        <f>_xlfn.XLOOKUP(VALUE($A5),Invoice!$A:$A,Invoice!E:E,"",0)</f>
        <v/>
      </c>
      <c r="W5" s="58">
        <f>_xlfn.XLOOKUP(VALUE($A5),Invoice!$A:$A,Invoice!F:F,"",0)</f>
        <v>0</v>
      </c>
      <c r="X5" s="58">
        <f>_xlfn.XLOOKUP(VALUE($A5),Invoice!$A:$A,Invoice!G:G,"",0)</f>
        <v>1</v>
      </c>
      <c r="Y5" s="58">
        <f>_xlfn.XLOOKUP(VALUE($A5),Invoice!$A:$A,Invoice!H:H,"",0)</f>
        <v>0</v>
      </c>
      <c r="Z5" s="58">
        <f>_xlfn.XLOOKUP(VALUE($A5),Invoice!$A:$A,Invoice!I:I,"",0)</f>
        <v>1</v>
      </c>
      <c r="AA5" s="58">
        <f>_xlfn.XLOOKUP(VALUE($A5),Invoice!$A:$A,Invoice!J:J,"",0)</f>
        <v>0</v>
      </c>
      <c r="AB5" s="58" t="str">
        <f>_xlfn.XLOOKUP(VALUE($A5),Invoice!$A:$A,Invoice!K:K,"",0)</f>
        <v/>
      </c>
      <c r="AC5" s="58">
        <f>_xlfn.XLOOKUP(VALUE($A5),Invoice!$A:$A,Invoice!L:L,"",0)</f>
        <v>0</v>
      </c>
      <c r="AD5" s="58" t="str">
        <f>_xlfn.XLOOKUP(VALUE($A5),Invoice!$A:$A,Invoice!M:M,"",0)</f>
        <v/>
      </c>
      <c r="AE5" s="58">
        <f>_xlfn.XLOOKUP(VALUE($A5),Invoice!$A:$A,Invoice!N:N,"",0)</f>
        <v>0</v>
      </c>
      <c r="AF5" s="58">
        <f>_xlfn.XLOOKUP(VALUE($A5),Invoice!$A:$A,Invoice!O:O,"",0)</f>
        <v>0</v>
      </c>
      <c r="AQ5" s="57">
        <f t="shared" si="1"/>
        <v>2</v>
      </c>
      <c r="AR5" s="147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>
        <f t="shared" si="4"/>
        <v>0.2</v>
      </c>
      <c r="AX5" s="43">
        <f t="shared" si="5"/>
        <v>0.30000000000000004</v>
      </c>
      <c r="AY5" s="156">
        <v>8624.08</v>
      </c>
      <c r="AZ5" s="151">
        <f t="shared" si="6"/>
        <v>17248.16</v>
      </c>
      <c r="BA5" s="45">
        <f>IF(A5&lt;&gt;"",IF(_xlfn.XLOOKUP(A5,'1C'!A:A,'1C'!A:A,0,0)&gt;0,1,0),"")</f>
        <v>1</v>
      </c>
      <c r="BB5" s="152">
        <f>IF(C5&lt;&gt;"",IF(_xlfn.XLOOKUP(C5,'1C'!S:S,'1C'!S:S,0,0)&gt;0,0,1),"")</f>
        <v>0</v>
      </c>
      <c r="BC5" s="73">
        <f t="shared" si="7"/>
        <v>0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6024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6025</v>
      </c>
      <c r="J6" s="57" t="str">
        <f>'1C'!$AF$1</f>
        <v>STETSON</v>
      </c>
      <c r="K6" s="103">
        <v>7</v>
      </c>
      <c r="L6" s="58" t="s">
        <v>63</v>
      </c>
      <c r="M6" s="66" t="s">
        <v>63</v>
      </c>
      <c r="N6" s="141" t="s">
        <v>6026</v>
      </c>
      <c r="O6" s="65"/>
      <c r="P6" s="63" t="s">
        <v>35</v>
      </c>
      <c r="Q6" s="58" t="s">
        <v>4</v>
      </c>
      <c r="R6" s="58" t="s">
        <v>382</v>
      </c>
      <c r="S6" s="58" t="str">
        <f>_xlfn.XLOOKUP(VALUE($A6),Invoice!$A:$A,Invoice!B:B,"",0)</f>
        <v/>
      </c>
      <c r="T6" s="58">
        <f>_xlfn.XLOOKUP(VALUE($A6),Invoice!$A:$A,Invoice!C:C,"",0)</f>
        <v>0</v>
      </c>
      <c r="U6" s="58">
        <f>_xlfn.XLOOKUP(VALUE($A6),Invoice!$A:$A,Invoice!D:D,"",0)</f>
        <v>0</v>
      </c>
      <c r="V6" s="58">
        <f>_xlfn.XLOOKUP(VALUE($A6),Invoice!$A:$A,Invoice!E:E,"",0)</f>
        <v>1</v>
      </c>
      <c r="W6" s="58">
        <f>_xlfn.XLOOKUP(VALUE($A6),Invoice!$A:$A,Invoice!F:F,"",0)</f>
        <v>0</v>
      </c>
      <c r="X6" s="58">
        <f>_xlfn.XLOOKUP(VALUE($A6),Invoice!$A:$A,Invoice!G:G,"",0)</f>
        <v>3</v>
      </c>
      <c r="Y6" s="58">
        <f>_xlfn.XLOOKUP(VALUE($A6),Invoice!$A:$A,Invoice!H:H,"",0)</f>
        <v>0</v>
      </c>
      <c r="Z6" s="58">
        <f>_xlfn.XLOOKUP(VALUE($A6),Invoice!$A:$A,Invoice!I:I,"",0)</f>
        <v>4</v>
      </c>
      <c r="AA6" s="58">
        <f>_xlfn.XLOOKUP(VALUE($A6),Invoice!$A:$A,Invoice!J:J,"",0)</f>
        <v>0</v>
      </c>
      <c r="AB6" s="58">
        <f>_xlfn.XLOOKUP(VALUE($A6),Invoice!$A:$A,Invoice!K:K,"",0)</f>
        <v>1</v>
      </c>
      <c r="AC6" s="58">
        <f>_xlfn.XLOOKUP(VALUE($A6),Invoice!$A:$A,Invoice!L:L,"",0)</f>
        <v>0</v>
      </c>
      <c r="AD6" s="58" t="str">
        <f>_xlfn.XLOOKUP(VALUE($A6),Invoice!$A:$A,Invoice!M:M,"",0)</f>
        <v/>
      </c>
      <c r="AE6" s="58">
        <f>_xlfn.XLOOKUP(VALUE($A6),Invoice!$A:$A,Invoice!N:N,"",0)</f>
        <v>0</v>
      </c>
      <c r="AF6" s="58">
        <f>_xlfn.XLOOKUP(VALUE($A6),Invoice!$A:$A,Invoice!O:O,"",0)</f>
        <v>0</v>
      </c>
      <c r="AQ6" s="57">
        <f t="shared" si="1"/>
        <v>9</v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>
        <f t="shared" si="4"/>
        <v>0.9</v>
      </c>
      <c r="AX6" s="43">
        <f t="shared" si="5"/>
        <v>1.35</v>
      </c>
      <c r="AY6" s="156">
        <v>4509.8399999999992</v>
      </c>
      <c r="AZ6" s="151">
        <f t="shared" si="6"/>
        <v>40588.55999999999</v>
      </c>
      <c r="BA6" s="45">
        <f>IF(A6&lt;&gt;"",IF(_xlfn.XLOOKUP(A6,'1C'!A:A,'1C'!A:A,0,0)&gt;0,1,0),"")</f>
        <v>0</v>
      </c>
      <c r="BB6" s="152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D7" s="43" t="str">
        <f>IF(A7&lt;&gt;"",_xlfn.XLOOKUP(C7,'1C'!S:S,'1C'!T:T,"",0),"")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47" t="str">
        <f>IF(K7&lt;&gt;"",IFERROR(VLOOKUP(A7,'1C'!A:T,18,0),IFERROR(VLOOKUP(K7,Colors!D:E,2,0),"")),"")</f>
        <v>бежевый</v>
      </c>
      <c r="N7" s="148" t="s">
        <v>6030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 t="str">
        <f>_xlfn.XLOOKUP(VALUE($A7),Invoice!$A:$A,Invoice!B:B,"",0)</f>
        <v/>
      </c>
      <c r="T7" s="58">
        <f>_xlfn.XLOOKUP(VALUE($A7),Invoice!$A:$A,Invoice!C:C,"",0)</f>
        <v>0</v>
      </c>
      <c r="U7" s="58">
        <f>_xlfn.XLOOKUP(VALUE($A7),Invoice!$A:$A,Invoice!D:D,"",0)</f>
        <v>0</v>
      </c>
      <c r="V7" s="58" t="str">
        <f>_xlfn.XLOOKUP(VALUE($A7),Invoice!$A:$A,Invoice!E:E,"",0)</f>
        <v/>
      </c>
      <c r="W7" s="58">
        <f>_xlfn.XLOOKUP(VALUE($A7),Invoice!$A:$A,Invoice!F:F,"",0)</f>
        <v>0</v>
      </c>
      <c r="X7" s="58">
        <f>_xlfn.XLOOKUP(VALUE($A7),Invoice!$A:$A,Invoice!G:G,"",0)</f>
        <v>1</v>
      </c>
      <c r="Y7" s="58">
        <f>_xlfn.XLOOKUP(VALUE($A7),Invoice!$A:$A,Invoice!H:H,"",0)</f>
        <v>0</v>
      </c>
      <c r="Z7" s="58">
        <f>_xlfn.XLOOKUP(VALUE($A7),Invoice!$A:$A,Invoice!I:I,"",0)</f>
        <v>4</v>
      </c>
      <c r="AA7" s="58">
        <f>_xlfn.XLOOKUP(VALUE($A7),Invoice!$A:$A,Invoice!J:J,"",0)</f>
        <v>0</v>
      </c>
      <c r="AB7" s="58">
        <f>_xlfn.XLOOKUP(VALUE($A7),Invoice!$A:$A,Invoice!K:K,"",0)</f>
        <v>3</v>
      </c>
      <c r="AC7" s="58">
        <f>_xlfn.XLOOKUP(VALUE($A7),Invoice!$A:$A,Invoice!L:L,"",0)</f>
        <v>0</v>
      </c>
      <c r="AD7" s="58" t="str">
        <f>_xlfn.XLOOKUP(VALUE($A7),Invoice!$A:$A,Invoice!M:M,"",0)</f>
        <v/>
      </c>
      <c r="AE7" s="58">
        <f>_xlfn.XLOOKUP(VALUE($A7),Invoice!$A:$A,Invoice!N:N,"",0)</f>
        <v>0</v>
      </c>
      <c r="AF7" s="58">
        <f>_xlfn.XLOOKUP(VALUE($A7),Invoice!$A:$A,Invoice!O:O,"",0)</f>
        <v>0</v>
      </c>
      <c r="AQ7" s="57">
        <f t="shared" si="1"/>
        <v>8</v>
      </c>
      <c r="AR7" s="147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0.8</v>
      </c>
      <c r="AX7" s="43">
        <f t="shared" si="5"/>
        <v>1.2000000000000002</v>
      </c>
      <c r="AY7" s="156">
        <v>2682.1680000000001</v>
      </c>
      <c r="AZ7" s="151">
        <f t="shared" si="6"/>
        <v>21457.344000000001</v>
      </c>
      <c r="BA7" s="45">
        <f>IF(A7&lt;&gt;"",IF(_xlfn.XLOOKUP(A7,'1C'!A:A,'1C'!A:A,0,0)&gt;0,1,0),"")</f>
        <v>1</v>
      </c>
      <c r="BB7" s="152">
        <f>IF(C7&lt;&gt;"",IF(_xlfn.XLOOKUP(C7,'1C'!S:S,'1C'!S:S,0,0)&gt;0,0,1),"")</f>
        <v>0</v>
      </c>
      <c r="BC7" s="73">
        <f t="shared" si="7"/>
        <v>0</v>
      </c>
    </row>
    <row r="8" spans="1:56" ht="140.1" hidden="1" customHeight="1">
      <c r="A8" s="43"/>
      <c r="D8" s="43"/>
      <c r="F8" s="43"/>
      <c r="G8" s="56"/>
      <c r="H8" s="43"/>
      <c r="J8" s="57"/>
      <c r="K8" s="103"/>
      <c r="L8" s="59"/>
      <c r="M8" s="147"/>
      <c r="N8" s="148"/>
      <c r="O8" s="65"/>
      <c r="P8" s="56"/>
      <c r="Q8" s="59"/>
      <c r="R8" s="59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Q8" s="57"/>
      <c r="AR8" s="147"/>
      <c r="AS8" s="56"/>
      <c r="AT8" s="56"/>
      <c r="AZ8" s="151"/>
      <c r="BB8" s="152"/>
      <c r="BC8" s="73"/>
    </row>
    <row r="9" spans="1:56" ht="140.1" hidden="1" customHeight="1">
      <c r="A9" s="43"/>
      <c r="D9" s="43"/>
      <c r="F9" s="43"/>
      <c r="G9" s="56"/>
      <c r="H9" s="43"/>
      <c r="J9" s="57"/>
      <c r="K9" s="103"/>
      <c r="L9" s="59"/>
      <c r="M9" s="147"/>
      <c r="N9" s="148"/>
      <c r="O9" s="65"/>
      <c r="P9" s="56"/>
      <c r="Q9" s="59"/>
      <c r="R9" s="59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Q9" s="57"/>
      <c r="AR9" s="147"/>
      <c r="AS9" s="56"/>
      <c r="AT9" s="56"/>
      <c r="AZ9" s="151"/>
      <c r="BB9" s="152"/>
      <c r="BC9" s="73"/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D10" s="43" t="str">
        <f>IF(A10&lt;&gt;"",_xlfn.XLOOKUP(C10,'1C'!S:S,'1C'!T:T,"",0),"")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47" t="str">
        <f>IF(K10&lt;&gt;"",IFERROR(VLOOKUP(A10,'1C'!A:T,18,0),IFERROR(VLOOKUP(K10,Colors!D:E,2,0),"")),"")</f>
        <v>бежевый</v>
      </c>
      <c r="N10" s="148" t="s">
        <v>6030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 t="str">
        <f>_xlfn.XLOOKUP(VALUE($A10),Invoice!$A:$A,Invoice!B:B,"",0)</f>
        <v/>
      </c>
      <c r="T10" s="58">
        <f>_xlfn.XLOOKUP(VALUE($A10),Invoice!$A:$A,Invoice!C:C,"",0)</f>
        <v>0</v>
      </c>
      <c r="U10" s="58">
        <f>_xlfn.XLOOKUP(VALUE($A10),Invoice!$A:$A,Invoice!D:D,"",0)</f>
        <v>0</v>
      </c>
      <c r="V10" s="58" t="str">
        <f>_xlfn.XLOOKUP(VALUE($A10),Invoice!$A:$A,Invoice!E:E,"",0)</f>
        <v/>
      </c>
      <c r="W10" s="58">
        <f>_xlfn.XLOOKUP(VALUE($A10),Invoice!$A:$A,Invoice!F:F,"",0)</f>
        <v>0</v>
      </c>
      <c r="X10" s="58">
        <f>_xlfn.XLOOKUP(VALUE($A10),Invoice!$A:$A,Invoice!G:G,"",0)</f>
        <v>2</v>
      </c>
      <c r="Y10" s="58">
        <f>_xlfn.XLOOKUP(VALUE($A10),Invoice!$A:$A,Invoice!H:H,"",0)</f>
        <v>0</v>
      </c>
      <c r="Z10" s="58" t="str">
        <f>_xlfn.XLOOKUP(VALUE($A10),Invoice!$A:$A,Invoice!I:I,"",0)</f>
        <v/>
      </c>
      <c r="AA10" s="58">
        <f>_xlfn.XLOOKUP(VALUE($A10),Invoice!$A:$A,Invoice!J:J,"",0)</f>
        <v>0</v>
      </c>
      <c r="AB10" s="58" t="str">
        <f>_xlfn.XLOOKUP(VALUE($A10),Invoice!$A:$A,Invoice!K:K,"",0)</f>
        <v/>
      </c>
      <c r="AC10" s="58">
        <f>_xlfn.XLOOKUP(VALUE($A10),Invoice!$A:$A,Invoice!L:L,"",0)</f>
        <v>0</v>
      </c>
      <c r="AD10" s="58" t="str">
        <f>_xlfn.XLOOKUP(VALUE($A10),Invoice!$A:$A,Invoice!M:M,"",0)</f>
        <v/>
      </c>
      <c r="AE10" s="58">
        <f>_xlfn.XLOOKUP(VALUE($A10),Invoice!$A:$A,Invoice!N:N,"",0)</f>
        <v>0</v>
      </c>
      <c r="AF10" s="58">
        <f>_xlfn.XLOOKUP(VALUE($A10),Invoice!$A:$A,Invoice!O:O,"",0)</f>
        <v>0</v>
      </c>
      <c r="AQ10" s="57">
        <f t="shared" si="1"/>
        <v>2</v>
      </c>
      <c r="AR10" s="147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0.2</v>
      </c>
      <c r="AX10" s="43">
        <f t="shared" si="5"/>
        <v>0.30000000000000004</v>
      </c>
      <c r="AY10" s="156">
        <v>1811.8479999999997</v>
      </c>
      <c r="AZ10" s="151">
        <f t="shared" si="6"/>
        <v>3623.6959999999995</v>
      </c>
      <c r="BA10" s="45">
        <f>IF(A10&lt;&gt;"",IF(_xlfn.XLOOKUP(A10,'1C'!A:A,'1C'!A:A,0,0)&gt;0,1,0),"")</f>
        <v>1</v>
      </c>
      <c r="BB10" s="152">
        <f>IF(C10&lt;&gt;"",IF(_xlfn.XLOOKUP(C10,'1C'!S:S,'1C'!S:S,0,0)&gt;0,0,1),"")</f>
        <v>0</v>
      </c>
      <c r="BC10" s="73">
        <f t="shared" si="7"/>
        <v>0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44">
        <v>1698509</v>
      </c>
      <c r="D11" s="44" t="s">
        <v>6027</v>
      </c>
      <c r="E11" s="43" t="str">
        <f>IF(F11&lt;&gt;"",IFERROR(VLOOKUP(F11,Категории!A:B,2,0),""),"Требуется категория")</f>
        <v>Шляпы</v>
      </c>
      <c r="F11" s="44" t="s">
        <v>346</v>
      </c>
      <c r="G11" s="63" t="s">
        <v>420</v>
      </c>
      <c r="H11" s="44" t="s">
        <v>6025</v>
      </c>
      <c r="J11" s="57" t="str">
        <f>'1C'!$AF$1</f>
        <v>STETSON</v>
      </c>
      <c r="K11" s="103">
        <v>77</v>
      </c>
      <c r="L11" s="58" t="s">
        <v>63</v>
      </c>
      <c r="M11" s="66" t="s">
        <v>63</v>
      </c>
      <c r="N11" s="141" t="s">
        <v>6030</v>
      </c>
      <c r="O11" s="65"/>
      <c r="P11" s="63" t="s">
        <v>35</v>
      </c>
      <c r="Q11" s="58" t="s">
        <v>4</v>
      </c>
      <c r="R11" s="58" t="s">
        <v>382</v>
      </c>
      <c r="S11" s="58" t="str">
        <f>_xlfn.XLOOKUP(VALUE($A11),Invoice!$A:$A,Invoice!B:B,"",0)</f>
        <v/>
      </c>
      <c r="T11" s="58">
        <f>_xlfn.XLOOKUP(VALUE($A11),Invoice!$A:$A,Invoice!C:C,"",0)</f>
        <v>0</v>
      </c>
      <c r="U11" s="58">
        <f>_xlfn.XLOOKUP(VALUE($A11),Invoice!$A:$A,Invoice!D:D,"",0)</f>
        <v>0</v>
      </c>
      <c r="V11" s="58">
        <f>_xlfn.XLOOKUP(VALUE($A11),Invoice!$A:$A,Invoice!E:E,"",0)</f>
        <v>2</v>
      </c>
      <c r="W11" s="58">
        <f>_xlfn.XLOOKUP(VALUE($A11),Invoice!$A:$A,Invoice!F:F,"",0)</f>
        <v>0</v>
      </c>
      <c r="X11" s="58">
        <f>_xlfn.XLOOKUP(VALUE($A11),Invoice!$A:$A,Invoice!G:G,"",0)</f>
        <v>5</v>
      </c>
      <c r="Y11" s="58">
        <f>_xlfn.XLOOKUP(VALUE($A11),Invoice!$A:$A,Invoice!H:H,"",0)</f>
        <v>0</v>
      </c>
      <c r="Z11" s="58">
        <f>_xlfn.XLOOKUP(VALUE($A11),Invoice!$A:$A,Invoice!I:I,"",0)</f>
        <v>7</v>
      </c>
      <c r="AA11" s="58">
        <f>_xlfn.XLOOKUP(VALUE($A11),Invoice!$A:$A,Invoice!J:J,"",0)</f>
        <v>0</v>
      </c>
      <c r="AB11" s="58">
        <f>_xlfn.XLOOKUP(VALUE($A11),Invoice!$A:$A,Invoice!K:K,"",0)</f>
        <v>5</v>
      </c>
      <c r="AC11" s="58">
        <f>_xlfn.XLOOKUP(VALUE($A11),Invoice!$A:$A,Invoice!L:L,"",0)</f>
        <v>0</v>
      </c>
      <c r="AD11" s="58">
        <f>_xlfn.XLOOKUP(VALUE($A11),Invoice!$A:$A,Invoice!M:M,"",0)</f>
        <v>2</v>
      </c>
      <c r="AE11" s="58">
        <f>_xlfn.XLOOKUP(VALUE($A11),Invoice!$A:$A,Invoice!N:N,"",0)</f>
        <v>0</v>
      </c>
      <c r="AF11" s="58">
        <f>_xlfn.XLOOKUP(VALUE($A11),Invoice!$A:$A,Invoice!O:O,"",0)</f>
        <v>0</v>
      </c>
      <c r="AQ11" s="57">
        <f t="shared" si="1"/>
        <v>21</v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2.1</v>
      </c>
      <c r="AX11" s="43">
        <f t="shared" si="5"/>
        <v>3.1500000000000004</v>
      </c>
      <c r="AY11" s="156">
        <v>1811.8479999999997</v>
      </c>
      <c r="AZ11" s="151">
        <f t="shared" si="6"/>
        <v>38048.807999999997</v>
      </c>
      <c r="BA11" s="45">
        <f>IF(A11&lt;&gt;"",IF(_xlfn.XLOOKUP(A11,'1C'!A:A,'1C'!A:A,0,0)&gt;0,1,0),"")</f>
        <v>0</v>
      </c>
      <c r="BB11" s="152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44">
        <v>1698509</v>
      </c>
      <c r="D12" s="44" t="s">
        <v>6027</v>
      </c>
      <c r="E12" s="43" t="str">
        <f>IF(F12&lt;&gt;"",IFERROR(VLOOKUP(F12,Категории!A:B,2,0),""),"Требуется категория")</f>
        <v>Шляпы</v>
      </c>
      <c r="F12" s="44" t="s">
        <v>346</v>
      </c>
      <c r="G12" s="63" t="s">
        <v>420</v>
      </c>
      <c r="H12" s="44" t="s">
        <v>6025</v>
      </c>
      <c r="J12" s="57" t="str">
        <f>'1C'!$AF$1</f>
        <v>STETSON</v>
      </c>
      <c r="K12" s="103">
        <v>67</v>
      </c>
      <c r="L12" s="58" t="s">
        <v>63</v>
      </c>
      <c r="M12" s="66" t="s">
        <v>63</v>
      </c>
      <c r="N12" s="141" t="s">
        <v>6030</v>
      </c>
      <c r="O12" s="65"/>
      <c r="P12" s="63" t="s">
        <v>35</v>
      </c>
      <c r="Q12" s="58" t="s">
        <v>4</v>
      </c>
      <c r="R12" s="58" t="s">
        <v>382</v>
      </c>
      <c r="S12" s="58" t="str">
        <f>_xlfn.XLOOKUP(VALUE($A12),Invoice!$A:$A,Invoice!B:B,"",0)</f>
        <v/>
      </c>
      <c r="T12" s="58">
        <f>_xlfn.XLOOKUP(VALUE($A12),Invoice!$A:$A,Invoice!C:C,"",0)</f>
        <v>0</v>
      </c>
      <c r="U12" s="58">
        <f>_xlfn.XLOOKUP(VALUE($A12),Invoice!$A:$A,Invoice!D:D,"",0)</f>
        <v>0</v>
      </c>
      <c r="V12" s="58">
        <f>_xlfn.XLOOKUP(VALUE($A12),Invoice!$A:$A,Invoice!E:E,"",0)</f>
        <v>2</v>
      </c>
      <c r="W12" s="58">
        <f>_xlfn.XLOOKUP(VALUE($A12),Invoice!$A:$A,Invoice!F:F,"",0)</f>
        <v>0</v>
      </c>
      <c r="X12" s="58">
        <f>_xlfn.XLOOKUP(VALUE($A12),Invoice!$A:$A,Invoice!G:G,"",0)</f>
        <v>5</v>
      </c>
      <c r="Y12" s="58">
        <f>_xlfn.XLOOKUP(VALUE($A12),Invoice!$A:$A,Invoice!H:H,"",0)</f>
        <v>0</v>
      </c>
      <c r="Z12" s="58">
        <f>_xlfn.XLOOKUP(VALUE($A12),Invoice!$A:$A,Invoice!I:I,"",0)</f>
        <v>7</v>
      </c>
      <c r="AA12" s="58">
        <f>_xlfn.XLOOKUP(VALUE($A12),Invoice!$A:$A,Invoice!J:J,"",0)</f>
        <v>0</v>
      </c>
      <c r="AB12" s="58">
        <f>_xlfn.XLOOKUP(VALUE($A12),Invoice!$A:$A,Invoice!K:K,"",0)</f>
        <v>5</v>
      </c>
      <c r="AC12" s="58">
        <f>_xlfn.XLOOKUP(VALUE($A12),Invoice!$A:$A,Invoice!L:L,"",0)</f>
        <v>0</v>
      </c>
      <c r="AD12" s="58">
        <f>_xlfn.XLOOKUP(VALUE($A12),Invoice!$A:$A,Invoice!M:M,"",0)</f>
        <v>2</v>
      </c>
      <c r="AE12" s="58">
        <f>_xlfn.XLOOKUP(VALUE($A12),Invoice!$A:$A,Invoice!N:N,"",0)</f>
        <v>0</v>
      </c>
      <c r="AF12" s="58">
        <f>_xlfn.XLOOKUP(VALUE($A12),Invoice!$A:$A,Invoice!O:O,"",0)</f>
        <v>0</v>
      </c>
      <c r="AQ12" s="57">
        <f t="shared" si="1"/>
        <v>21</v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2.1</v>
      </c>
      <c r="AX12" s="43">
        <f t="shared" si="5"/>
        <v>3.1500000000000004</v>
      </c>
      <c r="AY12" s="156">
        <v>1811.8479999999997</v>
      </c>
      <c r="AZ12" s="151">
        <f t="shared" si="6"/>
        <v>38048.807999999997</v>
      </c>
      <c r="BA12" s="45">
        <f>IF(A12&lt;&gt;"",IF(_xlfn.XLOOKUP(A12,'1C'!A:A,'1C'!A:A,0,0)&gt;0,1,0),"")</f>
        <v>0</v>
      </c>
      <c r="BB12" s="152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02-656-new</v>
      </c>
      <c r="C13" s="44">
        <v>2938510</v>
      </c>
      <c r="D13" s="44" t="s">
        <v>6028</v>
      </c>
      <c r="E13" s="43" t="str">
        <f>IF(F13&lt;&gt;"",IFERROR(VLOOKUP(F13,Категории!A:B,2,0),""),"Требуется категория")</f>
        <v>Шляпы</v>
      </c>
      <c r="F13" s="44" t="s">
        <v>321</v>
      </c>
      <c r="G13" s="63" t="s">
        <v>420</v>
      </c>
      <c r="H13" s="44" t="s">
        <v>6025</v>
      </c>
      <c r="J13" s="57" t="str">
        <f>'1C'!$AF$1</f>
        <v>STETSON</v>
      </c>
      <c r="K13" s="103">
        <v>67</v>
      </c>
      <c r="L13" s="58" t="s">
        <v>6031</v>
      </c>
      <c r="M13" s="66" t="s">
        <v>6031</v>
      </c>
      <c r="N13" s="141" t="s">
        <v>6032</v>
      </c>
      <c r="O13" s="65"/>
      <c r="P13" s="63" t="s">
        <v>35</v>
      </c>
      <c r="Q13" s="58" t="s">
        <v>4</v>
      </c>
      <c r="R13" s="58" t="s">
        <v>382</v>
      </c>
      <c r="S13" s="58" t="str">
        <f>_xlfn.XLOOKUP(VALUE($A13),Invoice!$A:$A,Invoice!B:B,"",0)</f>
        <v/>
      </c>
      <c r="T13" s="58">
        <f>_xlfn.XLOOKUP(VALUE($A13),Invoice!$A:$A,Invoice!C:C,"",0)</f>
        <v>0</v>
      </c>
      <c r="U13" s="58">
        <f>_xlfn.XLOOKUP(VALUE($A13),Invoice!$A:$A,Invoice!D:D,"",0)</f>
        <v>0</v>
      </c>
      <c r="V13" s="58">
        <f>_xlfn.XLOOKUP(VALUE($A13),Invoice!$A:$A,Invoice!E:E,"",0)</f>
        <v>1</v>
      </c>
      <c r="W13" s="58">
        <f>_xlfn.XLOOKUP(VALUE($A13),Invoice!$A:$A,Invoice!F:F,"",0)</f>
        <v>0</v>
      </c>
      <c r="X13" s="58">
        <f>_xlfn.XLOOKUP(VALUE($A13),Invoice!$A:$A,Invoice!G:G,"",0)</f>
        <v>4</v>
      </c>
      <c r="Y13" s="58">
        <f>_xlfn.XLOOKUP(VALUE($A13),Invoice!$A:$A,Invoice!H:H,"",0)</f>
        <v>0</v>
      </c>
      <c r="Z13" s="58">
        <f>_xlfn.XLOOKUP(VALUE($A13),Invoice!$A:$A,Invoice!I:I,"",0)</f>
        <v>6</v>
      </c>
      <c r="AA13" s="58">
        <f>_xlfn.XLOOKUP(VALUE($A13),Invoice!$A:$A,Invoice!J:J,"",0)</f>
        <v>0</v>
      </c>
      <c r="AB13" s="58">
        <f>_xlfn.XLOOKUP(VALUE($A13),Invoice!$A:$A,Invoice!K:K,"",0)</f>
        <v>4</v>
      </c>
      <c r="AC13" s="58">
        <f>_xlfn.XLOOKUP(VALUE($A13),Invoice!$A:$A,Invoice!L:L,"",0)</f>
        <v>0</v>
      </c>
      <c r="AD13" s="58">
        <f>_xlfn.XLOOKUP(VALUE($A13),Invoice!$A:$A,Invoice!M:M,"",0)</f>
        <v>1</v>
      </c>
      <c r="AE13" s="58">
        <f>_xlfn.XLOOKUP(VALUE($A13),Invoice!$A:$A,Invoice!N:N,"",0)</f>
        <v>0</v>
      </c>
      <c r="AF13" s="58">
        <f>_xlfn.XLOOKUP(VALUE($A13),Invoice!$A:$A,Invoice!O:O,"",0)</f>
        <v>0</v>
      </c>
      <c r="AQ13" s="57">
        <f t="shared" si="1"/>
        <v>16</v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1.6</v>
      </c>
      <c r="AX13" s="43">
        <f t="shared" si="5"/>
        <v>2.4000000000000004</v>
      </c>
      <c r="AY13" s="156">
        <v>2998.6479999999997</v>
      </c>
      <c r="AZ13" s="151">
        <f t="shared" si="6"/>
        <v>47978.367999999995</v>
      </c>
      <c r="BA13" s="45">
        <f>IF(A13&lt;&gt;"",IF(_xlfn.XLOOKUP(A13,'1C'!A:A,'1C'!A:A,0,0)&gt;0,1,0),"")</f>
        <v>0</v>
      </c>
      <c r="BB13" s="152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44">
        <v>2928501</v>
      </c>
      <c r="D14" s="44" t="s">
        <v>6029</v>
      </c>
      <c r="E14" s="43" t="str">
        <f>IF(F14&lt;&gt;"",IFERROR(VLOOKUP(F14,Категории!A:B,2,0),""),"Требуется категория")</f>
        <v>Панамы</v>
      </c>
      <c r="F14" s="44" t="s">
        <v>325</v>
      </c>
      <c r="G14" s="63" t="s">
        <v>420</v>
      </c>
      <c r="H14" s="44" t="s">
        <v>6025</v>
      </c>
      <c r="J14" s="57" t="str">
        <f>'1C'!$AF$1</f>
        <v>STETSON</v>
      </c>
      <c r="K14" s="103">
        <v>7</v>
      </c>
      <c r="L14" s="58" t="s">
        <v>63</v>
      </c>
      <c r="M14" s="66" t="s">
        <v>63</v>
      </c>
      <c r="N14" s="141" t="s">
        <v>6030</v>
      </c>
      <c r="O14" s="65"/>
      <c r="P14" s="63" t="s">
        <v>35</v>
      </c>
      <c r="Q14" s="58" t="s">
        <v>4</v>
      </c>
      <c r="R14" s="58" t="s">
        <v>382</v>
      </c>
      <c r="S14" s="58">
        <f>_xlfn.XLOOKUP(VALUE($A14),Invoice!$A:$A,Invoice!B:B,"",0)</f>
        <v>6</v>
      </c>
      <c r="T14" s="58">
        <f>_xlfn.XLOOKUP(VALUE($A14),Invoice!$A:$A,Invoice!C:C,"",0)</f>
        <v>0</v>
      </c>
      <c r="U14" s="58">
        <f>_xlfn.XLOOKUP(VALUE($A14),Invoice!$A:$A,Invoice!D:D,"",0)</f>
        <v>0</v>
      </c>
      <c r="V14" s="58" t="str">
        <f>_xlfn.XLOOKUP(VALUE($A14),Invoice!$A:$A,Invoice!E:E,"",0)</f>
        <v/>
      </c>
      <c r="W14" s="58">
        <f>_xlfn.XLOOKUP(VALUE($A14),Invoice!$A:$A,Invoice!F:F,"",0)</f>
        <v>0</v>
      </c>
      <c r="X14" s="58" t="str">
        <f>_xlfn.XLOOKUP(VALUE($A14),Invoice!$A:$A,Invoice!G:G,"",0)</f>
        <v/>
      </c>
      <c r="Y14" s="58">
        <f>_xlfn.XLOOKUP(VALUE($A14),Invoice!$A:$A,Invoice!H:H,"",0)</f>
        <v>0</v>
      </c>
      <c r="Z14" s="58" t="str">
        <f>_xlfn.XLOOKUP(VALUE($A14),Invoice!$A:$A,Invoice!I:I,"",0)</f>
        <v/>
      </c>
      <c r="AA14" s="58">
        <f>_xlfn.XLOOKUP(VALUE($A14),Invoice!$A:$A,Invoice!J:J,"",0)</f>
        <v>0</v>
      </c>
      <c r="AB14" s="58" t="str">
        <f>_xlfn.XLOOKUP(VALUE($A14),Invoice!$A:$A,Invoice!K:K,"",0)</f>
        <v/>
      </c>
      <c r="AC14" s="58">
        <f>_xlfn.XLOOKUP(VALUE($A14),Invoice!$A:$A,Invoice!L:L,"",0)</f>
        <v>0</v>
      </c>
      <c r="AD14" s="58" t="str">
        <f>_xlfn.XLOOKUP(VALUE($A14),Invoice!$A:$A,Invoice!M:M,"",0)</f>
        <v/>
      </c>
      <c r="AE14" s="58">
        <f>_xlfn.XLOOKUP(VALUE($A14),Invoice!$A:$A,Invoice!N:N,"",0)</f>
        <v>0</v>
      </c>
      <c r="AF14" s="58">
        <f>_xlfn.XLOOKUP(VALUE($A14),Invoice!$A:$A,Invoice!O:O,"",0)</f>
        <v>0</v>
      </c>
      <c r="AQ14" s="57">
        <f t="shared" si="1"/>
        <v>6</v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0.60000000000000009</v>
      </c>
      <c r="AX14" s="43">
        <f t="shared" si="5"/>
        <v>0.90000000000000013</v>
      </c>
      <c r="AY14" s="156">
        <v>2365.6880000000001</v>
      </c>
      <c r="AZ14" s="151">
        <f t="shared" si="6"/>
        <v>14194.128000000001</v>
      </c>
      <c r="BA14" s="45">
        <f>IF(A14&lt;&gt;"",IF(_xlfn.XLOOKUP(A14,'1C'!A:A,'1C'!A:A,0,0)&gt;0,1,0),"")</f>
        <v>0</v>
      </c>
      <c r="BB14" s="152">
        <f>IF(C14&lt;&gt;"",IF(_xlfn.XLOOKUP(C14,'1C'!S:S,'1C'!S:S,0,0)&gt;0,0,1),"")</f>
        <v>0</v>
      </c>
      <c r="BC14" s="73">
        <f t="shared" si="7"/>
        <v>1</v>
      </c>
    </row>
    <row r="15" spans="1:56" ht="140.1" hidden="1" customHeight="1">
      <c r="A15" s="43"/>
      <c r="D15" s="43"/>
      <c r="F15" s="43"/>
      <c r="G15" s="56"/>
      <c r="H15" s="43"/>
      <c r="J15" s="57"/>
      <c r="K15" s="103"/>
      <c r="L15" s="59"/>
      <c r="M15" s="147"/>
      <c r="N15" s="148"/>
      <c r="O15" s="65"/>
      <c r="P15" s="56"/>
      <c r="Q15" s="59"/>
      <c r="R15" s="59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Q15" s="57"/>
      <c r="AR15" s="147"/>
      <c r="AS15" s="56"/>
      <c r="AT15" s="56"/>
      <c r="AZ15" s="151"/>
      <c r="BB15" s="152"/>
      <c r="BC15" s="73"/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D16" s="43" t="str">
        <f>IF(A16&lt;&gt;"",_xlfn.XLOOKUP(C16,'1C'!S:S,'1C'!T:T,"",0),"")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47" t="str">
        <f>IF(K16&lt;&gt;"",IFERROR(VLOOKUP(A16,'1C'!A:T,18,0),IFERROR(VLOOKUP(K16,Colors!D:E,2,0),"")),"")</f>
        <v>бежевый</v>
      </c>
      <c r="N16" s="148" t="s">
        <v>6032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 t="str">
        <f>_xlfn.XLOOKUP(VALUE($A16),Invoice!$A:$A,Invoice!B:B,"",0)</f>
        <v/>
      </c>
      <c r="T16" s="58">
        <f>_xlfn.XLOOKUP(VALUE($A16),Invoice!$A:$A,Invoice!C:C,"",0)</f>
        <v>0</v>
      </c>
      <c r="U16" s="58">
        <f>_xlfn.XLOOKUP(VALUE($A16),Invoice!$A:$A,Invoice!D:D,"",0)</f>
        <v>0</v>
      </c>
      <c r="V16" s="58">
        <f>_xlfn.XLOOKUP(VALUE($A16),Invoice!$A:$A,Invoice!E:E,"",0)</f>
        <v>2</v>
      </c>
      <c r="W16" s="58">
        <f>_xlfn.XLOOKUP(VALUE($A16),Invoice!$A:$A,Invoice!F:F,"",0)</f>
        <v>0</v>
      </c>
      <c r="X16" s="58">
        <f>_xlfn.XLOOKUP(VALUE($A16),Invoice!$A:$A,Invoice!G:G,"",0)</f>
        <v>3</v>
      </c>
      <c r="Y16" s="58">
        <f>_xlfn.XLOOKUP(VALUE($A16),Invoice!$A:$A,Invoice!H:H,"",0)</f>
        <v>0</v>
      </c>
      <c r="Z16" s="58">
        <f>_xlfn.XLOOKUP(VALUE($A16),Invoice!$A:$A,Invoice!I:I,"",0)</f>
        <v>4</v>
      </c>
      <c r="AA16" s="58">
        <f>_xlfn.XLOOKUP(VALUE($A16),Invoice!$A:$A,Invoice!J:J,"",0)</f>
        <v>0</v>
      </c>
      <c r="AB16" s="58">
        <f>_xlfn.XLOOKUP(VALUE($A16),Invoice!$A:$A,Invoice!K:K,"",0)</f>
        <v>5</v>
      </c>
      <c r="AC16" s="58">
        <f>_xlfn.XLOOKUP(VALUE($A16),Invoice!$A:$A,Invoice!L:L,"",0)</f>
        <v>0</v>
      </c>
      <c r="AD16" s="58">
        <f>_xlfn.XLOOKUP(VALUE($A16),Invoice!$A:$A,Invoice!M:M,"",0)</f>
        <v>5</v>
      </c>
      <c r="AE16" s="58">
        <f>_xlfn.XLOOKUP(VALUE($A16),Invoice!$A:$A,Invoice!N:N,"",0)</f>
        <v>0</v>
      </c>
      <c r="AF16" s="58">
        <f>_xlfn.XLOOKUP(VALUE($A16),Invoice!$A:$A,Invoice!O:O,"",0)</f>
        <v>0</v>
      </c>
      <c r="AQ16" s="57">
        <f t="shared" si="1"/>
        <v>19</v>
      </c>
      <c r="AR16" s="147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1.9000000000000001</v>
      </c>
      <c r="AX16" s="43">
        <f t="shared" si="5"/>
        <v>2.8500000000000005</v>
      </c>
      <c r="AY16" s="156">
        <v>2365.6880000000001</v>
      </c>
      <c r="AZ16" s="151">
        <f t="shared" si="6"/>
        <v>44948.072</v>
      </c>
      <c r="BA16" s="45">
        <f>IF(A16&lt;&gt;"",IF(_xlfn.XLOOKUP(A16,'1C'!A:A,'1C'!A:A,0,0)&gt;0,1,0),"")</f>
        <v>1</v>
      </c>
      <c r="BB16" s="152">
        <f>IF(C16&lt;&gt;"",IF(_xlfn.XLOOKUP(C16,'1C'!S:S,'1C'!S:S,0,0)&gt;0,0,1),"")</f>
        <v>0</v>
      </c>
      <c r="BC16" s="73">
        <f t="shared" si="7"/>
        <v>0</v>
      </c>
    </row>
    <row r="17" spans="1:55" ht="140.1" hidden="1" customHeight="1">
      <c r="A17" s="43"/>
      <c r="D17" s="43"/>
      <c r="F17" s="43"/>
      <c r="G17" s="56"/>
      <c r="H17" s="43"/>
      <c r="J17" s="57"/>
      <c r="K17" s="103"/>
      <c r="L17" s="59"/>
      <c r="M17" s="147"/>
      <c r="N17" s="148"/>
      <c r="O17" s="65"/>
      <c r="P17" s="56"/>
      <c r="Q17" s="59"/>
      <c r="R17" s="59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Q17" s="57"/>
      <c r="AR17" s="147"/>
      <c r="AS17" s="56"/>
      <c r="AT17" s="56"/>
      <c r="AZ17" s="151"/>
      <c r="BB17" s="152"/>
      <c r="BC17" s="73"/>
    </row>
    <row r="18" spans="1:55" ht="140.1" hidden="1" customHeight="1">
      <c r="A18" s="43"/>
      <c r="G18" s="63"/>
      <c r="J18" s="57"/>
      <c r="K18" s="103"/>
      <c r="M18" s="66"/>
      <c r="N18" s="141"/>
      <c r="O18" s="65"/>
      <c r="P18" s="63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Q18" s="57"/>
      <c r="AR18" s="66"/>
      <c r="AS18" s="56"/>
      <c r="AT18" s="56"/>
      <c r="AZ18" s="151"/>
      <c r="BB18" s="152"/>
      <c r="BC18" s="73"/>
    </row>
    <row r="19" spans="1:55" ht="140.1" hidden="1" customHeight="1">
      <c r="A19" s="43"/>
      <c r="G19" s="63"/>
      <c r="J19" s="57"/>
      <c r="K19" s="103"/>
      <c r="M19" s="66"/>
      <c r="N19" s="141"/>
      <c r="O19" s="65"/>
      <c r="P19" s="63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Q19" s="57"/>
      <c r="AR19" s="66"/>
      <c r="AS19" s="56"/>
      <c r="AT19" s="56"/>
      <c r="AZ19" s="151"/>
      <c r="BB19" s="152"/>
      <c r="BC19" s="73"/>
    </row>
    <row r="20" spans="1:55" ht="140.1" hidden="1" customHeight="1">
      <c r="A20" s="43"/>
      <c r="G20" s="63"/>
      <c r="J20" s="57"/>
      <c r="K20" s="103"/>
      <c r="M20" s="66"/>
      <c r="N20" s="141"/>
      <c r="O20" s="65"/>
      <c r="P20" s="63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Q20" s="57"/>
      <c r="AR20" s="66"/>
      <c r="AS20" s="56"/>
      <c r="AT20" s="56"/>
      <c r="AZ20" s="151"/>
      <c r="BB20" s="152"/>
      <c r="BC20" s="73"/>
    </row>
    <row r="21" spans="1:55" ht="140.1" hidden="1" customHeight="1">
      <c r="A21" s="43"/>
      <c r="G21" s="63"/>
      <c r="J21" s="57"/>
      <c r="K21" s="103"/>
      <c r="M21" s="66"/>
      <c r="N21" s="141"/>
      <c r="O21" s="65"/>
      <c r="P21" s="63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Q21" s="57"/>
      <c r="AR21" s="66"/>
      <c r="AS21" s="56"/>
      <c r="AT21" s="56"/>
      <c r="AZ21" s="151"/>
      <c r="BB21" s="152"/>
      <c r="BC21" s="73"/>
    </row>
    <row r="22" spans="1:55" ht="140.1" hidden="1" customHeight="1">
      <c r="A22" s="43"/>
      <c r="G22" s="63"/>
      <c r="J22" s="57"/>
      <c r="K22" s="103"/>
      <c r="M22" s="66"/>
      <c r="N22" s="141"/>
      <c r="O22" s="65"/>
      <c r="P22" s="63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Q22" s="57"/>
      <c r="AR22" s="66"/>
      <c r="AS22" s="56"/>
      <c r="AT22" s="56"/>
      <c r="AZ22" s="151"/>
      <c r="BB22" s="152"/>
      <c r="BC22" s="73"/>
    </row>
    <row r="23" spans="1:55" ht="140.1" hidden="1" customHeight="1">
      <c r="A23" s="43"/>
      <c r="G23" s="63"/>
      <c r="J23" s="57"/>
      <c r="K23" s="103"/>
      <c r="M23" s="66"/>
      <c r="N23" s="141"/>
      <c r="O23" s="65"/>
      <c r="P23" s="63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Q23" s="57"/>
      <c r="AR23" s="66"/>
      <c r="AS23" s="56"/>
      <c r="AT23" s="56"/>
      <c r="AZ23" s="151"/>
      <c r="BB23" s="152"/>
      <c r="BC23" s="73"/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44">
        <v>7751190</v>
      </c>
      <c r="D24" s="44" t="s">
        <v>6033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420</v>
      </c>
      <c r="H24" s="44" t="s">
        <v>6037</v>
      </c>
      <c r="J24" s="57" t="str">
        <f>'1C'!$AF$1</f>
        <v>STETSON</v>
      </c>
      <c r="K24" s="103">
        <v>82</v>
      </c>
      <c r="L24" s="58" t="s">
        <v>252</v>
      </c>
      <c r="M24" s="66" t="s">
        <v>252</v>
      </c>
      <c r="N24" s="141" t="s">
        <v>3755</v>
      </c>
      <c r="O24" s="65"/>
      <c r="P24" s="63" t="s">
        <v>43</v>
      </c>
      <c r="Q24" s="58" t="s">
        <v>15</v>
      </c>
      <c r="R24" s="58" t="s">
        <v>382</v>
      </c>
      <c r="S24" s="58">
        <f>_xlfn.XLOOKUP(VALUE($A24),Invoice!$A:$A,Invoice!B:B,"",0)</f>
        <v>110</v>
      </c>
      <c r="T24" s="58">
        <f>_xlfn.XLOOKUP(VALUE($A24),Invoice!$A:$A,Invoice!C:C,"",0)</f>
        <v>0</v>
      </c>
      <c r="U24" s="58">
        <f>_xlfn.XLOOKUP(VALUE($A24),Invoice!$A:$A,Invoice!D:D,"",0)</f>
        <v>0</v>
      </c>
      <c r="V24" s="58" t="str">
        <f>_xlfn.XLOOKUP(VALUE($A24),Invoice!$A:$A,Invoice!E:E,"",0)</f>
        <v/>
      </c>
      <c r="W24" s="58">
        <f>_xlfn.XLOOKUP(VALUE($A24),Invoice!$A:$A,Invoice!F:F,"",0)</f>
        <v>0</v>
      </c>
      <c r="X24" s="58" t="str">
        <f>_xlfn.XLOOKUP(VALUE($A24),Invoice!$A:$A,Invoice!G:G,"",0)</f>
        <v/>
      </c>
      <c r="Y24" s="58">
        <f>_xlfn.XLOOKUP(VALUE($A24),Invoice!$A:$A,Invoice!H:H,"",0)</f>
        <v>0</v>
      </c>
      <c r="Z24" s="58" t="str">
        <f>_xlfn.XLOOKUP(VALUE($A24),Invoice!$A:$A,Invoice!I:I,"",0)</f>
        <v/>
      </c>
      <c r="AA24" s="58">
        <f>_xlfn.XLOOKUP(VALUE($A24),Invoice!$A:$A,Invoice!J:J,"",0)</f>
        <v>0</v>
      </c>
      <c r="AB24" s="58" t="str">
        <f>_xlfn.XLOOKUP(VALUE($A24),Invoice!$A:$A,Invoice!K:K,"",0)</f>
        <v/>
      </c>
      <c r="AC24" s="58">
        <f>_xlfn.XLOOKUP(VALUE($A24),Invoice!$A:$A,Invoice!L:L,"",0)</f>
        <v>0</v>
      </c>
      <c r="AD24" s="58" t="str">
        <f>_xlfn.XLOOKUP(VALUE($A24),Invoice!$A:$A,Invoice!M:M,"",0)</f>
        <v/>
      </c>
      <c r="AE24" s="58">
        <f>_xlfn.XLOOKUP(VALUE($A24),Invoice!$A:$A,Invoice!N:N,"",0)</f>
        <v>0</v>
      </c>
      <c r="AF24" s="58">
        <f>_xlfn.XLOOKUP(VALUE($A24),Invoice!$A:$A,Invoice!O:O,"",0)</f>
        <v>0</v>
      </c>
      <c r="AQ24" s="57">
        <f t="shared" si="1"/>
        <v>110</v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11</v>
      </c>
      <c r="AX24" s="43">
        <f t="shared" si="5"/>
        <v>16.500000000000004</v>
      </c>
      <c r="AY24" s="156">
        <v>1178.8879999999997</v>
      </c>
      <c r="AZ24" s="151">
        <f t="shared" si="6"/>
        <v>129677.67999999996</v>
      </c>
      <c r="BA24" s="45">
        <f>IF(A24&lt;&gt;"",IF(_xlfn.XLOOKUP(A24,'1C'!A:A,'1C'!A:A,0,0)&gt;0,1,0),"")</f>
        <v>0</v>
      </c>
      <c r="BB24" s="152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44">
        <v>7751192</v>
      </c>
      <c r="D25" s="44" t="s">
        <v>6034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420</v>
      </c>
      <c r="H25" s="44" t="s">
        <v>6037</v>
      </c>
      <c r="J25" s="57" t="str">
        <f>'1C'!$AF$1</f>
        <v>STETSON</v>
      </c>
      <c r="K25" s="103">
        <v>22</v>
      </c>
      <c r="L25" s="58" t="s">
        <v>249</v>
      </c>
      <c r="M25" s="66" t="s">
        <v>249</v>
      </c>
      <c r="N25" s="141" t="s">
        <v>3755</v>
      </c>
      <c r="O25" s="65"/>
      <c r="P25" s="63" t="s">
        <v>43</v>
      </c>
      <c r="Q25" s="58" t="s">
        <v>15</v>
      </c>
      <c r="R25" s="58" t="s">
        <v>382</v>
      </c>
      <c r="S25" s="58">
        <f>_xlfn.XLOOKUP(VALUE($A25),Invoice!$A:$A,Invoice!B:B,"",0)</f>
        <v>50</v>
      </c>
      <c r="T25" s="58">
        <f>_xlfn.XLOOKUP(VALUE($A25),Invoice!$A:$A,Invoice!C:C,"",0)</f>
        <v>0</v>
      </c>
      <c r="U25" s="58">
        <f>_xlfn.XLOOKUP(VALUE($A25),Invoice!$A:$A,Invoice!D:D,"",0)</f>
        <v>0</v>
      </c>
      <c r="V25" s="58" t="str">
        <f>_xlfn.XLOOKUP(VALUE($A25),Invoice!$A:$A,Invoice!E:E,"",0)</f>
        <v/>
      </c>
      <c r="W25" s="58">
        <f>_xlfn.XLOOKUP(VALUE($A25),Invoice!$A:$A,Invoice!F:F,"",0)</f>
        <v>0</v>
      </c>
      <c r="X25" s="58" t="str">
        <f>_xlfn.XLOOKUP(VALUE($A25),Invoice!$A:$A,Invoice!G:G,"",0)</f>
        <v/>
      </c>
      <c r="Y25" s="58">
        <f>_xlfn.XLOOKUP(VALUE($A25),Invoice!$A:$A,Invoice!H:H,"",0)</f>
        <v>0</v>
      </c>
      <c r="Z25" s="58" t="str">
        <f>_xlfn.XLOOKUP(VALUE($A25),Invoice!$A:$A,Invoice!I:I,"",0)</f>
        <v/>
      </c>
      <c r="AA25" s="58">
        <f>_xlfn.XLOOKUP(VALUE($A25),Invoice!$A:$A,Invoice!J:J,"",0)</f>
        <v>0</v>
      </c>
      <c r="AB25" s="58" t="str">
        <f>_xlfn.XLOOKUP(VALUE($A25),Invoice!$A:$A,Invoice!K:K,"",0)</f>
        <v/>
      </c>
      <c r="AC25" s="58">
        <f>_xlfn.XLOOKUP(VALUE($A25),Invoice!$A:$A,Invoice!L:L,"",0)</f>
        <v>0</v>
      </c>
      <c r="AD25" s="58" t="str">
        <f>_xlfn.XLOOKUP(VALUE($A25),Invoice!$A:$A,Invoice!M:M,"",0)</f>
        <v/>
      </c>
      <c r="AE25" s="58">
        <f>_xlfn.XLOOKUP(VALUE($A25),Invoice!$A:$A,Invoice!N:N,"",0)</f>
        <v>0</v>
      </c>
      <c r="AF25" s="58">
        <f>_xlfn.XLOOKUP(VALUE($A25),Invoice!$A:$A,Invoice!O:O,"",0)</f>
        <v>0</v>
      </c>
      <c r="AQ25" s="57">
        <f t="shared" si="1"/>
        <v>50</v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5</v>
      </c>
      <c r="AX25" s="43">
        <f t="shared" si="5"/>
        <v>7.5000000000000009</v>
      </c>
      <c r="AY25" s="156">
        <v>1178.8879999999997</v>
      </c>
      <c r="AZ25" s="151">
        <f t="shared" si="6"/>
        <v>58944.399999999987</v>
      </c>
      <c r="BA25" s="45">
        <f>IF(A25&lt;&gt;"",IF(_xlfn.XLOOKUP(A25,'1C'!A:A,'1C'!A:A,0,0)&gt;0,1,0),"")</f>
        <v>0</v>
      </c>
      <c r="BB25" s="152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44">
        <v>7751192</v>
      </c>
      <c r="D26" s="44" t="s">
        <v>6034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420</v>
      </c>
      <c r="H26" s="44" t="s">
        <v>6037</v>
      </c>
      <c r="J26" s="57" t="str">
        <f>'1C'!$AF$1</f>
        <v>STETSON</v>
      </c>
      <c r="K26" s="103">
        <v>83</v>
      </c>
      <c r="L26" s="58" t="s">
        <v>212</v>
      </c>
      <c r="M26" s="66" t="s">
        <v>212</v>
      </c>
      <c r="N26" s="141" t="s">
        <v>3755</v>
      </c>
      <c r="O26" s="65"/>
      <c r="P26" s="63" t="s">
        <v>43</v>
      </c>
      <c r="Q26" s="58" t="s">
        <v>15</v>
      </c>
      <c r="R26" s="58" t="s">
        <v>6038</v>
      </c>
      <c r="S26" s="58">
        <f>_xlfn.XLOOKUP(VALUE($A26),Invoice!$A:$A,Invoice!B:B,"",0)</f>
        <v>75</v>
      </c>
      <c r="T26" s="58">
        <f>_xlfn.XLOOKUP(VALUE($A26),Invoice!$A:$A,Invoice!C:C,"",0)</f>
        <v>0</v>
      </c>
      <c r="U26" s="58">
        <f>_xlfn.XLOOKUP(VALUE($A26),Invoice!$A:$A,Invoice!D:D,"",0)</f>
        <v>0</v>
      </c>
      <c r="V26" s="58" t="str">
        <f>_xlfn.XLOOKUP(VALUE($A26),Invoice!$A:$A,Invoice!E:E,"",0)</f>
        <v/>
      </c>
      <c r="W26" s="58">
        <f>_xlfn.XLOOKUP(VALUE($A26),Invoice!$A:$A,Invoice!F:F,"",0)</f>
        <v>0</v>
      </c>
      <c r="X26" s="58" t="str">
        <f>_xlfn.XLOOKUP(VALUE($A26),Invoice!$A:$A,Invoice!G:G,"",0)</f>
        <v/>
      </c>
      <c r="Y26" s="58">
        <f>_xlfn.XLOOKUP(VALUE($A26),Invoice!$A:$A,Invoice!H:H,"",0)</f>
        <v>0</v>
      </c>
      <c r="Z26" s="58" t="str">
        <f>_xlfn.XLOOKUP(VALUE($A26),Invoice!$A:$A,Invoice!I:I,"",0)</f>
        <v/>
      </c>
      <c r="AA26" s="58">
        <f>_xlfn.XLOOKUP(VALUE($A26),Invoice!$A:$A,Invoice!J:J,"",0)</f>
        <v>0</v>
      </c>
      <c r="AB26" s="58" t="str">
        <f>_xlfn.XLOOKUP(VALUE($A26),Invoice!$A:$A,Invoice!K:K,"",0)</f>
        <v/>
      </c>
      <c r="AC26" s="58">
        <f>_xlfn.XLOOKUP(VALUE($A26),Invoice!$A:$A,Invoice!L:L,"",0)</f>
        <v>0</v>
      </c>
      <c r="AD26" s="58" t="str">
        <f>_xlfn.XLOOKUP(VALUE($A26),Invoice!$A:$A,Invoice!M:M,"",0)</f>
        <v/>
      </c>
      <c r="AE26" s="58">
        <f>_xlfn.XLOOKUP(VALUE($A26),Invoice!$A:$A,Invoice!N:N,"",0)</f>
        <v>0</v>
      </c>
      <c r="AF26" s="58">
        <f>_xlfn.XLOOKUP(VALUE($A26),Invoice!$A:$A,Invoice!O:O,"",0)</f>
        <v>0</v>
      </c>
      <c r="AQ26" s="57">
        <f t="shared" si="1"/>
        <v>75</v>
      </c>
      <c r="AR26" s="66" t="s">
        <v>423</v>
      </c>
      <c r="AS26" s="56" t="str">
        <f ca="1">IF(BA26&gt;0,_xlfn.XLOOKUP(A26,'1C'!$A:$A,'1C'!P:P,"",0,),IF(AR26&lt;&gt;"",VLOOKUP(AR26,INDIRECT(SUBSTITUTE($J26,"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7.5</v>
      </c>
      <c r="AX26" s="43">
        <f t="shared" si="5"/>
        <v>11.250000000000002</v>
      </c>
      <c r="AY26" s="156">
        <v>1178.8879999999997</v>
      </c>
      <c r="AZ26" s="151">
        <f t="shared" si="6"/>
        <v>88416.599999999977</v>
      </c>
      <c r="BA26" s="45">
        <f>IF(A26&lt;&gt;"",IF(_xlfn.XLOOKUP(A26,'1C'!A:A,'1C'!A:A,0,0)&gt;0,1,0),"")</f>
        <v>0</v>
      </c>
      <c r="BB26" s="152">
        <f>IF(C26&lt;&gt;"",IF(_xlfn.XLOOKUP(C26,'1C'!S:S,'1C'!S:S,0,0)&gt;0,0,1),"")</f>
        <v>0</v>
      </c>
      <c r="BC26" s="73">
        <f t="shared" si="7"/>
        <v>1</v>
      </c>
    </row>
    <row r="27" spans="1:55" ht="140.1" hidden="1" customHeight="1">
      <c r="A27" s="43"/>
      <c r="G27" s="63"/>
      <c r="J27" s="57"/>
      <c r="K27" s="103"/>
      <c r="M27" s="66"/>
      <c r="N27" s="141"/>
      <c r="O27" s="65"/>
      <c r="P27" s="63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Q27" s="57"/>
      <c r="AR27" s="66"/>
      <c r="AS27" s="56"/>
      <c r="AT27" s="56"/>
      <c r="AZ27" s="151"/>
      <c r="BB27" s="152"/>
      <c r="BC27" s="73"/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44">
        <v>7751195</v>
      </c>
      <c r="D28" s="44" t="s">
        <v>6035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420</v>
      </c>
      <c r="H28" s="44" t="s">
        <v>6037</v>
      </c>
      <c r="J28" s="57" t="str">
        <f>'1C'!$AF$1</f>
        <v>STETSON</v>
      </c>
      <c r="K28" s="103">
        <v>26</v>
      </c>
      <c r="L28" s="58" t="s">
        <v>130</v>
      </c>
      <c r="M28" s="66" t="s">
        <v>130</v>
      </c>
      <c r="N28" s="141" t="s">
        <v>3755</v>
      </c>
      <c r="O28" s="65"/>
      <c r="P28" s="63" t="s">
        <v>43</v>
      </c>
      <c r="Q28" s="58" t="s">
        <v>15</v>
      </c>
      <c r="R28" s="58" t="s">
        <v>382</v>
      </c>
      <c r="S28" s="58">
        <f>_xlfn.XLOOKUP(VALUE($A28),Invoice!$A:$A,Invoice!B:B,"",0)</f>
        <v>140</v>
      </c>
      <c r="T28" s="58">
        <f>_xlfn.XLOOKUP(VALUE($A28),Invoice!$A:$A,Invoice!C:C,"",0)</f>
        <v>0</v>
      </c>
      <c r="U28" s="58">
        <f>_xlfn.XLOOKUP(VALUE($A28),Invoice!$A:$A,Invoice!D:D,"",0)</f>
        <v>0</v>
      </c>
      <c r="V28" s="58" t="str">
        <f>_xlfn.XLOOKUP(VALUE($A28),Invoice!$A:$A,Invoice!E:E,"",0)</f>
        <v/>
      </c>
      <c r="W28" s="58">
        <f>_xlfn.XLOOKUP(VALUE($A28),Invoice!$A:$A,Invoice!F:F,"",0)</f>
        <v>0</v>
      </c>
      <c r="X28" s="58" t="str">
        <f>_xlfn.XLOOKUP(VALUE($A28),Invoice!$A:$A,Invoice!G:G,"",0)</f>
        <v/>
      </c>
      <c r="Y28" s="58">
        <f>_xlfn.XLOOKUP(VALUE($A28),Invoice!$A:$A,Invoice!H:H,"",0)</f>
        <v>0</v>
      </c>
      <c r="Z28" s="58" t="str">
        <f>_xlfn.XLOOKUP(VALUE($A28),Invoice!$A:$A,Invoice!I:I,"",0)</f>
        <v/>
      </c>
      <c r="AA28" s="58">
        <f>_xlfn.XLOOKUP(VALUE($A28),Invoice!$A:$A,Invoice!J:J,"",0)</f>
        <v>0</v>
      </c>
      <c r="AB28" s="58" t="str">
        <f>_xlfn.XLOOKUP(VALUE($A28),Invoice!$A:$A,Invoice!K:K,"",0)</f>
        <v/>
      </c>
      <c r="AC28" s="58">
        <f>_xlfn.XLOOKUP(VALUE($A28),Invoice!$A:$A,Invoice!L:L,"",0)</f>
        <v>0</v>
      </c>
      <c r="AD28" s="58" t="str">
        <f>_xlfn.XLOOKUP(VALUE($A28),Invoice!$A:$A,Invoice!M:M,"",0)</f>
        <v/>
      </c>
      <c r="AE28" s="58">
        <f>_xlfn.XLOOKUP(VALUE($A28),Invoice!$A:$A,Invoice!N:N,"",0)</f>
        <v>0</v>
      </c>
      <c r="AF28" s="58">
        <f>_xlfn.XLOOKUP(VALUE($A28),Invoice!$A:$A,Invoice!O:O,"",0)</f>
        <v>0</v>
      </c>
      <c r="AQ28" s="57">
        <f t="shared" si="1"/>
        <v>140</v>
      </c>
      <c r="AR28" s="66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14</v>
      </c>
      <c r="AX28" s="43">
        <f t="shared" si="5"/>
        <v>21.000000000000004</v>
      </c>
      <c r="AY28" s="156">
        <v>1178.8879999999997</v>
      </c>
      <c r="AZ28" s="151">
        <f t="shared" si="6"/>
        <v>165044.31999999995</v>
      </c>
      <c r="BA28" s="45">
        <f>IF(A28&lt;&gt;"",IF(_xlfn.XLOOKUP(A28,'1C'!A:A,'1C'!A:A,0,0)&gt;0,1,0),"")</f>
        <v>0</v>
      </c>
      <c r="BB28" s="152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44">
        <v>7756115</v>
      </c>
      <c r="D29" s="44" t="s">
        <v>6036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420</v>
      </c>
      <c r="H29" s="44" t="s">
        <v>6037</v>
      </c>
      <c r="J29" s="57" t="str">
        <f>'1C'!$AF$1</f>
        <v>STETSON</v>
      </c>
      <c r="K29" s="103">
        <v>27</v>
      </c>
      <c r="L29" s="58" t="s">
        <v>247</v>
      </c>
      <c r="M29" s="66" t="s">
        <v>247</v>
      </c>
      <c r="N29" s="141" t="s">
        <v>3755</v>
      </c>
      <c r="O29" s="65"/>
      <c r="P29" s="63" t="s">
        <v>43</v>
      </c>
      <c r="Q29" s="58" t="s">
        <v>15</v>
      </c>
      <c r="R29" s="58" t="s">
        <v>382</v>
      </c>
      <c r="S29" s="58">
        <f>_xlfn.XLOOKUP(VALUE($A29),Invoice!$A:$A,Invoice!B:B,"",0)</f>
        <v>140</v>
      </c>
      <c r="T29" s="58">
        <f>_xlfn.XLOOKUP(VALUE($A29),Invoice!$A:$A,Invoice!C:C,"",0)</f>
        <v>0</v>
      </c>
      <c r="U29" s="58">
        <f>_xlfn.XLOOKUP(VALUE($A29),Invoice!$A:$A,Invoice!D:D,"",0)</f>
        <v>0</v>
      </c>
      <c r="V29" s="58" t="str">
        <f>_xlfn.XLOOKUP(VALUE($A29),Invoice!$A:$A,Invoice!E:E,"",0)</f>
        <v/>
      </c>
      <c r="W29" s="58">
        <f>_xlfn.XLOOKUP(VALUE($A29),Invoice!$A:$A,Invoice!F:F,"",0)</f>
        <v>0</v>
      </c>
      <c r="X29" s="58" t="str">
        <f>_xlfn.XLOOKUP(VALUE($A29),Invoice!$A:$A,Invoice!G:G,"",0)</f>
        <v/>
      </c>
      <c r="Y29" s="58">
        <f>_xlfn.XLOOKUP(VALUE($A29),Invoice!$A:$A,Invoice!H:H,"",0)</f>
        <v>0</v>
      </c>
      <c r="Z29" s="58" t="str">
        <f>_xlfn.XLOOKUP(VALUE($A29),Invoice!$A:$A,Invoice!I:I,"",0)</f>
        <v/>
      </c>
      <c r="AA29" s="58">
        <f>_xlfn.XLOOKUP(VALUE($A29),Invoice!$A:$A,Invoice!J:J,"",0)</f>
        <v>0</v>
      </c>
      <c r="AB29" s="58" t="str">
        <f>_xlfn.XLOOKUP(VALUE($A29),Invoice!$A:$A,Invoice!K:K,"",0)</f>
        <v/>
      </c>
      <c r="AC29" s="58">
        <f>_xlfn.XLOOKUP(VALUE($A29),Invoice!$A:$A,Invoice!L:L,"",0)</f>
        <v>0</v>
      </c>
      <c r="AD29" s="58" t="str">
        <f>_xlfn.XLOOKUP(VALUE($A29),Invoice!$A:$A,Invoice!M:M,"",0)</f>
        <v/>
      </c>
      <c r="AE29" s="58">
        <f>_xlfn.XLOOKUP(VALUE($A29),Invoice!$A:$A,Invoice!N:N,"",0)</f>
        <v>0</v>
      </c>
      <c r="AF29" s="58">
        <f>_xlfn.XLOOKUP(VALUE($A29),Invoice!$A:$A,Invoice!O:O,"",0)</f>
        <v>0</v>
      </c>
      <c r="AQ29" s="57">
        <f t="shared" si="1"/>
        <v>140</v>
      </c>
      <c r="AR29" s="66" t="s">
        <v>423</v>
      </c>
      <c r="AS29" s="56" t="str">
        <f ca="1">IF(BA29&gt;0,_xlfn.XLOOKUP(A29,'1C'!$A:$A,'1C'!P:P,"",0,),IF(AR29&lt;&gt;"",VLOOKUP(AR29,INDIRECT(SUBSTITUTE($J29,"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14</v>
      </c>
      <c r="AX29" s="43">
        <f t="shared" si="5"/>
        <v>21.000000000000004</v>
      </c>
      <c r="AY29" s="156">
        <v>1178.8879999999997</v>
      </c>
      <c r="AZ29" s="151">
        <f t="shared" si="6"/>
        <v>165044.31999999995</v>
      </c>
      <c r="BA29" s="45">
        <f>IF(A29&lt;&gt;"",IF(_xlfn.XLOOKUP(A29,'1C'!A:A,'1C'!A:A,0,0)&gt;0,1,0),"")</f>
        <v>0</v>
      </c>
      <c r="BB29" s="152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D30" s="43" t="str">
        <f>IF(A30&lt;&gt;"",_xlfn.XLOOKUP(C30,'1C'!S:S,'1C'!T:T,"",0),"")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47" t="str">
        <f>IF(K30&lt;&gt;"",IFERROR(VLOOKUP(A30,'1C'!A:T,18,0),IFERROR(VLOOKUP(K30,Colors!D:E,2,0),"")),"")</f>
        <v>бежевый</v>
      </c>
      <c r="N30" s="148" t="s">
        <v>3755</v>
      </c>
      <c r="O30" s="65"/>
      <c r="P30" s="56" t="str">
        <f>IF(A30&lt;&gt;"",_xlfn.XLOOKUP(A30,'1C'!A:A,'1C'!N:N,_xlfn.XLOOKUP(C30,'1C'!S:S,'1C'!N:N,"",0),0),"")</f>
        <v>хлопковые</v>
      </c>
      <c r="Q30" s="59" t="str">
        <f>IF(P30&lt;&gt;"",IFERROR(VLOOKUP(P30,MaterialsTypes!F:G,2,0),IFERROR(VLOOKUP(N30,MaterialsTypes100,2,0),"")),IFERROR(VLOOKUP(N30,MaterialsTypes100,2,0),""))</f>
        <v/>
      </c>
      <c r="R30" s="59" t="str">
        <f>IF(A30&lt;&gt;"",_xlfn.XLOOKUP(A30,'1C'!A:A,'1C'!K:K,_xlfn.XLOOKUP(C30,'1C'!S:S,'1C'!K:K,"",0),0),"")</f>
        <v>Унисекс</v>
      </c>
      <c r="S30" s="58">
        <f>_xlfn.XLOOKUP(VALUE($A30),Invoice!$A:$A,Invoice!B:B,"",0)</f>
        <v>100</v>
      </c>
      <c r="T30" s="58">
        <f>_xlfn.XLOOKUP(VALUE($A30),Invoice!$A:$A,Invoice!C:C,"",0)</f>
        <v>0</v>
      </c>
      <c r="U30" s="58">
        <f>_xlfn.XLOOKUP(VALUE($A30),Invoice!$A:$A,Invoice!D:D,"",0)</f>
        <v>0</v>
      </c>
      <c r="V30" s="58" t="str">
        <f>_xlfn.XLOOKUP(VALUE($A30),Invoice!$A:$A,Invoice!E:E,"",0)</f>
        <v/>
      </c>
      <c r="W30" s="58">
        <f>_xlfn.XLOOKUP(VALUE($A30),Invoice!$A:$A,Invoice!F:F,"",0)</f>
        <v>0</v>
      </c>
      <c r="X30" s="58" t="str">
        <f>_xlfn.XLOOKUP(VALUE($A30),Invoice!$A:$A,Invoice!G:G,"",0)</f>
        <v/>
      </c>
      <c r="Y30" s="58">
        <f>_xlfn.XLOOKUP(VALUE($A30),Invoice!$A:$A,Invoice!H:H,"",0)</f>
        <v>0</v>
      </c>
      <c r="Z30" s="58" t="str">
        <f>_xlfn.XLOOKUP(VALUE($A30),Invoice!$A:$A,Invoice!I:I,"",0)</f>
        <v/>
      </c>
      <c r="AA30" s="58">
        <f>_xlfn.XLOOKUP(VALUE($A30),Invoice!$A:$A,Invoice!J:J,"",0)</f>
        <v>0</v>
      </c>
      <c r="AB30" s="58" t="str">
        <f>_xlfn.XLOOKUP(VALUE($A30),Invoice!$A:$A,Invoice!K:K,"",0)</f>
        <v/>
      </c>
      <c r="AC30" s="58">
        <f>_xlfn.XLOOKUP(VALUE($A30),Invoice!$A:$A,Invoice!L:L,"",0)</f>
        <v>0</v>
      </c>
      <c r="AD30" s="58" t="str">
        <f>_xlfn.XLOOKUP(VALUE($A30),Invoice!$A:$A,Invoice!M:M,"",0)</f>
        <v/>
      </c>
      <c r="AE30" s="58">
        <f>_xlfn.XLOOKUP(VALUE($A30),Invoice!$A:$A,Invoice!N:N,"",0)</f>
        <v>0</v>
      </c>
      <c r="AF30" s="58">
        <f>_xlfn.XLOOKUP(VALUE($A30),Invoice!$A:$A,Invoice!O:O,"",0)</f>
        <v>0</v>
      </c>
      <c r="AQ30" s="57">
        <f t="shared" si="1"/>
        <v>100</v>
      </c>
      <c r="AR30" s="147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10</v>
      </c>
      <c r="AX30" s="43">
        <f t="shared" si="5"/>
        <v>15.000000000000002</v>
      </c>
      <c r="AY30" s="156">
        <v>1178.8879999999997</v>
      </c>
      <c r="AZ30" s="151">
        <f t="shared" si="6"/>
        <v>117888.79999999997</v>
      </c>
      <c r="BA30" s="45">
        <f>IF(A30&lt;&gt;"",IF(_xlfn.XLOOKUP(A30,'1C'!A:A,'1C'!A:A,0,0)&gt;0,1,0),"")</f>
        <v>1</v>
      </c>
      <c r="BB30" s="152">
        <f>IF(C30&lt;&gt;"",IF(_xlfn.XLOOKUP(C30,'1C'!S:S,'1C'!S:S,0,0)&gt;0,0,1),"")</f>
        <v>0</v>
      </c>
      <c r="BC30" s="73">
        <f t="shared" si="7"/>
        <v>0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D31" s="43" t="str">
        <f>IF(A31&lt;&gt;"",_xlfn.XLOOKUP(C31,'1C'!S:S,'1C'!T:T,"",0),"")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47" t="str">
        <f>IF(K31&lt;&gt;"",IFERROR(VLOOKUP(A31,'1C'!A:T,18,0),IFERROR(VLOOKUP(K31,Colors!D:E,2,0),"")),"")</f>
        <v>черный</v>
      </c>
      <c r="N31" s="148" t="s">
        <v>3755</v>
      </c>
      <c r="O31" s="65"/>
      <c r="P31" s="56" t="str">
        <f>IF(A31&lt;&gt;"",_xlfn.XLOOKUP(A31,'1C'!A:A,'1C'!N:N,_xlfn.XLOOKUP(C31,'1C'!S:S,'1C'!N:N,"",0),0),"")</f>
        <v>хлопковые</v>
      </c>
      <c r="Q31" s="59" t="str">
        <f>IF(P31&lt;&gt;"",IFERROR(VLOOKUP(P31,MaterialsTypes!F:G,2,0),IFERROR(VLOOKUP(N31,MaterialsTypes100,2,0),"")),IFERROR(VLOOKUP(N31,MaterialsTypes100,2,0),""))</f>
        <v/>
      </c>
      <c r="R31" s="59" t="str">
        <f>IF(A31&lt;&gt;"",_xlfn.XLOOKUP(A31,'1C'!A:A,'1C'!K:K,_xlfn.XLOOKUP(C31,'1C'!S:S,'1C'!K:K,"",0),0),"")</f>
        <v>Унисекс</v>
      </c>
      <c r="S31" s="58">
        <f>_xlfn.XLOOKUP(VALUE($A31),Invoice!$A:$A,Invoice!B:B,"",0)</f>
        <v>100</v>
      </c>
      <c r="T31" s="58">
        <f>_xlfn.XLOOKUP(VALUE($A31),Invoice!$A:$A,Invoice!C:C,"",0)</f>
        <v>0</v>
      </c>
      <c r="U31" s="58">
        <f>_xlfn.XLOOKUP(VALUE($A31),Invoice!$A:$A,Invoice!D:D,"",0)</f>
        <v>0</v>
      </c>
      <c r="V31" s="58" t="str">
        <f>_xlfn.XLOOKUP(VALUE($A31),Invoice!$A:$A,Invoice!E:E,"",0)</f>
        <v/>
      </c>
      <c r="W31" s="58">
        <f>_xlfn.XLOOKUP(VALUE($A31),Invoice!$A:$A,Invoice!F:F,"",0)</f>
        <v>0</v>
      </c>
      <c r="X31" s="58" t="str">
        <f>_xlfn.XLOOKUP(VALUE($A31),Invoice!$A:$A,Invoice!G:G,"",0)</f>
        <v/>
      </c>
      <c r="Y31" s="58">
        <f>_xlfn.XLOOKUP(VALUE($A31),Invoice!$A:$A,Invoice!H:H,"",0)</f>
        <v>0</v>
      </c>
      <c r="Z31" s="58" t="str">
        <f>_xlfn.XLOOKUP(VALUE($A31),Invoice!$A:$A,Invoice!I:I,"",0)</f>
        <v/>
      </c>
      <c r="AA31" s="58">
        <f>_xlfn.XLOOKUP(VALUE($A31),Invoice!$A:$A,Invoice!J:J,"",0)</f>
        <v>0</v>
      </c>
      <c r="AB31" s="58" t="str">
        <f>_xlfn.XLOOKUP(VALUE($A31),Invoice!$A:$A,Invoice!K:K,"",0)</f>
        <v/>
      </c>
      <c r="AC31" s="58">
        <f>_xlfn.XLOOKUP(VALUE($A31),Invoice!$A:$A,Invoice!L:L,"",0)</f>
        <v>0</v>
      </c>
      <c r="AD31" s="58" t="str">
        <f>_xlfn.XLOOKUP(VALUE($A31),Invoice!$A:$A,Invoice!M:M,"",0)</f>
        <v/>
      </c>
      <c r="AE31" s="58">
        <f>_xlfn.XLOOKUP(VALUE($A31),Invoice!$A:$A,Invoice!N:N,"",0)</f>
        <v>0</v>
      </c>
      <c r="AF31" s="58">
        <f>_xlfn.XLOOKUP(VALUE($A31),Invoice!$A:$A,Invoice!O:O,"",0)</f>
        <v>0</v>
      </c>
      <c r="AQ31" s="57">
        <f t="shared" si="1"/>
        <v>100</v>
      </c>
      <c r="AR31" s="147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10</v>
      </c>
      <c r="AX31" s="43">
        <f t="shared" si="5"/>
        <v>15.000000000000002</v>
      </c>
      <c r="AY31" s="156">
        <v>1178.8879999999997</v>
      </c>
      <c r="AZ31" s="151">
        <f t="shared" si="6"/>
        <v>117888.79999999997</v>
      </c>
      <c r="BA31" s="45">
        <f>IF(A31&lt;&gt;"",IF(_xlfn.XLOOKUP(A31,'1C'!A:A,'1C'!A:A,0,0)&gt;0,1,0),"")</f>
        <v>1</v>
      </c>
      <c r="BB31" s="152">
        <f>IF(C31&lt;&gt;"",IF(_xlfn.XLOOKUP(C31,'1C'!S:S,'1C'!S:S,0,0)&gt;0,0,1),"")</f>
        <v>0</v>
      </c>
      <c r="BC31" s="73">
        <f t="shared" si="7"/>
        <v>0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D32" s="43" t="str">
        <f>IF(A32&lt;&gt;"",_xlfn.XLOOKUP(C32,'1C'!S:S,'1C'!T:T,"",0),"")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47" t="str">
        <f>IF(K32&lt;&gt;"",IFERROR(VLOOKUP(A32,'1C'!A:T,18,0),IFERROR(VLOOKUP(K32,Colors!D:E,2,0),"")),"")</f>
        <v>бордовый</v>
      </c>
      <c r="N32" s="148" t="s">
        <v>3755</v>
      </c>
      <c r="O32" s="65"/>
      <c r="P32" s="56" t="str">
        <f>IF(A32&lt;&gt;"",_xlfn.XLOOKUP(A32,'1C'!A:A,'1C'!N:N,_xlfn.XLOOKUP(C32,'1C'!S:S,'1C'!N:N,"",0),0),"")</f>
        <v>хлопковые</v>
      </c>
      <c r="Q32" s="59" t="str">
        <f>IF(P32&lt;&gt;"",IFERROR(VLOOKUP(P32,MaterialsTypes!F:G,2,0),IFERROR(VLOOKUP(N32,MaterialsTypes100,2,0),"")),IFERROR(VLOOKUP(N32,MaterialsTypes100,2,0),""))</f>
        <v/>
      </c>
      <c r="R32" s="59" t="str">
        <f>IF(A32&lt;&gt;"",_xlfn.XLOOKUP(A32,'1C'!A:A,'1C'!K:K,_xlfn.XLOOKUP(C32,'1C'!S:S,'1C'!K:K,"",0),0),"")</f>
        <v>Унисекс</v>
      </c>
      <c r="S32" s="58">
        <f>_xlfn.XLOOKUP(VALUE($A32),Invoice!$A:$A,Invoice!B:B,"",0)</f>
        <v>100</v>
      </c>
      <c r="T32" s="58">
        <f>_xlfn.XLOOKUP(VALUE($A32),Invoice!$A:$A,Invoice!C:C,"",0)</f>
        <v>0</v>
      </c>
      <c r="U32" s="58">
        <f>_xlfn.XLOOKUP(VALUE($A32),Invoice!$A:$A,Invoice!D:D,"",0)</f>
        <v>0</v>
      </c>
      <c r="V32" s="58" t="str">
        <f>_xlfn.XLOOKUP(VALUE($A32),Invoice!$A:$A,Invoice!E:E,"",0)</f>
        <v/>
      </c>
      <c r="W32" s="58">
        <f>_xlfn.XLOOKUP(VALUE($A32),Invoice!$A:$A,Invoice!F:F,"",0)</f>
        <v>0</v>
      </c>
      <c r="X32" s="58" t="str">
        <f>_xlfn.XLOOKUP(VALUE($A32),Invoice!$A:$A,Invoice!G:G,"",0)</f>
        <v/>
      </c>
      <c r="Y32" s="58">
        <f>_xlfn.XLOOKUP(VALUE($A32),Invoice!$A:$A,Invoice!H:H,"",0)</f>
        <v>0</v>
      </c>
      <c r="Z32" s="58" t="str">
        <f>_xlfn.XLOOKUP(VALUE($A32),Invoice!$A:$A,Invoice!I:I,"",0)</f>
        <v/>
      </c>
      <c r="AA32" s="58">
        <f>_xlfn.XLOOKUP(VALUE($A32),Invoice!$A:$A,Invoice!J:J,"",0)</f>
        <v>0</v>
      </c>
      <c r="AB32" s="58" t="str">
        <f>_xlfn.XLOOKUP(VALUE($A32),Invoice!$A:$A,Invoice!K:K,"",0)</f>
        <v/>
      </c>
      <c r="AC32" s="58">
        <f>_xlfn.XLOOKUP(VALUE($A32),Invoice!$A:$A,Invoice!L:L,"",0)</f>
        <v>0</v>
      </c>
      <c r="AD32" s="58" t="str">
        <f>_xlfn.XLOOKUP(VALUE($A32),Invoice!$A:$A,Invoice!M:M,"",0)</f>
        <v/>
      </c>
      <c r="AE32" s="58">
        <f>_xlfn.XLOOKUP(VALUE($A32),Invoice!$A:$A,Invoice!N:N,"",0)</f>
        <v>0</v>
      </c>
      <c r="AF32" s="58">
        <f>_xlfn.XLOOKUP(VALUE($A32),Invoice!$A:$A,Invoice!O:O,"",0)</f>
        <v>0</v>
      </c>
      <c r="AQ32" s="57">
        <f t="shared" si="1"/>
        <v>100</v>
      </c>
      <c r="AR32" s="147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10</v>
      </c>
      <c r="AX32" s="43">
        <f t="shared" si="5"/>
        <v>15.000000000000002</v>
      </c>
      <c r="AY32" s="156">
        <v>1178.8879999999997</v>
      </c>
      <c r="AZ32" s="151">
        <f t="shared" si="6"/>
        <v>117888.79999999997</v>
      </c>
      <c r="BA32" s="45">
        <f>IF(A32&lt;&gt;"",IF(_xlfn.XLOOKUP(A32,'1C'!A:A,'1C'!A:A,0,0)&gt;0,1,0),"")</f>
        <v>1</v>
      </c>
      <c r="BB32" s="152">
        <f>IF(C32&lt;&gt;"",IF(_xlfn.XLOOKUP(C32,'1C'!S:S,'1C'!S:S,0,0)&gt;0,0,1),"")</f>
        <v>0</v>
      </c>
      <c r="BC32" s="73">
        <f t="shared" si="7"/>
        <v>0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44">
        <v>7751103</v>
      </c>
      <c r="D33" s="43" t="str">
        <f>IF(A33&lt;&gt;"",_xlfn.XLOOKUP(C33,'1C'!S:S,'1C'!T:T,"",0),"")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IF(A33&lt;&gt;"",IF(BA33&gt;0,_xlfn.XLOOKUP(A33,'1C'!A:A,'1C'!J:J,"",0),_xlfn.XLOOKUP(C33,'1C'!S:S,'1C'!J:J,"",0)),"")</f>
        <v>Бейсболка с сеточкой</v>
      </c>
      <c r="G33" s="56" t="str">
        <f>IF(C33&lt;&gt;"",IF(BA33&gt;0,_xlfn.XLOOKUP(A33,'1C'!A:A,'1C'!L:L,"",0),_xlfn.XLOOKUP(C33,'1C'!S:S,'1C'!L:L,"",0)),"")</f>
        <v>Stetson</v>
      </c>
      <c r="H33" s="43" t="str">
        <f>IF(A33&lt;&gt;"",_xlfn.XLOOKUP(A33,'1C'!A:A,'1C'!M:M,_xlfn.XLOOKUP(C33,'1C'!S:S,'1C'!M:M,"",0),0))</f>
        <v>всесезон</v>
      </c>
      <c r="J33" s="59" t="str">
        <f>'1C'!$AF$1</f>
        <v>STETSON</v>
      </c>
      <c r="K33" s="103">
        <v>27</v>
      </c>
      <c r="L33" s="58" t="s">
        <v>71</v>
      </c>
      <c r="M33" s="66" t="s">
        <v>71</v>
      </c>
      <c r="N33" s="148" t="s">
        <v>3755</v>
      </c>
      <c r="O33" s="65"/>
      <c r="P33" s="56" t="str">
        <f>IF(A33&lt;&gt;"",_xlfn.XLOOKUP(A33,'1C'!A:A,'1C'!N:N,_xlfn.XLOOKUP(C33,'1C'!S:S,'1C'!N:N,"",0),0),"")</f>
        <v>хлопковые</v>
      </c>
      <c r="Q33" s="59" t="str">
        <f>IF(P33&lt;&gt;"",IFERROR(VLOOKUP(P33,MaterialsTypes!F:G,2,0),IFERROR(VLOOKUP(N33,MaterialsTypes100,2,0),"")),IFERROR(VLOOKUP(N33,MaterialsTypes100,2,0),""))</f>
        <v/>
      </c>
      <c r="R33" s="59" t="str">
        <f>IF(A33&lt;&gt;"",_xlfn.XLOOKUP(A33,'1C'!A:A,'1C'!K:K,_xlfn.XLOOKUP(C33,'1C'!S:S,'1C'!K:K,"",0),0),"")</f>
        <v>Унисекс</v>
      </c>
      <c r="S33" s="58">
        <f>_xlfn.XLOOKUP(VALUE($A33),Invoice!$A:$A,Invoice!B:B,"",0)</f>
        <v>70</v>
      </c>
      <c r="T33" s="58">
        <f>_xlfn.XLOOKUP(VALUE($A33),Invoice!$A:$A,Invoice!C:C,"",0)</f>
        <v>0</v>
      </c>
      <c r="U33" s="58">
        <f>_xlfn.XLOOKUP(VALUE($A33),Invoice!$A:$A,Invoice!D:D,"",0)</f>
        <v>0</v>
      </c>
      <c r="V33" s="58" t="str">
        <f>_xlfn.XLOOKUP(VALUE($A33),Invoice!$A:$A,Invoice!E:E,"",0)</f>
        <v/>
      </c>
      <c r="W33" s="58">
        <f>_xlfn.XLOOKUP(VALUE($A33),Invoice!$A:$A,Invoice!F:F,"",0)</f>
        <v>0</v>
      </c>
      <c r="X33" s="58" t="str">
        <f>_xlfn.XLOOKUP(VALUE($A33),Invoice!$A:$A,Invoice!G:G,"",0)</f>
        <v/>
      </c>
      <c r="Y33" s="58">
        <f>_xlfn.XLOOKUP(VALUE($A33),Invoice!$A:$A,Invoice!H:H,"",0)</f>
        <v>0</v>
      </c>
      <c r="Z33" s="58" t="str">
        <f>_xlfn.XLOOKUP(VALUE($A33),Invoice!$A:$A,Invoice!I:I,"",0)</f>
        <v/>
      </c>
      <c r="AA33" s="58">
        <f>_xlfn.XLOOKUP(VALUE($A33),Invoice!$A:$A,Invoice!J:J,"",0)</f>
        <v>0</v>
      </c>
      <c r="AB33" s="58" t="str">
        <f>_xlfn.XLOOKUP(VALUE($A33),Invoice!$A:$A,Invoice!K:K,"",0)</f>
        <v/>
      </c>
      <c r="AC33" s="58">
        <f>_xlfn.XLOOKUP(VALUE($A33),Invoice!$A:$A,Invoice!L:L,"",0)</f>
        <v>0</v>
      </c>
      <c r="AD33" s="58" t="str">
        <f>_xlfn.XLOOKUP(VALUE($A33),Invoice!$A:$A,Invoice!M:M,"",0)</f>
        <v/>
      </c>
      <c r="AE33" s="58">
        <f>_xlfn.XLOOKUP(VALUE($A33),Invoice!$A:$A,Invoice!N:N,"",0)</f>
        <v>0</v>
      </c>
      <c r="AF33" s="58">
        <f>_xlfn.XLOOKUP(VALUE($A33),Invoice!$A:$A,Invoice!O:O,"",0)</f>
        <v>0</v>
      </c>
      <c r="AQ33" s="57">
        <f t="shared" si="1"/>
        <v>70</v>
      </c>
      <c r="AR33" s="147" t="str">
        <f>IF(A33&lt;&gt;"",_xlfn.XLOOKUP(_xlfn.XLOOKUP(A33,'1C'!A:A,'1C'!O:O,_xlfn.XLOOKUP(C33,'1C'!S:S,'1C'!O:O,"",0),0),Settings!N:N,Settings!O:O,"",0),"")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7</v>
      </c>
      <c r="AX33" s="43">
        <f t="shared" si="5"/>
        <v>10.500000000000002</v>
      </c>
      <c r="AY33" s="156">
        <v>1178.8879999999997</v>
      </c>
      <c r="AZ33" s="151">
        <f t="shared" si="6"/>
        <v>82522.159999999974</v>
      </c>
      <c r="BA33" s="45">
        <f>IF(A33&lt;&gt;"",IF(_xlfn.XLOOKUP(A33,'1C'!A:A,'1C'!A:A,0,0)&gt;0,1,0),"")</f>
        <v>0</v>
      </c>
      <c r="BB33" s="152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D34" s="43" t="str">
        <f>IF(A34&lt;&gt;"",_xlfn.XLOOKUP(C34,'1C'!S:S,'1C'!T:T,"",0),"")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47" t="str">
        <f>IF(K34&lt;&gt;"",IFERROR(VLOOKUP(A34,'1C'!A:T,18,0),IFERROR(VLOOKUP(K34,Colors!D:E,2,0),"")),"")</f>
        <v>синий</v>
      </c>
      <c r="N34" s="148" t="s">
        <v>3755</v>
      </c>
      <c r="O34" s="65"/>
      <c r="P34" s="56" t="str">
        <f>IF(A34&lt;&gt;"",_xlfn.XLOOKUP(A34,'1C'!A:A,'1C'!N:N,_xlfn.XLOOKUP(C34,'1C'!S:S,'1C'!N:N,"",0),0),"")</f>
        <v>хлопковые</v>
      </c>
      <c r="Q34" s="59" t="str">
        <f>IF(P34&lt;&gt;"",IFERROR(VLOOKUP(P34,MaterialsTypes!F:G,2,0),IFERROR(VLOOKUP(N34,MaterialsTypes100,2,0),"")),IFERROR(VLOOKUP(N34,MaterialsTypes100,2,0),""))</f>
        <v/>
      </c>
      <c r="R34" s="59" t="str">
        <f>IF(A34&lt;&gt;"",_xlfn.XLOOKUP(A34,'1C'!A:A,'1C'!K:K,_xlfn.XLOOKUP(C34,'1C'!S:S,'1C'!K:K,"",0),0),"")</f>
        <v>Унисекс</v>
      </c>
      <c r="S34" s="58">
        <f>_xlfn.XLOOKUP(VALUE($A34),Invoice!$A:$A,Invoice!B:B,"",0)</f>
        <v>130</v>
      </c>
      <c r="T34" s="58">
        <f>_xlfn.XLOOKUP(VALUE($A34),Invoice!$A:$A,Invoice!C:C,"",0)</f>
        <v>0</v>
      </c>
      <c r="U34" s="58">
        <f>_xlfn.XLOOKUP(VALUE($A34),Invoice!$A:$A,Invoice!D:D,"",0)</f>
        <v>0</v>
      </c>
      <c r="V34" s="58" t="str">
        <f>_xlfn.XLOOKUP(VALUE($A34),Invoice!$A:$A,Invoice!E:E,"",0)</f>
        <v/>
      </c>
      <c r="W34" s="58">
        <f>_xlfn.XLOOKUP(VALUE($A34),Invoice!$A:$A,Invoice!F:F,"",0)</f>
        <v>0</v>
      </c>
      <c r="X34" s="58" t="str">
        <f>_xlfn.XLOOKUP(VALUE($A34),Invoice!$A:$A,Invoice!G:G,"",0)</f>
        <v/>
      </c>
      <c r="Y34" s="58">
        <f>_xlfn.XLOOKUP(VALUE($A34),Invoice!$A:$A,Invoice!H:H,"",0)</f>
        <v>0</v>
      </c>
      <c r="Z34" s="58" t="str">
        <f>_xlfn.XLOOKUP(VALUE($A34),Invoice!$A:$A,Invoice!I:I,"",0)</f>
        <v/>
      </c>
      <c r="AA34" s="58">
        <f>_xlfn.XLOOKUP(VALUE($A34),Invoice!$A:$A,Invoice!J:J,"",0)</f>
        <v>0</v>
      </c>
      <c r="AB34" s="58" t="str">
        <f>_xlfn.XLOOKUP(VALUE($A34),Invoice!$A:$A,Invoice!K:K,"",0)</f>
        <v/>
      </c>
      <c r="AC34" s="58">
        <f>_xlfn.XLOOKUP(VALUE($A34),Invoice!$A:$A,Invoice!L:L,"",0)</f>
        <v>0</v>
      </c>
      <c r="AD34" s="58" t="str">
        <f>_xlfn.XLOOKUP(VALUE($A34),Invoice!$A:$A,Invoice!M:M,"",0)</f>
        <v/>
      </c>
      <c r="AE34" s="58">
        <f>_xlfn.XLOOKUP(VALUE($A34),Invoice!$A:$A,Invoice!N:N,"",0)</f>
        <v>0</v>
      </c>
      <c r="AF34" s="58">
        <f>_xlfn.XLOOKUP(VALUE($A34),Invoice!$A:$A,Invoice!O:O,"",0)</f>
        <v>0</v>
      </c>
      <c r="AQ34" s="57">
        <f t="shared" si="1"/>
        <v>130</v>
      </c>
      <c r="AR34" s="147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13</v>
      </c>
      <c r="AX34" s="43">
        <f t="shared" si="5"/>
        <v>19.500000000000004</v>
      </c>
      <c r="AY34" s="156">
        <v>1178.8879999999997</v>
      </c>
      <c r="AZ34" s="151">
        <f t="shared" si="6"/>
        <v>153255.43999999997</v>
      </c>
      <c r="BA34" s="45">
        <f>IF(A34&lt;&gt;"",IF(_xlfn.XLOOKUP(A34,'1C'!A:A,'1C'!A:A,0,0)&gt;0,1,0),"")</f>
        <v>1</v>
      </c>
      <c r="BB34" s="152">
        <f>IF(C34&lt;&gt;"",IF(_xlfn.XLOOKUP(C34,'1C'!S:S,'1C'!S:S,0,0)&gt;0,0,1),"")</f>
        <v>0</v>
      </c>
      <c r="BC34" s="73">
        <f t="shared" si="7"/>
        <v>0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D35" s="43" t="str">
        <f>IF(A35&lt;&gt;"",_xlfn.XLOOKUP(C35,'1C'!S:S,'1C'!T:T,"",0),"")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47" t="str">
        <f>IF(K35&lt;&gt;"",IFERROR(VLOOKUP(A35,'1C'!A:T,18,0),IFERROR(VLOOKUP(K35,Colors!D:E,2,0),"")),"")</f>
        <v>синий</v>
      </c>
      <c r="N35" s="148" t="s">
        <v>3755</v>
      </c>
      <c r="O35" s="65"/>
      <c r="P35" s="56" t="str">
        <f>IF(A35&lt;&gt;"",_xlfn.XLOOKUP(A35,'1C'!A:A,'1C'!N:N,_xlfn.XLOOKUP(C35,'1C'!S:S,'1C'!N:N,"",0),0),"")</f>
        <v>хлопковые</v>
      </c>
      <c r="Q35" s="59" t="str">
        <f>IF(P35&lt;&gt;"",IFERROR(VLOOKUP(P35,MaterialsTypes!F:G,2,0),IFERROR(VLOOKUP(N35,MaterialsTypes100,2,0),"")),IFERROR(VLOOKUP(N35,MaterialsTypes100,2,0),""))</f>
        <v/>
      </c>
      <c r="R35" s="59" t="str">
        <f>IF(A35&lt;&gt;"",_xlfn.XLOOKUP(A35,'1C'!A:A,'1C'!K:K,_xlfn.XLOOKUP(C35,'1C'!S:S,'1C'!K:K,"",0),0),"")</f>
        <v>Унисекс</v>
      </c>
      <c r="S35" s="58">
        <f>_xlfn.XLOOKUP(VALUE($A35),Invoice!$A:$A,Invoice!B:B,"",0)</f>
        <v>130</v>
      </c>
      <c r="T35" s="58">
        <f>_xlfn.XLOOKUP(VALUE($A35),Invoice!$A:$A,Invoice!C:C,"",0)</f>
        <v>0</v>
      </c>
      <c r="U35" s="58">
        <f>_xlfn.XLOOKUP(VALUE($A35),Invoice!$A:$A,Invoice!D:D,"",0)</f>
        <v>0</v>
      </c>
      <c r="V35" s="58" t="str">
        <f>_xlfn.XLOOKUP(VALUE($A35),Invoice!$A:$A,Invoice!E:E,"",0)</f>
        <v/>
      </c>
      <c r="W35" s="58">
        <f>_xlfn.XLOOKUP(VALUE($A35),Invoice!$A:$A,Invoice!F:F,"",0)</f>
        <v>0</v>
      </c>
      <c r="X35" s="58" t="str">
        <f>_xlfn.XLOOKUP(VALUE($A35),Invoice!$A:$A,Invoice!G:G,"",0)</f>
        <v/>
      </c>
      <c r="Y35" s="58">
        <f>_xlfn.XLOOKUP(VALUE($A35),Invoice!$A:$A,Invoice!H:H,"",0)</f>
        <v>0</v>
      </c>
      <c r="Z35" s="58" t="str">
        <f>_xlfn.XLOOKUP(VALUE($A35),Invoice!$A:$A,Invoice!I:I,"",0)</f>
        <v/>
      </c>
      <c r="AA35" s="58">
        <f>_xlfn.XLOOKUP(VALUE($A35),Invoice!$A:$A,Invoice!J:J,"",0)</f>
        <v>0</v>
      </c>
      <c r="AB35" s="58" t="str">
        <f>_xlfn.XLOOKUP(VALUE($A35),Invoice!$A:$A,Invoice!K:K,"",0)</f>
        <v/>
      </c>
      <c r="AC35" s="58">
        <f>_xlfn.XLOOKUP(VALUE($A35),Invoice!$A:$A,Invoice!L:L,"",0)</f>
        <v>0</v>
      </c>
      <c r="AD35" s="58" t="str">
        <f>_xlfn.XLOOKUP(VALUE($A35),Invoice!$A:$A,Invoice!M:M,"",0)</f>
        <v/>
      </c>
      <c r="AE35" s="58">
        <f>_xlfn.XLOOKUP(VALUE($A35),Invoice!$A:$A,Invoice!N:N,"",0)</f>
        <v>0</v>
      </c>
      <c r="AF35" s="58">
        <f>_xlfn.XLOOKUP(VALUE($A35),Invoice!$A:$A,Invoice!O:O,"",0)</f>
        <v>0</v>
      </c>
      <c r="AQ35" s="57">
        <f t="shared" si="1"/>
        <v>130</v>
      </c>
      <c r="AR35" s="147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13</v>
      </c>
      <c r="AX35" s="43">
        <f t="shared" si="5"/>
        <v>19.500000000000004</v>
      </c>
      <c r="AY35" s="156">
        <v>1178.8879999999997</v>
      </c>
      <c r="AZ35" s="151">
        <f t="shared" si="6"/>
        <v>153255.43999999997</v>
      </c>
      <c r="BA35" s="45">
        <f>IF(A35&lt;&gt;"",IF(_xlfn.XLOOKUP(A35,'1C'!A:A,'1C'!A:A,0,0)&gt;0,1,0),"")</f>
        <v>1</v>
      </c>
      <c r="BB35" s="152">
        <f>IF(C35&lt;&gt;"",IF(_xlfn.XLOOKUP(C35,'1C'!S:S,'1C'!S:S,0,0)&gt;0,0,1),"")</f>
        <v>0</v>
      </c>
      <c r="BC35" s="73">
        <f t="shared" si="7"/>
        <v>0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D36" s="43" t="str">
        <f>IF(A36&lt;&gt;"",_xlfn.XLOOKUP(C36,'1C'!S:S,'1C'!T:T,"",0),"")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47" t="str">
        <f>IF(K36&lt;&gt;"",IFERROR(VLOOKUP(A36,'1C'!A:T,18,0),IFERROR(VLOOKUP(K36,Colors!D:E,2,0),"")),"")</f>
        <v>синий</v>
      </c>
      <c r="N36" s="148" t="s">
        <v>3755</v>
      </c>
      <c r="O36" s="65"/>
      <c r="P36" s="56" t="str">
        <f>IF(A36&lt;&gt;"",_xlfn.XLOOKUP(A36,'1C'!A:A,'1C'!N:N,_xlfn.XLOOKUP(C36,'1C'!S:S,'1C'!N:N,"",0),0),"")</f>
        <v>хлопковые</v>
      </c>
      <c r="Q36" s="59" t="str">
        <f>IF(P36&lt;&gt;"",IFERROR(VLOOKUP(P36,MaterialsTypes!F:G,2,0),IFERROR(VLOOKUP(N36,MaterialsTypes100,2,0),"")),IFERROR(VLOOKUP(N36,MaterialsTypes100,2,0),""))</f>
        <v/>
      </c>
      <c r="R36" s="59" t="str">
        <f>IF(A36&lt;&gt;"",_xlfn.XLOOKUP(A36,'1C'!A:A,'1C'!K:K,_xlfn.XLOOKUP(C36,'1C'!S:S,'1C'!K:K,"",0),0),"")</f>
        <v>Унисекс</v>
      </c>
      <c r="S36" s="58">
        <f>_xlfn.XLOOKUP(VALUE($A36),Invoice!$A:$A,Invoice!B:B,"",0)</f>
        <v>130</v>
      </c>
      <c r="T36" s="58">
        <f>_xlfn.XLOOKUP(VALUE($A36),Invoice!$A:$A,Invoice!C:C,"",0)</f>
        <v>0</v>
      </c>
      <c r="U36" s="58">
        <f>_xlfn.XLOOKUP(VALUE($A36),Invoice!$A:$A,Invoice!D:D,"",0)</f>
        <v>0</v>
      </c>
      <c r="V36" s="58" t="str">
        <f>_xlfn.XLOOKUP(VALUE($A36),Invoice!$A:$A,Invoice!E:E,"",0)</f>
        <v/>
      </c>
      <c r="W36" s="58">
        <f>_xlfn.XLOOKUP(VALUE($A36),Invoice!$A:$A,Invoice!F:F,"",0)</f>
        <v>0</v>
      </c>
      <c r="X36" s="58" t="str">
        <f>_xlfn.XLOOKUP(VALUE($A36),Invoice!$A:$A,Invoice!G:G,"",0)</f>
        <v/>
      </c>
      <c r="Y36" s="58">
        <f>_xlfn.XLOOKUP(VALUE($A36),Invoice!$A:$A,Invoice!H:H,"",0)</f>
        <v>0</v>
      </c>
      <c r="Z36" s="58" t="str">
        <f>_xlfn.XLOOKUP(VALUE($A36),Invoice!$A:$A,Invoice!I:I,"",0)</f>
        <v/>
      </c>
      <c r="AA36" s="58">
        <f>_xlfn.XLOOKUP(VALUE($A36),Invoice!$A:$A,Invoice!J:J,"",0)</f>
        <v>0</v>
      </c>
      <c r="AB36" s="58" t="str">
        <f>_xlfn.XLOOKUP(VALUE($A36),Invoice!$A:$A,Invoice!K:K,"",0)</f>
        <v/>
      </c>
      <c r="AC36" s="58">
        <f>_xlfn.XLOOKUP(VALUE($A36),Invoice!$A:$A,Invoice!L:L,"",0)</f>
        <v>0</v>
      </c>
      <c r="AD36" s="58" t="str">
        <f>_xlfn.XLOOKUP(VALUE($A36),Invoice!$A:$A,Invoice!M:M,"",0)</f>
        <v/>
      </c>
      <c r="AE36" s="58">
        <f>_xlfn.XLOOKUP(VALUE($A36),Invoice!$A:$A,Invoice!N:N,"",0)</f>
        <v>0</v>
      </c>
      <c r="AF36" s="58">
        <f>_xlfn.XLOOKUP(VALUE($A36),Invoice!$A:$A,Invoice!O:O,"",0)</f>
        <v>0</v>
      </c>
      <c r="AQ36" s="59">
        <f t="shared" si="1"/>
        <v>130</v>
      </c>
      <c r="AR36" s="147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13</v>
      </c>
      <c r="AX36" s="43">
        <f t="shared" si="5"/>
        <v>19.500000000000004</v>
      </c>
      <c r="AY36" s="156">
        <v>1178.8879999999997</v>
      </c>
      <c r="AZ36" s="151">
        <f t="shared" si="6"/>
        <v>153255.43999999997</v>
      </c>
      <c r="BA36" s="45">
        <f>IF(A36&lt;&gt;"",IF(_xlfn.XLOOKUP(A36,'1C'!A:A,'1C'!A:A,0,0)&gt;0,1,0),"")</f>
        <v>1</v>
      </c>
      <c r="BB36" s="152">
        <f>IF(C36&lt;&gt;"",IF(_xlfn.XLOOKUP(C36,'1C'!S:S,'1C'!S:S,0,0)&gt;0,0,1),"")</f>
        <v>0</v>
      </c>
      <c r="BC36" s="73">
        <f t="shared" si="7"/>
        <v>0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D37" s="43" t="str">
        <f>IF(A37&lt;&gt;"",_xlfn.XLOOKUP(C37,'1C'!S:S,'1C'!T:T,"",0),"")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47" t="str">
        <f>IF(K37&lt;&gt;"",IFERROR(VLOOKUP(A37,'1C'!A:T,18,0),IFERROR(VLOOKUP(K37,Colors!D:E,2,0),"")),"")</f>
        <v>оливковый</v>
      </c>
      <c r="N37" s="148" t="s">
        <v>3755</v>
      </c>
      <c r="O37" s="65"/>
      <c r="P37" s="56" t="str">
        <f>IF(A37&lt;&gt;"",_xlfn.XLOOKUP(A37,'1C'!A:A,'1C'!N:N,_xlfn.XLOOKUP(C37,'1C'!S:S,'1C'!N:N,"",0),0),"")</f>
        <v>хлопковые</v>
      </c>
      <c r="Q37" s="59" t="str">
        <f>IF(P37&lt;&gt;"",IFERROR(VLOOKUP(P37,MaterialsTypes!F:G,2,0),IFERROR(VLOOKUP(N37,MaterialsTypes100,2,0),"")),IFERROR(VLOOKUP(N37,MaterialsTypes100,2,0),""))</f>
        <v/>
      </c>
      <c r="R37" s="59" t="str">
        <f>IF(A37&lt;&gt;"",_xlfn.XLOOKUP(A37,'1C'!A:A,'1C'!K:K,_xlfn.XLOOKUP(C37,'1C'!S:S,'1C'!K:K,"",0),0),"")</f>
        <v>Унисекс</v>
      </c>
      <c r="S37" s="58">
        <f>_xlfn.XLOOKUP(VALUE($A37),Invoice!$A:$A,Invoice!B:B,"",0)</f>
        <v>140</v>
      </c>
      <c r="T37" s="58">
        <f>_xlfn.XLOOKUP(VALUE($A37),Invoice!$A:$A,Invoice!C:C,"",0)</f>
        <v>0</v>
      </c>
      <c r="U37" s="58">
        <f>_xlfn.XLOOKUP(VALUE($A37),Invoice!$A:$A,Invoice!D:D,"",0)</f>
        <v>0</v>
      </c>
      <c r="V37" s="58" t="str">
        <f>_xlfn.XLOOKUP(VALUE($A37),Invoice!$A:$A,Invoice!E:E,"",0)</f>
        <v/>
      </c>
      <c r="W37" s="58">
        <f>_xlfn.XLOOKUP(VALUE($A37),Invoice!$A:$A,Invoice!F:F,"",0)</f>
        <v>0</v>
      </c>
      <c r="X37" s="58" t="str">
        <f>_xlfn.XLOOKUP(VALUE($A37),Invoice!$A:$A,Invoice!G:G,"",0)</f>
        <v/>
      </c>
      <c r="Y37" s="58">
        <f>_xlfn.XLOOKUP(VALUE($A37),Invoice!$A:$A,Invoice!H:H,"",0)</f>
        <v>0</v>
      </c>
      <c r="Z37" s="58" t="str">
        <f>_xlfn.XLOOKUP(VALUE($A37),Invoice!$A:$A,Invoice!I:I,"",0)</f>
        <v/>
      </c>
      <c r="AA37" s="58">
        <f>_xlfn.XLOOKUP(VALUE($A37),Invoice!$A:$A,Invoice!J:J,"",0)</f>
        <v>0</v>
      </c>
      <c r="AB37" s="58" t="str">
        <f>_xlfn.XLOOKUP(VALUE($A37),Invoice!$A:$A,Invoice!K:K,"",0)</f>
        <v/>
      </c>
      <c r="AC37" s="58">
        <f>_xlfn.XLOOKUP(VALUE($A37),Invoice!$A:$A,Invoice!L:L,"",0)</f>
        <v>0</v>
      </c>
      <c r="AD37" s="58" t="str">
        <f>_xlfn.XLOOKUP(VALUE($A37),Invoice!$A:$A,Invoice!M:M,"",0)</f>
        <v/>
      </c>
      <c r="AE37" s="58">
        <f>_xlfn.XLOOKUP(VALUE($A37),Invoice!$A:$A,Invoice!N:N,"",0)</f>
        <v>0</v>
      </c>
      <c r="AF37" s="58">
        <f>_xlfn.XLOOKUP(VALUE($A37),Invoice!$A:$A,Invoice!O:O,"",0)</f>
        <v>0</v>
      </c>
      <c r="AQ37" s="59">
        <f t="shared" si="1"/>
        <v>140</v>
      </c>
      <c r="AR37" s="147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14</v>
      </c>
      <c r="AX37" s="43">
        <f t="shared" si="5"/>
        <v>21.000000000000004</v>
      </c>
      <c r="AY37" s="156">
        <v>1178.8879999999997</v>
      </c>
      <c r="AZ37" s="151">
        <f t="shared" si="6"/>
        <v>165044.31999999995</v>
      </c>
      <c r="BA37" s="45">
        <f>IF(A37&lt;&gt;"",IF(_xlfn.XLOOKUP(A37,'1C'!A:A,'1C'!A:A,0,0)&gt;0,1,0),"")</f>
        <v>1</v>
      </c>
      <c r="BB37" s="152">
        <f>IF(C37&lt;&gt;"",IF(_xlfn.XLOOKUP(C37,'1C'!S:S,'1C'!S:S,0,0)&gt;0,0,1),"")</f>
        <v>0</v>
      </c>
      <c r="BC37" s="73">
        <f t="shared" si="7"/>
        <v>0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D38" s="43" t="str">
        <f>IF(A38&lt;&gt;"",_xlfn.XLOOKUP(C38,'1C'!S:S,'1C'!T:T,"",0),"")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47" t="str">
        <f>IF(K38&lt;&gt;"",IFERROR(VLOOKUP(A38,'1C'!A:T,18,0),IFERROR(VLOOKUP(K38,Colors!D:E,2,0),"")),"")</f>
        <v>оливковый</v>
      </c>
      <c r="N38" s="148" t="s">
        <v>3755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/>
      </c>
      <c r="R38" s="59" t="str">
        <f>IF(A38&lt;&gt;"",_xlfn.XLOOKUP(A38,'1C'!A:A,'1C'!K:K,_xlfn.XLOOKUP(C38,'1C'!S:S,'1C'!K:K,"",0),0),"")</f>
        <v>Унисекс</v>
      </c>
      <c r="S38" s="58">
        <f>_xlfn.XLOOKUP(VALUE($A38),Invoice!$A:$A,Invoice!B:B,"",0)</f>
        <v>20</v>
      </c>
      <c r="T38" s="58">
        <f>_xlfn.XLOOKUP(VALUE($A38),Invoice!$A:$A,Invoice!C:C,"",0)</f>
        <v>0</v>
      </c>
      <c r="U38" s="58">
        <f>_xlfn.XLOOKUP(VALUE($A38),Invoice!$A:$A,Invoice!D:D,"",0)</f>
        <v>0</v>
      </c>
      <c r="V38" s="58" t="str">
        <f>_xlfn.XLOOKUP(VALUE($A38),Invoice!$A:$A,Invoice!E:E,"",0)</f>
        <v/>
      </c>
      <c r="W38" s="58">
        <f>_xlfn.XLOOKUP(VALUE($A38),Invoice!$A:$A,Invoice!F:F,"",0)</f>
        <v>0</v>
      </c>
      <c r="X38" s="58" t="str">
        <f>_xlfn.XLOOKUP(VALUE($A38),Invoice!$A:$A,Invoice!G:G,"",0)</f>
        <v/>
      </c>
      <c r="Y38" s="58">
        <f>_xlfn.XLOOKUP(VALUE($A38),Invoice!$A:$A,Invoice!H:H,"",0)</f>
        <v>0</v>
      </c>
      <c r="Z38" s="58" t="str">
        <f>_xlfn.XLOOKUP(VALUE($A38),Invoice!$A:$A,Invoice!I:I,"",0)</f>
        <v/>
      </c>
      <c r="AA38" s="58">
        <f>_xlfn.XLOOKUP(VALUE($A38),Invoice!$A:$A,Invoice!J:J,"",0)</f>
        <v>0</v>
      </c>
      <c r="AB38" s="58" t="str">
        <f>_xlfn.XLOOKUP(VALUE($A38),Invoice!$A:$A,Invoice!K:K,"",0)</f>
        <v/>
      </c>
      <c r="AC38" s="58">
        <f>_xlfn.XLOOKUP(VALUE($A38),Invoice!$A:$A,Invoice!L:L,"",0)</f>
        <v>0</v>
      </c>
      <c r="AD38" s="58" t="str">
        <f>_xlfn.XLOOKUP(VALUE($A38),Invoice!$A:$A,Invoice!M:M,"",0)</f>
        <v/>
      </c>
      <c r="AE38" s="58">
        <f>_xlfn.XLOOKUP(VALUE($A38),Invoice!$A:$A,Invoice!N:N,"",0)</f>
        <v>0</v>
      </c>
      <c r="AF38" s="58">
        <f>_xlfn.XLOOKUP(VALUE($A38),Invoice!$A:$A,Invoice!O:O,"",0)</f>
        <v>0</v>
      </c>
      <c r="AQ38" s="59">
        <f t="shared" si="1"/>
        <v>20</v>
      </c>
      <c r="AR38" s="147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2</v>
      </c>
      <c r="AX38" s="43">
        <f t="shared" si="5"/>
        <v>3.0000000000000004</v>
      </c>
      <c r="AY38" s="156">
        <v>1178.8879999999997</v>
      </c>
      <c r="AZ38" s="151">
        <f t="shared" si="6"/>
        <v>23577.759999999995</v>
      </c>
      <c r="BA38" s="45">
        <f>IF(A38&lt;&gt;"",IF(_xlfn.XLOOKUP(A38,'1C'!A:A,'1C'!A:A,0,0)&gt;0,1,0),"")</f>
        <v>1</v>
      </c>
      <c r="BB38" s="152">
        <f>IF(C38&lt;&gt;"",IF(_xlfn.XLOOKUP(C38,'1C'!S:S,'1C'!S:S,0,0)&gt;0,0,1),"")</f>
        <v>0</v>
      </c>
      <c r="BC38" s="73">
        <f t="shared" si="7"/>
        <v>0</v>
      </c>
    </row>
    <row r="39" spans="1:55" ht="140.1" hidden="1" customHeight="1">
      <c r="A39" s="43"/>
      <c r="D39" s="43"/>
      <c r="F39" s="43"/>
      <c r="G39" s="56"/>
      <c r="H39" s="43"/>
      <c r="J39" s="43"/>
      <c r="L39" s="59"/>
      <c r="M39" s="147"/>
      <c r="N39" s="148"/>
      <c r="O39" s="65"/>
      <c r="P39" s="56"/>
      <c r="Q39" s="59"/>
      <c r="R39" s="59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R39" s="43"/>
      <c r="AS39" s="56"/>
      <c r="AT39" s="56"/>
      <c r="AZ39" s="151"/>
      <c r="BB39" s="152"/>
      <c r="BC39" s="73"/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44">
        <v>7751171</v>
      </c>
      <c r="D40" s="43" t="str">
        <f>IF(A40&lt;&gt;"",_xlfn.XLOOKUP(C40,'1C'!S:S,'1C'!T:T,"",0),"")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IF(A40&lt;&gt;"",IF(BA40&gt;0,_xlfn.XLOOKUP(A40,'1C'!A:A,'1C'!J:J,"",0),_xlfn.XLOOKUP(C40,'1C'!S:S,'1C'!J:J,"",0)),"")</f>
        <v>Бейсболка с сеточкой</v>
      </c>
      <c r="G40" s="56" t="str">
        <f>IF(C40&lt;&gt;"",IF(BA40&gt;0,_xlfn.XLOOKUP(A40,'1C'!A:A,'1C'!L:L,"",0),_xlfn.XLOOKUP(C40,'1C'!S:S,'1C'!L:L,"",0)),"")</f>
        <v>Stetson</v>
      </c>
      <c r="H40" s="43" t="str">
        <f>IF(A40&lt;&gt;"",_xlfn.XLOOKUP(A40,'1C'!A:A,'1C'!M:M,_xlfn.XLOOKUP(C40,'1C'!S:S,'1C'!M:M,"",0),0))</f>
        <v>всесезон</v>
      </c>
      <c r="J40" s="43" t="str">
        <f>'1C'!$AF$1</f>
        <v>STETSON</v>
      </c>
      <c r="K40" s="104">
        <v>7</v>
      </c>
      <c r="L40" s="58" t="s">
        <v>63</v>
      </c>
      <c r="M40" s="66" t="s">
        <v>63</v>
      </c>
      <c r="N40" s="148" t="s">
        <v>3755</v>
      </c>
      <c r="O40" s="65"/>
      <c r="P40" s="56" t="str">
        <f>IF(A40&lt;&gt;"",_xlfn.XLOOKUP(A40,'1C'!A:A,'1C'!N:N,_xlfn.XLOOKUP(C40,'1C'!S:S,'1C'!N:N,"",0),0),"")</f>
        <v>хлопковые</v>
      </c>
      <c r="Q40" s="59" t="str">
        <f>IF(P40&lt;&gt;"",IFERROR(VLOOKUP(P40,MaterialsTypes!F:G,2,0),IFERROR(VLOOKUP(N40,MaterialsTypes100,2,0),"")),IFERROR(VLOOKUP(N40,MaterialsTypes100,2,0),""))</f>
        <v/>
      </c>
      <c r="R40" s="59" t="str">
        <f>IF(A40&lt;&gt;"",_xlfn.XLOOKUP(A40,'1C'!A:A,'1C'!K:K,_xlfn.XLOOKUP(C40,'1C'!S:S,'1C'!K:K,"",0),0),"")</f>
        <v>Унисекс</v>
      </c>
      <c r="S40" s="58">
        <f>_xlfn.XLOOKUP(VALUE($A40),Invoice!$A:$A,Invoice!B:B,"",0)</f>
        <v>50</v>
      </c>
      <c r="T40" s="58">
        <f>_xlfn.XLOOKUP(VALUE($A40),Invoice!$A:$A,Invoice!C:C,"",0)</f>
        <v>0</v>
      </c>
      <c r="U40" s="58">
        <f>_xlfn.XLOOKUP(VALUE($A40),Invoice!$A:$A,Invoice!D:D,"",0)</f>
        <v>0</v>
      </c>
      <c r="V40" s="58" t="str">
        <f>_xlfn.XLOOKUP(VALUE($A40),Invoice!$A:$A,Invoice!E:E,"",0)</f>
        <v/>
      </c>
      <c r="W40" s="58">
        <f>_xlfn.XLOOKUP(VALUE($A40),Invoice!$A:$A,Invoice!F:F,"",0)</f>
        <v>0</v>
      </c>
      <c r="X40" s="58" t="str">
        <f>_xlfn.XLOOKUP(VALUE($A40),Invoice!$A:$A,Invoice!G:G,"",0)</f>
        <v/>
      </c>
      <c r="Y40" s="58">
        <f>_xlfn.XLOOKUP(VALUE($A40),Invoice!$A:$A,Invoice!H:H,"",0)</f>
        <v>0</v>
      </c>
      <c r="Z40" s="58" t="str">
        <f>_xlfn.XLOOKUP(VALUE($A40),Invoice!$A:$A,Invoice!I:I,"",0)</f>
        <v/>
      </c>
      <c r="AA40" s="58">
        <f>_xlfn.XLOOKUP(VALUE($A40),Invoice!$A:$A,Invoice!J:J,"",0)</f>
        <v>0</v>
      </c>
      <c r="AB40" s="58" t="str">
        <f>_xlfn.XLOOKUP(VALUE($A40),Invoice!$A:$A,Invoice!K:K,"",0)</f>
        <v/>
      </c>
      <c r="AC40" s="58">
        <f>_xlfn.XLOOKUP(VALUE($A40),Invoice!$A:$A,Invoice!L:L,"",0)</f>
        <v>0</v>
      </c>
      <c r="AD40" s="58" t="str">
        <f>_xlfn.XLOOKUP(VALUE($A40),Invoice!$A:$A,Invoice!M:M,"",0)</f>
        <v/>
      </c>
      <c r="AE40" s="58">
        <f>_xlfn.XLOOKUP(VALUE($A40),Invoice!$A:$A,Invoice!N:N,"",0)</f>
        <v>0</v>
      </c>
      <c r="AF40" s="58">
        <f>_xlfn.XLOOKUP(VALUE($A40),Invoice!$A:$A,Invoice!O:O,"",0)</f>
        <v>0</v>
      </c>
      <c r="AQ40" s="59">
        <f t="shared" si="1"/>
        <v>50</v>
      </c>
      <c r="AR40" s="43" t="str">
        <f>IF(A40&lt;&gt;"",_xlfn.XLOOKUP(_xlfn.XLOOKUP(A40,'1C'!A:A,'1C'!O:O,_xlfn.XLOOKUP(C40,'1C'!S:S,'1C'!O:O,"",0),0),Settings!N:N,Settings!O:O,"",0),"")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5</v>
      </c>
      <c r="AX40" s="43">
        <f t="shared" si="5"/>
        <v>7.5000000000000009</v>
      </c>
      <c r="AY40" s="156">
        <v>1178.8879999999997</v>
      </c>
      <c r="AZ40" s="151">
        <f t="shared" si="6"/>
        <v>58944.399999999987</v>
      </c>
      <c r="BA40" s="45">
        <f>IF(A40&lt;&gt;"",IF(_xlfn.XLOOKUP(A40,'1C'!A:A,'1C'!A:A,0,0)&gt;0,1,0),"")</f>
        <v>0</v>
      </c>
      <c r="BB40" s="152">
        <f>IF(C40&lt;&gt;"",IF(_xlfn.XLOOKUP(C40,'1C'!S:S,'1C'!S:S,0,0)&gt;0,0,1),"")</f>
        <v>0</v>
      </c>
      <c r="BC40" s="73">
        <f t="shared" si="7"/>
        <v>1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44">
        <v>7751171</v>
      </c>
      <c r="D41" s="43" t="str">
        <f>IF(A41&lt;&gt;"",_xlfn.XLOOKUP(C41,'1C'!S:S,'1C'!T:T,"",0),"")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 с сеточкой</v>
      </c>
      <c r="G41" s="56" t="str">
        <f>IF(C41&lt;&gt;"",IF(BA41&gt;0,_xlfn.XLOOKUP(A41,'1C'!A:A,'1C'!L:L,"",0),_xlfn.XLOOKUP(C41,'1C'!S:S,'1C'!L:L,"",0)),"")</f>
        <v>Stetson</v>
      </c>
      <c r="H41" s="43" t="str">
        <f>IF(A41&lt;&gt;"",_xlfn.XLOOKUP(A41,'1C'!A:A,'1C'!M:M,_xlfn.XLOOKUP(C41,'1C'!S:S,'1C'!M:M,"",0),0))</f>
        <v>всесезон</v>
      </c>
      <c r="J41" s="43" t="str">
        <f>'1C'!$AF$1</f>
        <v>STETSON</v>
      </c>
      <c r="K41" s="104">
        <v>8</v>
      </c>
      <c r="L41" s="63" t="s">
        <v>121</v>
      </c>
      <c r="M41" s="66" t="s">
        <v>121</v>
      </c>
      <c r="N41" s="148" t="s">
        <v>3755</v>
      </c>
      <c r="O41" s="65"/>
      <c r="P41" s="56" t="str">
        <f>IF(A41&lt;&gt;"",_xlfn.XLOOKUP(A41,'1C'!A:A,'1C'!N:N,_xlfn.XLOOKUP(C41,'1C'!S:S,'1C'!N:N,"",0),0),"")</f>
        <v>хлопковые</v>
      </c>
      <c r="Q41" s="59" t="str">
        <f>IF(P41&lt;&gt;"",IFERROR(VLOOKUP(P41,MaterialsTypes!F:G,2,0),IFERROR(VLOOKUP(N41,MaterialsTypes100,2,0),"")),IFERROR(VLOOKUP(N41,MaterialsTypes100,2,0),""))</f>
        <v/>
      </c>
      <c r="R41" s="59" t="str">
        <f>IF(A41&lt;&gt;"",_xlfn.XLOOKUP(A41,'1C'!A:A,'1C'!K:K,_xlfn.XLOOKUP(C41,'1C'!S:S,'1C'!K:K,"",0),0),"")</f>
        <v>Унисекс</v>
      </c>
      <c r="S41" s="58">
        <f>_xlfn.XLOOKUP(VALUE($A41),Invoice!$A:$A,Invoice!B:B,"",0)</f>
        <v>65</v>
      </c>
      <c r="T41" s="58">
        <f>_xlfn.XLOOKUP(VALUE($A41),Invoice!$A:$A,Invoice!C:C,"",0)</f>
        <v>0</v>
      </c>
      <c r="U41" s="58">
        <f>_xlfn.XLOOKUP(VALUE($A41),Invoice!$A:$A,Invoice!D:D,"",0)</f>
        <v>0</v>
      </c>
      <c r="V41" s="58" t="str">
        <f>_xlfn.XLOOKUP(VALUE($A41),Invoice!$A:$A,Invoice!E:E,"",0)</f>
        <v/>
      </c>
      <c r="W41" s="58">
        <f>_xlfn.XLOOKUP(VALUE($A41),Invoice!$A:$A,Invoice!F:F,"",0)</f>
        <v>0</v>
      </c>
      <c r="X41" s="58" t="str">
        <f>_xlfn.XLOOKUP(VALUE($A41),Invoice!$A:$A,Invoice!G:G,"",0)</f>
        <v/>
      </c>
      <c r="Y41" s="58">
        <f>_xlfn.XLOOKUP(VALUE($A41),Invoice!$A:$A,Invoice!H:H,"",0)</f>
        <v>0</v>
      </c>
      <c r="Z41" s="58" t="str">
        <f>_xlfn.XLOOKUP(VALUE($A41),Invoice!$A:$A,Invoice!I:I,"",0)</f>
        <v/>
      </c>
      <c r="AA41" s="58">
        <f>_xlfn.XLOOKUP(VALUE($A41),Invoice!$A:$A,Invoice!J:J,"",0)</f>
        <v>0</v>
      </c>
      <c r="AB41" s="58" t="str">
        <f>_xlfn.XLOOKUP(VALUE($A41),Invoice!$A:$A,Invoice!K:K,"",0)</f>
        <v/>
      </c>
      <c r="AC41" s="58">
        <f>_xlfn.XLOOKUP(VALUE($A41),Invoice!$A:$A,Invoice!L:L,"",0)</f>
        <v>0</v>
      </c>
      <c r="AD41" s="58" t="str">
        <f>_xlfn.XLOOKUP(VALUE($A41),Invoice!$A:$A,Invoice!M:M,"",0)</f>
        <v/>
      </c>
      <c r="AE41" s="58">
        <f>_xlfn.XLOOKUP(VALUE($A41),Invoice!$A:$A,Invoice!N:N,"",0)</f>
        <v>0</v>
      </c>
      <c r="AF41" s="58">
        <f>_xlfn.XLOOKUP(VALUE($A41),Invoice!$A:$A,Invoice!O:O,"",0)</f>
        <v>0</v>
      </c>
      <c r="AQ41" s="59">
        <f t="shared" si="1"/>
        <v>65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6.5</v>
      </c>
      <c r="AX41" s="43">
        <f t="shared" si="5"/>
        <v>9.7500000000000018</v>
      </c>
      <c r="AY41" s="156">
        <v>1178.8879999999997</v>
      </c>
      <c r="AZ41" s="151">
        <f t="shared" si="6"/>
        <v>76627.719999999987</v>
      </c>
      <c r="BA41" s="45">
        <f>IF(A41&lt;&gt;"",IF(_xlfn.XLOOKUP(A41,'1C'!A:A,'1C'!A:A,0,0)&gt;0,1,0),"")</f>
        <v>0</v>
      </c>
      <c r="BB41" s="152">
        <f>IF(C41&lt;&gt;"",IF(_xlfn.XLOOKUP(C41,'1C'!S:S,'1C'!S:S,0,0)&gt;0,0,1),"")</f>
        <v>0</v>
      </c>
      <c r="BC41" s="73">
        <f t="shared" si="7"/>
        <v>1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D42" s="43" t="str">
        <f>IF(A42&lt;&gt;"",_xlfn.XLOOKUP(C42,'1C'!S:S,'1C'!T:T,"",0),"")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47" t="str">
        <f>IF(K42&lt;&gt;"",IFERROR(VLOOKUP(A42,'1C'!A:T,18,0),IFERROR(VLOOKUP(K42,Colors!D:E,2,0),"")),"")</f>
        <v>коричневый</v>
      </c>
      <c r="N42" s="148" t="s">
        <v>3755</v>
      </c>
      <c r="O42" s="65"/>
      <c r="P42" s="56" t="str">
        <f>IF(A42&lt;&gt;"",_xlfn.XLOOKUP(A42,'1C'!A:A,'1C'!N:N,_xlfn.XLOOKUP(C42,'1C'!S:S,'1C'!N:N,"",0),0),"")</f>
        <v>хлопковые</v>
      </c>
      <c r="Q42" s="59" t="str">
        <f>IF(P42&lt;&gt;"",IFERROR(VLOOKUP(P42,MaterialsTypes!F:G,2,0),IFERROR(VLOOKUP(N42,MaterialsTypes100,2,0),"")),IFERROR(VLOOKUP(N42,MaterialsTypes100,2,0),""))</f>
        <v/>
      </c>
      <c r="R42" s="59" t="str">
        <f>IF(A42&lt;&gt;"",_xlfn.XLOOKUP(A42,'1C'!A:A,'1C'!K:K,_xlfn.XLOOKUP(C42,'1C'!S:S,'1C'!K:K,"",0),0),"")</f>
        <v>Унисекс</v>
      </c>
      <c r="S42" s="58">
        <f>_xlfn.XLOOKUP(VALUE($A42),Invoice!$A:$A,Invoice!B:B,"",0)</f>
        <v>20</v>
      </c>
      <c r="T42" s="58">
        <f>_xlfn.XLOOKUP(VALUE($A42),Invoice!$A:$A,Invoice!C:C,"",0)</f>
        <v>0</v>
      </c>
      <c r="U42" s="58">
        <f>_xlfn.XLOOKUP(VALUE($A42),Invoice!$A:$A,Invoice!D:D,"",0)</f>
        <v>0</v>
      </c>
      <c r="V42" s="58" t="str">
        <f>_xlfn.XLOOKUP(VALUE($A42),Invoice!$A:$A,Invoice!E:E,"",0)</f>
        <v/>
      </c>
      <c r="W42" s="58">
        <f>_xlfn.XLOOKUP(VALUE($A42),Invoice!$A:$A,Invoice!F:F,"",0)</f>
        <v>0</v>
      </c>
      <c r="X42" s="58" t="str">
        <f>_xlfn.XLOOKUP(VALUE($A42),Invoice!$A:$A,Invoice!G:G,"",0)</f>
        <v/>
      </c>
      <c r="Y42" s="58">
        <f>_xlfn.XLOOKUP(VALUE($A42),Invoice!$A:$A,Invoice!H:H,"",0)</f>
        <v>0</v>
      </c>
      <c r="Z42" s="58" t="str">
        <f>_xlfn.XLOOKUP(VALUE($A42),Invoice!$A:$A,Invoice!I:I,"",0)</f>
        <v/>
      </c>
      <c r="AA42" s="58">
        <f>_xlfn.XLOOKUP(VALUE($A42),Invoice!$A:$A,Invoice!J:J,"",0)</f>
        <v>0</v>
      </c>
      <c r="AB42" s="58" t="str">
        <f>_xlfn.XLOOKUP(VALUE($A42),Invoice!$A:$A,Invoice!K:K,"",0)</f>
        <v/>
      </c>
      <c r="AC42" s="58">
        <f>_xlfn.XLOOKUP(VALUE($A42),Invoice!$A:$A,Invoice!L:L,"",0)</f>
        <v>0</v>
      </c>
      <c r="AD42" s="58" t="str">
        <f>_xlfn.XLOOKUP(VALUE($A42),Invoice!$A:$A,Invoice!M:M,"",0)</f>
        <v/>
      </c>
      <c r="AE42" s="58">
        <f>_xlfn.XLOOKUP(VALUE($A42),Invoice!$A:$A,Invoice!N:N,"",0)</f>
        <v>0</v>
      </c>
      <c r="AF42" s="58">
        <f>_xlfn.XLOOKUP(VALUE($A42),Invoice!$A:$A,Invoice!O:O,"",0)</f>
        <v>0</v>
      </c>
      <c r="AQ42" s="59">
        <f t="shared" si="1"/>
        <v>20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</v>
      </c>
      <c r="AX42" s="43">
        <f t="shared" si="5"/>
        <v>3.0000000000000004</v>
      </c>
      <c r="AY42" s="156">
        <v>1178.8879999999997</v>
      </c>
      <c r="AZ42" s="151">
        <f t="shared" si="6"/>
        <v>23577.759999999995</v>
      </c>
      <c r="BA42" s="45">
        <f>IF(A42&lt;&gt;"",IF(_xlfn.XLOOKUP(A42,'1C'!A:A,'1C'!A:A,0,0)&gt;0,1,0),"")</f>
        <v>1</v>
      </c>
      <c r="BB42" s="152">
        <f>IF(C42&lt;&gt;"",IF(_xlfn.XLOOKUP(C42,'1C'!S:S,'1C'!S:S,0,0)&gt;0,0,1),"")</f>
        <v>0</v>
      </c>
      <c r="BC42" s="73">
        <f t="shared" si="7"/>
        <v>0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D43" s="43" t="str">
        <f>IF(A43&lt;&gt;"",_xlfn.XLOOKUP(C43,'1C'!S:S,'1C'!T:T,"",0),"")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47" t="str">
        <f>IF(K43&lt;&gt;"",IFERROR(VLOOKUP(A43,'1C'!A:T,18,0),IFERROR(VLOOKUP(K43,Colors!D:E,2,0),"")),"")</f>
        <v>оливковый</v>
      </c>
      <c r="N43" s="148" t="s">
        <v>3755</v>
      </c>
      <c r="O43" s="65"/>
      <c r="P43" s="56" t="str">
        <f>IF(A43&lt;&gt;"",_xlfn.XLOOKUP(A43,'1C'!A:A,'1C'!N:N,_xlfn.XLOOKUP(C43,'1C'!S:S,'1C'!N:N,"",0),0),"")</f>
        <v>хлопковые</v>
      </c>
      <c r="Q43" s="59" t="str">
        <f>IF(P43&lt;&gt;"",IFERROR(VLOOKUP(P43,MaterialsTypes!F:G,2,0),IFERROR(VLOOKUP(N43,MaterialsTypes100,2,0),"")),IFERROR(VLOOKUP(N43,MaterialsTypes100,2,0),""))</f>
        <v/>
      </c>
      <c r="R43" s="59" t="str">
        <f>IF(A43&lt;&gt;"",_xlfn.XLOOKUP(A43,'1C'!A:A,'1C'!K:K,_xlfn.XLOOKUP(C43,'1C'!S:S,'1C'!K:K,"",0),0),"")</f>
        <v>Унисекс</v>
      </c>
      <c r="S43" s="58">
        <f>_xlfn.XLOOKUP(VALUE($A43),Invoice!$A:$A,Invoice!B:B,"",0)</f>
        <v>55</v>
      </c>
      <c r="T43" s="58">
        <f>_xlfn.XLOOKUP(VALUE($A43),Invoice!$A:$A,Invoice!C:C,"",0)</f>
        <v>0</v>
      </c>
      <c r="U43" s="58">
        <f>_xlfn.XLOOKUP(VALUE($A43),Invoice!$A:$A,Invoice!D:D,"",0)</f>
        <v>0</v>
      </c>
      <c r="V43" s="58" t="str">
        <f>_xlfn.XLOOKUP(VALUE($A43),Invoice!$A:$A,Invoice!E:E,"",0)</f>
        <v/>
      </c>
      <c r="W43" s="58">
        <f>_xlfn.XLOOKUP(VALUE($A43),Invoice!$A:$A,Invoice!F:F,"",0)</f>
        <v>0</v>
      </c>
      <c r="X43" s="58" t="str">
        <f>_xlfn.XLOOKUP(VALUE($A43),Invoice!$A:$A,Invoice!G:G,"",0)</f>
        <v/>
      </c>
      <c r="Y43" s="58">
        <f>_xlfn.XLOOKUP(VALUE($A43),Invoice!$A:$A,Invoice!H:H,"",0)</f>
        <v>0</v>
      </c>
      <c r="Z43" s="58" t="str">
        <f>_xlfn.XLOOKUP(VALUE($A43),Invoice!$A:$A,Invoice!I:I,"",0)</f>
        <v/>
      </c>
      <c r="AA43" s="58">
        <f>_xlfn.XLOOKUP(VALUE($A43),Invoice!$A:$A,Invoice!J:J,"",0)</f>
        <v>0</v>
      </c>
      <c r="AB43" s="58" t="str">
        <f>_xlfn.XLOOKUP(VALUE($A43),Invoice!$A:$A,Invoice!K:K,"",0)</f>
        <v/>
      </c>
      <c r="AC43" s="58">
        <f>_xlfn.XLOOKUP(VALUE($A43),Invoice!$A:$A,Invoice!L:L,"",0)</f>
        <v>0</v>
      </c>
      <c r="AD43" s="58" t="str">
        <f>_xlfn.XLOOKUP(VALUE($A43),Invoice!$A:$A,Invoice!M:M,"",0)</f>
        <v/>
      </c>
      <c r="AE43" s="58">
        <f>_xlfn.XLOOKUP(VALUE($A43),Invoice!$A:$A,Invoice!N:N,"",0)</f>
        <v>0</v>
      </c>
      <c r="AF43" s="58">
        <f>_xlfn.XLOOKUP(VALUE($A43),Invoice!$A:$A,Invoice!O:O,"",0)</f>
        <v>0</v>
      </c>
      <c r="AQ43" s="59">
        <f t="shared" si="1"/>
        <v>55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5.5</v>
      </c>
      <c r="AX43" s="43">
        <f t="shared" si="5"/>
        <v>8.2500000000000018</v>
      </c>
      <c r="AY43" s="156">
        <v>1178.8879999999997</v>
      </c>
      <c r="AZ43" s="151">
        <f t="shared" si="6"/>
        <v>64838.839999999982</v>
      </c>
      <c r="BA43" s="45">
        <f>IF(A43&lt;&gt;"",IF(_xlfn.XLOOKUP(A43,'1C'!A:A,'1C'!A:A,0,0)&gt;0,1,0),"")</f>
        <v>1</v>
      </c>
      <c r="BB43" s="152">
        <f>IF(C43&lt;&gt;"",IF(_xlfn.XLOOKUP(C43,'1C'!S:S,'1C'!S:S,0,0)&gt;0,0,1),"")</f>
        <v>0</v>
      </c>
      <c r="BC43" s="73">
        <f t="shared" si="7"/>
        <v>0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44">
        <v>7751185</v>
      </c>
      <c r="D44" s="44" t="s">
        <v>6039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420</v>
      </c>
      <c r="H44" s="44" t="s">
        <v>6037</v>
      </c>
      <c r="J44" s="43" t="str">
        <f>'1C'!$AF$1</f>
        <v>STETSON</v>
      </c>
      <c r="K44" s="104">
        <v>22</v>
      </c>
      <c r="L44" s="63" t="s">
        <v>248</v>
      </c>
      <c r="M44" s="66" t="s">
        <v>47</v>
      </c>
      <c r="N44" s="141" t="s">
        <v>3755</v>
      </c>
      <c r="O44" s="65"/>
      <c r="P44" s="63" t="s">
        <v>43</v>
      </c>
      <c r="Q44" s="58" t="s">
        <v>15</v>
      </c>
      <c r="R44" s="58" t="s">
        <v>382</v>
      </c>
      <c r="S44" s="58">
        <f>_xlfn.XLOOKUP(VALUE($A44),Invoice!$A:$A,Invoice!B:B,"",0)</f>
        <v>90</v>
      </c>
      <c r="T44" s="58">
        <f>_xlfn.XLOOKUP(VALUE($A44),Invoice!$A:$A,Invoice!C:C,"",0)</f>
        <v>0</v>
      </c>
      <c r="U44" s="58">
        <f>_xlfn.XLOOKUP(VALUE($A44),Invoice!$A:$A,Invoice!D:D,"",0)</f>
        <v>0</v>
      </c>
      <c r="V44" s="58" t="str">
        <f>_xlfn.XLOOKUP(VALUE($A44),Invoice!$A:$A,Invoice!E:E,"",0)</f>
        <v/>
      </c>
      <c r="W44" s="58">
        <f>_xlfn.XLOOKUP(VALUE($A44),Invoice!$A:$A,Invoice!F:F,"",0)</f>
        <v>0</v>
      </c>
      <c r="X44" s="58" t="str">
        <f>_xlfn.XLOOKUP(VALUE($A44),Invoice!$A:$A,Invoice!G:G,"",0)</f>
        <v/>
      </c>
      <c r="Y44" s="58">
        <f>_xlfn.XLOOKUP(VALUE($A44),Invoice!$A:$A,Invoice!H:H,"",0)</f>
        <v>0</v>
      </c>
      <c r="Z44" s="58" t="str">
        <f>_xlfn.XLOOKUP(VALUE($A44),Invoice!$A:$A,Invoice!I:I,"",0)</f>
        <v/>
      </c>
      <c r="AA44" s="58">
        <f>_xlfn.XLOOKUP(VALUE($A44),Invoice!$A:$A,Invoice!J:J,"",0)</f>
        <v>0</v>
      </c>
      <c r="AB44" s="58" t="str">
        <f>_xlfn.XLOOKUP(VALUE($A44),Invoice!$A:$A,Invoice!K:K,"",0)</f>
        <v/>
      </c>
      <c r="AC44" s="58">
        <f>_xlfn.XLOOKUP(VALUE($A44),Invoice!$A:$A,Invoice!L:L,"",0)</f>
        <v>0</v>
      </c>
      <c r="AD44" s="58" t="str">
        <f>_xlfn.XLOOKUP(VALUE($A44),Invoice!$A:$A,Invoice!M:M,"",0)</f>
        <v/>
      </c>
      <c r="AE44" s="58">
        <f>_xlfn.XLOOKUP(VALUE($A44),Invoice!$A:$A,Invoice!N:N,"",0)</f>
        <v>0</v>
      </c>
      <c r="AF44" s="58">
        <f>_xlfn.XLOOKUP(VALUE($A44),Invoice!$A:$A,Invoice!O:O,"",0)</f>
        <v>0</v>
      </c>
      <c r="AQ44" s="59">
        <f t="shared" si="1"/>
        <v>90</v>
      </c>
      <c r="AR44" s="66" t="s">
        <v>423</v>
      </c>
      <c r="AS44" s="56" t="str">
        <f ca="1">IF(BA44&gt;0,_xlfn.XLOOKUP(A44,'1C'!$A:$A,'1C'!P:P,"",0,),IF(AR44&lt;&gt;"",VLOOKUP(AR44,INDIRECT(SUBSTITUTE($J44,"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9</v>
      </c>
      <c r="AX44" s="43">
        <f t="shared" si="5"/>
        <v>13.500000000000002</v>
      </c>
      <c r="AY44" s="156">
        <v>1178.8879999999997</v>
      </c>
      <c r="AZ44" s="151">
        <f t="shared" si="6"/>
        <v>106099.91999999997</v>
      </c>
      <c r="BA44" s="45">
        <f>IF(A44&lt;&gt;"",IF(_xlfn.XLOOKUP(A44,'1C'!A:A,'1C'!A:A,0,0)&gt;0,1,0),"")</f>
        <v>0</v>
      </c>
      <c r="BB44" s="152">
        <f>IF(C44&lt;&gt;"",IF(_xlfn.XLOOKUP(C44,'1C'!S:S,'1C'!S:S,0,0)&gt;0,0,1),"")</f>
        <v>0</v>
      </c>
      <c r="BC44" s="73">
        <f t="shared" si="7"/>
        <v>1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D45" s="43" t="str">
        <f>IF(A45&lt;&gt;"",_xlfn.XLOOKUP(C45,'1C'!S:S,'1C'!T:T,"",0),"")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47" t="str">
        <f>IF(K45&lt;&gt;"",IFERROR(VLOOKUP(A45,'1C'!A:T,18,0),IFERROR(VLOOKUP(K45,Colors!D:E,2,0),"")),"")</f>
        <v>бежевый</v>
      </c>
      <c r="N45" s="148" t="s">
        <v>3755</v>
      </c>
      <c r="O45" s="65"/>
      <c r="P45" s="56" t="str">
        <f>IF(A45&lt;&gt;"",_xlfn.XLOOKUP(A45,'1C'!A:A,'1C'!N:N,_xlfn.XLOOKUP(C45,'1C'!S:S,'1C'!N:N,"",0),0),"")</f>
        <v>хлопковые</v>
      </c>
      <c r="Q45" s="59" t="str">
        <f>IF(P45&lt;&gt;"",IFERROR(VLOOKUP(P45,MaterialsTypes!F:G,2,0),IFERROR(VLOOKUP(N45,MaterialsTypes100,2,0),"")),IFERROR(VLOOKUP(N45,MaterialsTypes100,2,0),""))</f>
        <v/>
      </c>
      <c r="R45" s="59" t="str">
        <f>IF(A45&lt;&gt;"",_xlfn.XLOOKUP(A45,'1C'!A:A,'1C'!K:K,_xlfn.XLOOKUP(C45,'1C'!S:S,'1C'!K:K,"",0),0),"")</f>
        <v>Унисекс</v>
      </c>
      <c r="S45" s="58">
        <f>_xlfn.XLOOKUP(VALUE($A45),Invoice!$A:$A,Invoice!B:B,"",0)</f>
        <v>130</v>
      </c>
      <c r="T45" s="58">
        <f>_xlfn.XLOOKUP(VALUE($A45),Invoice!$A:$A,Invoice!C:C,"",0)</f>
        <v>0</v>
      </c>
      <c r="U45" s="58">
        <f>_xlfn.XLOOKUP(VALUE($A45),Invoice!$A:$A,Invoice!D:D,"",0)</f>
        <v>0</v>
      </c>
      <c r="V45" s="58" t="str">
        <f>_xlfn.XLOOKUP(VALUE($A45),Invoice!$A:$A,Invoice!E:E,"",0)</f>
        <v/>
      </c>
      <c r="W45" s="58">
        <f>_xlfn.XLOOKUP(VALUE($A45),Invoice!$A:$A,Invoice!F:F,"",0)</f>
        <v>0</v>
      </c>
      <c r="X45" s="58" t="str">
        <f>_xlfn.XLOOKUP(VALUE($A45),Invoice!$A:$A,Invoice!G:G,"",0)</f>
        <v/>
      </c>
      <c r="Y45" s="58">
        <f>_xlfn.XLOOKUP(VALUE($A45),Invoice!$A:$A,Invoice!H:H,"",0)</f>
        <v>0</v>
      </c>
      <c r="Z45" s="58" t="str">
        <f>_xlfn.XLOOKUP(VALUE($A45),Invoice!$A:$A,Invoice!I:I,"",0)</f>
        <v/>
      </c>
      <c r="AA45" s="58">
        <f>_xlfn.XLOOKUP(VALUE($A45),Invoice!$A:$A,Invoice!J:J,"",0)</f>
        <v>0</v>
      </c>
      <c r="AB45" s="58" t="str">
        <f>_xlfn.XLOOKUP(VALUE($A45),Invoice!$A:$A,Invoice!K:K,"",0)</f>
        <v/>
      </c>
      <c r="AC45" s="58">
        <f>_xlfn.XLOOKUP(VALUE($A45),Invoice!$A:$A,Invoice!L:L,"",0)</f>
        <v>0</v>
      </c>
      <c r="AD45" s="58" t="str">
        <f>_xlfn.XLOOKUP(VALUE($A45),Invoice!$A:$A,Invoice!M:M,"",0)</f>
        <v/>
      </c>
      <c r="AE45" s="58">
        <f>_xlfn.XLOOKUP(VALUE($A45),Invoice!$A:$A,Invoice!N:N,"",0)</f>
        <v>0</v>
      </c>
      <c r="AF45" s="58">
        <f>_xlfn.XLOOKUP(VALUE($A45),Invoice!$A:$A,Invoice!O:O,"",0)</f>
        <v>0</v>
      </c>
      <c r="AQ45" s="59">
        <f t="shared" si="1"/>
        <v>130</v>
      </c>
      <c r="AR45" s="43" t="s">
        <v>423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13</v>
      </c>
      <c r="AX45" s="43">
        <f t="shared" si="5"/>
        <v>19.500000000000004</v>
      </c>
      <c r="AY45" s="156">
        <v>1178.8879999999997</v>
      </c>
      <c r="AZ45" s="151">
        <f t="shared" si="6"/>
        <v>153255.43999999997</v>
      </c>
      <c r="BA45" s="45">
        <f>IF(A45&lt;&gt;"",IF(_xlfn.XLOOKUP(A45,'1C'!A:A,'1C'!A:A,0,0)&gt;0,1,0),"")</f>
        <v>1</v>
      </c>
      <c r="BB45" s="152">
        <f>IF(C45&lt;&gt;"",IF(_xlfn.XLOOKUP(C45,'1C'!S:S,'1C'!S:S,0,0)&gt;0,0,1),"")</f>
        <v>0</v>
      </c>
      <c r="BC45" s="73">
        <f t="shared" si="7"/>
        <v>0</v>
      </c>
    </row>
    <row r="46" spans="1:55" ht="140.1" hidden="1" customHeight="1">
      <c r="A46" s="43"/>
      <c r="G46" s="63"/>
      <c r="J46" s="43"/>
      <c r="L46" s="63"/>
      <c r="M46" s="66"/>
      <c r="N46" s="141"/>
      <c r="O46" s="65"/>
      <c r="P46" s="63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R46" s="66"/>
      <c r="AS46" s="56"/>
      <c r="AT46" s="56"/>
      <c r="AZ46" s="151"/>
      <c r="BB46" s="152"/>
      <c r="BC46" s="73"/>
    </row>
    <row r="47" spans="1:55" ht="140.1" hidden="1" customHeight="1">
      <c r="A47" s="43"/>
      <c r="G47" s="63"/>
      <c r="J47" s="43"/>
      <c r="L47" s="63"/>
      <c r="M47" s="66"/>
      <c r="N47" s="141"/>
      <c r="O47" s="65"/>
      <c r="P47" s="63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R47" s="66"/>
      <c r="AS47" s="56"/>
      <c r="AT47" s="56"/>
      <c r="AZ47" s="151"/>
      <c r="BB47" s="152"/>
      <c r="BC47" s="73"/>
    </row>
    <row r="48" spans="1:55" ht="140.1" hidden="1" customHeight="1">
      <c r="A48" s="43"/>
      <c r="G48" s="63"/>
      <c r="J48" s="43"/>
      <c r="L48" s="63"/>
      <c r="M48" s="66"/>
      <c r="N48" s="141"/>
      <c r="O48" s="65"/>
      <c r="P48" s="63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R48" s="66"/>
      <c r="AS48" s="56"/>
      <c r="AT48" s="56"/>
      <c r="AZ48" s="151"/>
      <c r="BB48" s="152"/>
      <c r="BC48" s="73"/>
    </row>
    <row r="49" spans="1:55" ht="140.1" hidden="1" customHeight="1">
      <c r="A49" s="43"/>
      <c r="G49" s="63"/>
      <c r="J49" s="43"/>
      <c r="L49" s="63"/>
      <c r="M49" s="66"/>
      <c r="N49" s="141"/>
      <c r="O49" s="65"/>
      <c r="P49" s="63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R49" s="66"/>
      <c r="AS49" s="56"/>
      <c r="AT49" s="56"/>
      <c r="AZ49" s="151"/>
      <c r="BB49" s="152"/>
      <c r="BC49" s="73"/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D50" s="43" t="str">
        <f>IF(A50&lt;&gt;"",_xlfn.XLOOKUP(C50,'1C'!S:S,'1C'!T:T,"",0),"")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47" t="str">
        <f>IF(K50&lt;&gt;"",IFERROR(VLOOKUP(A50,'1C'!A:T,18,0),IFERROR(VLOOKUP(K50,Colors!D:E,2,0),"")),"")</f>
        <v>красный</v>
      </c>
      <c r="N50" s="148" t="s">
        <v>6041</v>
      </c>
      <c r="O50" s="65"/>
      <c r="P50" s="56">
        <f>IF(A50&lt;&gt;"",_xlfn.XLOOKUP(A50,'1C'!A:A,'1C'!N:N,_xlfn.XLOOKUP(C50,'1C'!S:S,'1C'!N:N,"",0),0),"")</f>
        <v>0</v>
      </c>
      <c r="Q50" s="58" t="s">
        <v>15</v>
      </c>
      <c r="R50" s="59" t="str">
        <f>IF(A50&lt;&gt;"",_xlfn.XLOOKUP(A50,'1C'!A:A,'1C'!K:K,_xlfn.XLOOKUP(C50,'1C'!S:S,'1C'!K:K,"",0),0),"")</f>
        <v>Унисекс</v>
      </c>
      <c r="S50" s="58">
        <f>_xlfn.XLOOKUP(VALUE($A50),Invoice!$A:$A,Invoice!B:B,"",0)</f>
        <v>25</v>
      </c>
      <c r="T50" s="58">
        <f>_xlfn.XLOOKUP(VALUE($A50),Invoice!$A:$A,Invoice!C:C,"",0)</f>
        <v>0</v>
      </c>
      <c r="U50" s="58">
        <f>_xlfn.XLOOKUP(VALUE($A50),Invoice!$A:$A,Invoice!D:D,"",0)</f>
        <v>0</v>
      </c>
      <c r="V50" s="58" t="str">
        <f>_xlfn.XLOOKUP(VALUE($A50),Invoice!$A:$A,Invoice!E:E,"",0)</f>
        <v/>
      </c>
      <c r="W50" s="58">
        <f>_xlfn.XLOOKUP(VALUE($A50),Invoice!$A:$A,Invoice!F:F,"",0)</f>
        <v>0</v>
      </c>
      <c r="X50" s="58" t="str">
        <f>_xlfn.XLOOKUP(VALUE($A50),Invoice!$A:$A,Invoice!G:G,"",0)</f>
        <v/>
      </c>
      <c r="Y50" s="58">
        <f>_xlfn.XLOOKUP(VALUE($A50),Invoice!$A:$A,Invoice!H:H,"",0)</f>
        <v>0</v>
      </c>
      <c r="Z50" s="58" t="str">
        <f>_xlfn.XLOOKUP(VALUE($A50),Invoice!$A:$A,Invoice!I:I,"",0)</f>
        <v/>
      </c>
      <c r="AA50" s="58">
        <f>_xlfn.XLOOKUP(VALUE($A50),Invoice!$A:$A,Invoice!J:J,"",0)</f>
        <v>0</v>
      </c>
      <c r="AB50" s="58" t="str">
        <f>_xlfn.XLOOKUP(VALUE($A50),Invoice!$A:$A,Invoice!K:K,"",0)</f>
        <v/>
      </c>
      <c r="AC50" s="58">
        <f>_xlfn.XLOOKUP(VALUE($A50),Invoice!$A:$A,Invoice!L:L,"",0)</f>
        <v>0</v>
      </c>
      <c r="AD50" s="58" t="str">
        <f>_xlfn.XLOOKUP(VALUE($A50),Invoice!$A:$A,Invoice!M:M,"",0)</f>
        <v/>
      </c>
      <c r="AE50" s="58">
        <f>_xlfn.XLOOKUP(VALUE($A50),Invoice!$A:$A,Invoice!N:N,"",0)</f>
        <v>0</v>
      </c>
      <c r="AF50" s="58">
        <f>_xlfn.XLOOKUP(VALUE($A50),Invoice!$A:$A,Invoice!O:O,"",0)</f>
        <v>0</v>
      </c>
      <c r="AQ50" s="59">
        <f t="shared" si="1"/>
        <v>25</v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2.5</v>
      </c>
      <c r="AX50" s="43">
        <f t="shared" si="5"/>
        <v>3.7500000000000004</v>
      </c>
      <c r="AY50" s="156">
        <v>1178.8879999999997</v>
      </c>
      <c r="AZ50" s="151">
        <f t="shared" si="6"/>
        <v>29472.199999999993</v>
      </c>
      <c r="BA50" s="45">
        <f>IF(A50&lt;&gt;"",IF(_xlfn.XLOOKUP(A50,'1C'!A:A,'1C'!A:A,0,0)&gt;0,1,0),"")</f>
        <v>1</v>
      </c>
      <c r="BB50" s="152">
        <f>IF(C50&lt;&gt;"",IF(_xlfn.XLOOKUP(C50,'1C'!S:S,'1C'!S:S,0,0)&gt;0,0,1),"")</f>
        <v>0</v>
      </c>
      <c r="BC50" s="73">
        <f t="shared" si="7"/>
        <v>0</v>
      </c>
    </row>
    <row r="51" spans="1:55" ht="106.5" hidden="1" customHeight="1">
      <c r="A51" s="43"/>
      <c r="D51" s="43"/>
      <c r="F51" s="43"/>
      <c r="G51" s="56"/>
      <c r="H51" s="43"/>
      <c r="J51" s="43"/>
      <c r="L51" s="59"/>
      <c r="M51" s="147"/>
      <c r="N51" s="148"/>
      <c r="O51" s="65"/>
      <c r="P51" s="56"/>
      <c r="Q51" s="59"/>
      <c r="R51" s="59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R51" s="43"/>
      <c r="AS51" s="56"/>
      <c r="AT51" s="56"/>
      <c r="AZ51" s="151"/>
      <c r="BB51" s="152"/>
      <c r="BC51" s="73"/>
    </row>
    <row r="52" spans="1:55" ht="119.85" hidden="1" customHeight="1">
      <c r="A52" s="43"/>
      <c r="D52" s="43"/>
      <c r="F52" s="43"/>
      <c r="G52" s="56"/>
      <c r="H52" s="43"/>
      <c r="J52" s="43"/>
      <c r="L52" s="59"/>
      <c r="M52" s="147"/>
      <c r="N52" s="148"/>
      <c r="O52" s="65"/>
      <c r="P52" s="56"/>
      <c r="Q52" s="59"/>
      <c r="R52" s="59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R52" s="150"/>
      <c r="AS52" s="56"/>
      <c r="AT52" s="56"/>
      <c r="AZ52" s="151"/>
      <c r="BB52" s="152"/>
      <c r="BC52" s="73"/>
    </row>
    <row r="53" spans="1:55" ht="101.85" hidden="1" customHeight="1">
      <c r="A53" s="43"/>
      <c r="D53" s="43"/>
      <c r="F53" s="43"/>
      <c r="G53" s="56"/>
      <c r="H53" s="43"/>
      <c r="J53" s="43"/>
      <c r="L53" s="59"/>
      <c r="M53" s="147"/>
      <c r="N53" s="148"/>
      <c r="O53" s="65"/>
      <c r="P53" s="56"/>
      <c r="Q53" s="59"/>
      <c r="R53" s="59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R53" s="43"/>
      <c r="AS53" s="56"/>
      <c r="AT53" s="56"/>
      <c r="AZ53" s="151"/>
      <c r="BB53" s="152"/>
      <c r="BC53" s="73"/>
    </row>
    <row r="54" spans="1:55" ht="105.4" hidden="1" customHeight="1">
      <c r="A54" s="43"/>
      <c r="D54" s="43"/>
      <c r="F54" s="43"/>
      <c r="G54" s="56"/>
      <c r="H54" s="43"/>
      <c r="J54" s="43"/>
      <c r="L54" s="59"/>
      <c r="M54" s="147"/>
      <c r="N54" s="148"/>
      <c r="O54" s="65"/>
      <c r="P54" s="56"/>
      <c r="Q54" s="59"/>
      <c r="R54" s="59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R54" s="43"/>
      <c r="AS54" s="56"/>
      <c r="AT54" s="56"/>
      <c r="AZ54" s="151"/>
      <c r="BB54" s="152"/>
      <c r="BC54" s="73"/>
    </row>
    <row r="55" spans="1:55" ht="106.5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44">
        <v>7721110</v>
      </c>
      <c r="D55" s="44" t="s">
        <v>6040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3" t="s">
        <v>420</v>
      </c>
      <c r="H55" s="44" t="s">
        <v>6037</v>
      </c>
      <c r="J55" s="43" t="str">
        <f>'1C'!$AF$1</f>
        <v>STETSON</v>
      </c>
      <c r="K55" s="104">
        <v>3</v>
      </c>
      <c r="L55" s="63" t="s">
        <v>91</v>
      </c>
      <c r="M55" s="66" t="s">
        <v>91</v>
      </c>
      <c r="N55" s="141" t="s">
        <v>3755</v>
      </c>
      <c r="O55" s="65"/>
      <c r="P55" s="63" t="s">
        <v>43</v>
      </c>
      <c r="Q55" s="58" t="s">
        <v>15</v>
      </c>
      <c r="R55" s="58" t="s">
        <v>382</v>
      </c>
      <c r="S55" s="58">
        <f>_xlfn.XLOOKUP(VALUE($A55),Invoice!$A:$A,Invoice!B:B,"",0)</f>
        <v>10</v>
      </c>
      <c r="T55" s="58">
        <f>_xlfn.XLOOKUP(VALUE($A55),Invoice!$A:$A,Invoice!C:C,"",0)</f>
        <v>0</v>
      </c>
      <c r="U55" s="58">
        <f>_xlfn.XLOOKUP(VALUE($A55),Invoice!$A:$A,Invoice!D:D,"",0)</f>
        <v>0</v>
      </c>
      <c r="V55" s="58" t="str">
        <f>_xlfn.XLOOKUP(VALUE($A55),Invoice!$A:$A,Invoice!E:E,"",0)</f>
        <v/>
      </c>
      <c r="W55" s="58">
        <f>_xlfn.XLOOKUP(VALUE($A55),Invoice!$A:$A,Invoice!F:F,"",0)</f>
        <v>0</v>
      </c>
      <c r="X55" s="58" t="str">
        <f>_xlfn.XLOOKUP(VALUE($A55),Invoice!$A:$A,Invoice!G:G,"",0)</f>
        <v/>
      </c>
      <c r="Y55" s="58">
        <f>_xlfn.XLOOKUP(VALUE($A55),Invoice!$A:$A,Invoice!H:H,"",0)</f>
        <v>0</v>
      </c>
      <c r="Z55" s="58" t="str">
        <f>_xlfn.XLOOKUP(VALUE($A55),Invoice!$A:$A,Invoice!I:I,"",0)</f>
        <v/>
      </c>
      <c r="AA55" s="58">
        <f>_xlfn.XLOOKUP(VALUE($A55),Invoice!$A:$A,Invoice!J:J,"",0)</f>
        <v>0</v>
      </c>
      <c r="AB55" s="58" t="str">
        <f>_xlfn.XLOOKUP(VALUE($A55),Invoice!$A:$A,Invoice!K:K,"",0)</f>
        <v/>
      </c>
      <c r="AC55" s="58">
        <f>_xlfn.XLOOKUP(VALUE($A55),Invoice!$A:$A,Invoice!L:L,"",0)</f>
        <v>0</v>
      </c>
      <c r="AD55" s="58" t="str">
        <f>_xlfn.XLOOKUP(VALUE($A55),Invoice!$A:$A,Invoice!M:M,"",0)</f>
        <v/>
      </c>
      <c r="AE55" s="58">
        <f>_xlfn.XLOOKUP(VALUE($A55),Invoice!$A:$A,Invoice!N:N,"",0)</f>
        <v>0</v>
      </c>
      <c r="AF55" s="58">
        <f>_xlfn.XLOOKUP(VALUE($A55),Invoice!$A:$A,Invoice!O:O,"",0)</f>
        <v>0</v>
      </c>
      <c r="AQ55" s="59">
        <f t="shared" si="1"/>
        <v>10</v>
      </c>
      <c r="AR55" s="66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</v>
      </c>
      <c r="AX55" s="43">
        <f t="shared" si="5"/>
        <v>1.5000000000000002</v>
      </c>
      <c r="AY55" s="156">
        <v>1178.8879999999997</v>
      </c>
      <c r="AZ55" s="151">
        <f t="shared" si="6"/>
        <v>11788.879999999997</v>
      </c>
      <c r="BA55" s="45">
        <f>IF(A55&lt;&gt;"",IF(_xlfn.XLOOKUP(A55,'1C'!A:A,'1C'!A:A,0,0)&gt;0,1,0),"")</f>
        <v>0</v>
      </c>
      <c r="BB55" s="152">
        <f>IF(C55&lt;&gt;"",IF(_xlfn.XLOOKUP(C55,'1C'!S:S,'1C'!S:S,0,0)&gt;0,0,1),"")</f>
        <v>0</v>
      </c>
      <c r="BC55" s="73">
        <f t="shared" si="7"/>
        <v>1</v>
      </c>
    </row>
    <row r="56" spans="1:55" ht="104.1" hidden="1" customHeight="1">
      <c r="A56" s="43"/>
      <c r="G56" s="63"/>
      <c r="J56" s="43"/>
      <c r="L56" s="63"/>
      <c r="M56" s="66"/>
      <c r="N56" s="141"/>
      <c r="O56" s="65"/>
      <c r="P56" s="63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R56" s="66"/>
      <c r="AS56" s="56"/>
      <c r="AT56" s="56"/>
      <c r="AZ56" s="151"/>
      <c r="BB56" s="152"/>
      <c r="BC56" s="73"/>
    </row>
    <row r="57" spans="1:55" ht="111.6" hidden="1" customHeight="1">
      <c r="A57" s="43"/>
      <c r="G57" s="63"/>
      <c r="J57" s="43"/>
      <c r="L57" s="63"/>
      <c r="M57" s="66"/>
      <c r="N57" s="141"/>
      <c r="O57" s="65"/>
      <c r="P57" s="63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R57" s="66"/>
      <c r="AS57" s="56"/>
      <c r="AT57" s="56"/>
      <c r="AZ57" s="151"/>
      <c r="BB57" s="152"/>
      <c r="BC57" s="73"/>
    </row>
    <row r="58" spans="1:55" ht="98.1" hidden="1" customHeight="1">
      <c r="A58" s="43"/>
      <c r="G58" s="63"/>
      <c r="J58" s="43"/>
      <c r="L58" s="63"/>
      <c r="M58" s="66"/>
      <c r="N58" s="141"/>
      <c r="O58" s="65"/>
      <c r="P58" s="63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R58" s="66"/>
      <c r="AS58" s="56"/>
      <c r="AT58" s="56"/>
      <c r="AZ58" s="151"/>
      <c r="BB58" s="152"/>
      <c r="BC58" s="73"/>
    </row>
    <row r="59" spans="1:55" ht="119.45" hidden="1" customHeight="1">
      <c r="A59" s="43"/>
      <c r="G59" s="63"/>
      <c r="J59" s="43"/>
      <c r="L59" s="63"/>
      <c r="M59" s="66"/>
      <c r="N59" s="141"/>
      <c r="O59" s="65"/>
      <c r="P59" s="63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R59" s="66"/>
      <c r="AS59" s="56"/>
      <c r="AT59" s="56"/>
      <c r="AZ59" s="151"/>
      <c r="BB59" s="152"/>
      <c r="BC59" s="73"/>
    </row>
    <row r="60" spans="1:55" ht="98.1" hidden="1" customHeight="1">
      <c r="A60" s="43"/>
      <c r="D60" s="43"/>
      <c r="F60" s="43"/>
      <c r="G60" s="56"/>
      <c r="H60" s="43"/>
      <c r="J60" s="43"/>
      <c r="L60" s="59"/>
      <c r="M60" s="147"/>
      <c r="N60" s="148"/>
      <c r="O60" s="65"/>
      <c r="P60" s="56"/>
      <c r="Q60" s="59"/>
      <c r="R60" s="59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R60" s="43"/>
      <c r="AS60" s="56"/>
      <c r="AT60" s="56"/>
      <c r="AZ60" s="151"/>
      <c r="BB60" s="152"/>
      <c r="BC60" s="73"/>
    </row>
    <row r="61" spans="1:55" ht="98.1" hidden="1" customHeight="1">
      <c r="A61" s="43"/>
      <c r="D61" s="43"/>
      <c r="F61" s="43"/>
      <c r="G61" s="56"/>
      <c r="H61" s="43"/>
      <c r="J61" s="43"/>
      <c r="L61" s="59"/>
      <c r="M61" s="147"/>
      <c r="N61" s="148"/>
      <c r="O61" s="65"/>
      <c r="P61" s="56"/>
      <c r="Q61" s="59"/>
      <c r="R61" s="59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R61" s="43"/>
      <c r="AS61" s="56"/>
      <c r="AT61" s="56"/>
      <c r="AZ61" s="151"/>
      <c r="BB61" s="152"/>
      <c r="BC61" s="73"/>
    </row>
    <row r="62" spans="1:55" ht="98.1" hidden="1" customHeight="1">
      <c r="A62" s="43"/>
      <c r="D62" s="43"/>
      <c r="F62" s="43"/>
      <c r="G62" s="56"/>
      <c r="H62" s="43"/>
      <c r="J62" s="43"/>
      <c r="L62" s="59"/>
      <c r="M62" s="147"/>
      <c r="N62" s="148"/>
      <c r="O62" s="65"/>
      <c r="P62" s="56"/>
      <c r="Q62" s="59"/>
      <c r="R62" s="59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R62" s="43"/>
      <c r="AS62" s="56"/>
      <c r="AT62" s="56"/>
      <c r="AZ62" s="151"/>
      <c r="BB62" s="152"/>
      <c r="BC62" s="73"/>
    </row>
    <row r="63" spans="1:55" ht="98.1" hidden="1" customHeight="1">
      <c r="A63" s="43"/>
      <c r="D63" s="43"/>
      <c r="F63" s="43"/>
      <c r="G63" s="56"/>
      <c r="H63" s="43"/>
      <c r="J63" s="43"/>
      <c r="L63" s="59"/>
      <c r="M63" s="147"/>
      <c r="N63" s="148"/>
      <c r="O63" s="65"/>
      <c r="P63" s="56"/>
      <c r="Q63" s="59"/>
      <c r="R63" s="59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R63" s="43"/>
      <c r="AS63" s="56"/>
      <c r="AT63" s="56"/>
      <c r="AZ63" s="151"/>
      <c r="BB63" s="152"/>
      <c r="BC63" s="73"/>
    </row>
    <row r="64" spans="1:55" ht="98.1" hidden="1" customHeight="1">
      <c r="A64" s="43"/>
      <c r="D64" s="43"/>
      <c r="F64" s="43"/>
      <c r="G64" s="56"/>
      <c r="H64" s="43"/>
      <c r="J64" s="43"/>
      <c r="L64" s="59"/>
      <c r="M64" s="147"/>
      <c r="N64" s="148"/>
      <c r="O64" s="65"/>
      <c r="P64" s="56"/>
      <c r="Q64" s="59"/>
      <c r="R64" s="59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R64" s="43"/>
      <c r="AS64" s="56"/>
      <c r="AT64" s="56"/>
      <c r="AZ64" s="151"/>
      <c r="BB64" s="152"/>
      <c r="BC64" s="73"/>
    </row>
    <row r="65" spans="1:55" ht="98.1" hidden="1" customHeight="1">
      <c r="A65" s="43"/>
      <c r="G65" s="63"/>
      <c r="J65" s="43"/>
      <c r="L65" s="63"/>
      <c r="M65" s="66"/>
      <c r="N65" s="141"/>
      <c r="O65" s="65"/>
      <c r="P65" s="63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R65" s="66"/>
      <c r="AS65" s="56"/>
      <c r="AT65" s="56"/>
      <c r="AZ65" s="151"/>
      <c r="BB65" s="152"/>
      <c r="BC65" s="73"/>
    </row>
    <row r="66" spans="1:55" ht="98.1" hidden="1" customHeight="1">
      <c r="A66" s="43"/>
      <c r="G66" s="63"/>
      <c r="J66" s="43"/>
      <c r="L66" s="63"/>
      <c r="M66" s="66"/>
      <c r="N66" s="141"/>
      <c r="O66" s="65"/>
      <c r="P66" s="63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R66" s="66"/>
      <c r="AS66" s="56"/>
      <c r="AT66" s="56"/>
      <c r="AZ66" s="151"/>
      <c r="BB66" s="152"/>
      <c r="BC66" s="73"/>
    </row>
    <row r="67" spans="1:55" ht="98.1" hidden="1" customHeight="1">
      <c r="A67" s="43"/>
      <c r="G67" s="63"/>
      <c r="J67" s="43"/>
      <c r="L67" s="63"/>
      <c r="M67" s="66"/>
      <c r="N67" s="141"/>
      <c r="O67" s="65"/>
      <c r="P67" s="63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R67" s="66"/>
      <c r="AS67" s="56"/>
      <c r="AT67" s="56"/>
      <c r="AZ67" s="151"/>
      <c r="BB67" s="152"/>
      <c r="BC67" s="73"/>
    </row>
    <row r="68" spans="1:55" ht="98.45" hidden="1" customHeight="1">
      <c r="A68" s="43"/>
      <c r="G68" s="63"/>
      <c r="J68" s="43"/>
      <c r="L68" s="63"/>
      <c r="M68" s="66"/>
      <c r="N68" s="141"/>
      <c r="O68" s="65"/>
      <c r="P68" s="63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R68" s="66"/>
      <c r="AS68" s="56"/>
      <c r="AT68" s="56"/>
      <c r="AZ68" s="151"/>
      <c r="BB68" s="152"/>
      <c r="BC68" s="73"/>
    </row>
    <row r="69" spans="1:55" ht="98.1" hidden="1" customHeight="1">
      <c r="A69" s="43"/>
      <c r="G69" s="63"/>
      <c r="J69" s="43"/>
      <c r="L69" s="63"/>
      <c r="M69" s="66"/>
      <c r="N69" s="141"/>
      <c r="O69" s="65"/>
      <c r="P69" s="63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R69" s="66"/>
      <c r="AS69" s="56"/>
      <c r="AT69" s="56"/>
      <c r="AZ69" s="151"/>
      <c r="BB69" s="152"/>
      <c r="BC69" s="73"/>
    </row>
    <row r="70" spans="1:55" ht="98.1" hidden="1" customHeight="1">
      <c r="A70" s="43"/>
      <c r="G70" s="63"/>
      <c r="J70" s="43"/>
      <c r="L70" s="63"/>
      <c r="M70" s="66"/>
      <c r="N70" s="141"/>
      <c r="O70" s="65"/>
      <c r="P70" s="63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R70" s="66"/>
      <c r="AS70" s="56"/>
      <c r="AT70" s="56"/>
      <c r="AZ70" s="151"/>
      <c r="BB70" s="152"/>
      <c r="BC70" s="73"/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tr">
        <f>IF(P71&lt;&gt;"",IFERROR(VLOOKUP(P71,MaterialsTypes!F:G,2,0),IFERROR(VLOOKUP(N71,MaterialsTypes100,2,0),"")),IFERROR(VLOOKUP(N71,MaterialsTypes100,2,0),""))</f>
        <v/>
      </c>
      <c r="R71" s="59" t="str">
        <f>IF(A71&lt;&gt;"",_xlfn.XLOOKUP(A71,'1C'!A:A,'1C'!K:K,_xlfn.XLOOKUP(C71,'1C'!S:S,'1C'!K:K,"",0),0),"")</f>
        <v>Унисекс</v>
      </c>
      <c r="S71" s="58" t="str">
        <f>_xlfn.XLOOKUP(VALUE($A71),Invoice!$A:$A,Invoice!B:B,"",0)</f>
        <v/>
      </c>
      <c r="T71" s="58">
        <f>_xlfn.XLOOKUP(VALUE($A71),Invoice!$A:$A,Invoice!C:C,"",0)</f>
        <v>0</v>
      </c>
      <c r="U71" s="58">
        <f>_xlfn.XLOOKUP(VALUE($A71),Invoice!$A:$A,Invoice!D:D,"",0)</f>
        <v>0</v>
      </c>
      <c r="V71" s="58" t="str">
        <f>_xlfn.XLOOKUP(VALUE($A71),Invoice!$A:$A,Invoice!E:E,"",0)</f>
        <v/>
      </c>
      <c r="W71" s="58">
        <f>_xlfn.XLOOKUP(VALUE($A71),Invoice!$A:$A,Invoice!F:F,"",0)</f>
        <v>0</v>
      </c>
      <c r="X71" s="58" t="str">
        <f>_xlfn.XLOOKUP(VALUE($A71),Invoice!$A:$A,Invoice!G:G,"",0)</f>
        <v/>
      </c>
      <c r="Y71" s="58">
        <f>_xlfn.XLOOKUP(VALUE($A71),Invoice!$A:$A,Invoice!H:H,"",0)</f>
        <v>0</v>
      </c>
      <c r="Z71" s="58" t="str">
        <f>_xlfn.XLOOKUP(VALUE($A71),Invoice!$A:$A,Invoice!I:I,"",0)</f>
        <v/>
      </c>
      <c r="AA71" s="58">
        <f>_xlfn.XLOOKUP(VALUE($A71),Invoice!$A:$A,Invoice!J:J,"",0)</f>
        <v>0</v>
      </c>
      <c r="AB71" s="58">
        <f>_xlfn.XLOOKUP(VALUE($A71),Invoice!$A:$A,Invoice!K:K,"",0)</f>
        <v>1</v>
      </c>
      <c r="AC71" s="58">
        <f>_xlfn.XLOOKUP(VALUE($A71),Invoice!$A:$A,Invoice!L:L,"",0)</f>
        <v>0</v>
      </c>
      <c r="AD71" s="58" t="str">
        <f>_xlfn.XLOOKUP(VALUE($A71),Invoice!$A:$A,Invoice!M:M,"",0)</f>
        <v/>
      </c>
      <c r="AE71" s="58">
        <f>_xlfn.XLOOKUP(VALUE($A71),Invoice!$A:$A,Invoice!N:N,"",0)</f>
        <v>0</v>
      </c>
      <c r="AF71" s="58">
        <f>_xlfn.XLOOKUP(VALUE($A71),Invoice!$A:$A,Invoice!O:O,"",0)</f>
        <v>0</v>
      </c>
      <c r="AQ71" s="59">
        <f t="shared" si="1"/>
        <v>1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0.1</v>
      </c>
      <c r="AX71" s="43">
        <f t="shared" si="5"/>
        <v>0.15000000000000002</v>
      </c>
      <c r="AY71" s="156">
        <v>1020.6479999999999</v>
      </c>
      <c r="AZ71" s="151">
        <f t="shared" si="6"/>
        <v>1020.6479999999999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hidden="1" customHeight="1">
      <c r="A72" s="43"/>
      <c r="D72" s="43"/>
      <c r="F72" s="43"/>
      <c r="G72" s="56"/>
      <c r="H72" s="43"/>
      <c r="J72" s="43"/>
      <c r="L72" s="59"/>
      <c r="M72" s="147"/>
      <c r="N72" s="148"/>
      <c r="O72" s="65"/>
      <c r="P72" s="56"/>
      <c r="Q72" s="59"/>
      <c r="R72" s="59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R72" s="43"/>
      <c r="AS72" s="56"/>
      <c r="AT72" s="56"/>
      <c r="AZ72" s="151"/>
      <c r="BB72" s="152"/>
      <c r="BC72" s="73"/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47" t="str">
        <f>IF(K73&lt;&gt;"",IFERROR(VLOOKUP(A73,'1C'!A:T,18,0),IFERROR(VLOOKUP(K73,Colors!D:E,2,0),"")),"")</f>
        <v>синий</v>
      </c>
      <c r="N73" s="148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tr">
        <f>IF(P73&lt;&gt;"",IFERROR(VLOOKUP(P73,MaterialsTypes!F:G,2,0),IFERROR(VLOOKUP(N73,MaterialsTypes100,2,0),"")),IFERROR(VLOOKUP(N73,MaterialsTypes100,2,0),""))</f>
        <v/>
      </c>
      <c r="R73" s="59" t="str">
        <f>IF(A73&lt;&gt;"",_xlfn.XLOOKUP(A73,'1C'!A:A,'1C'!K:K,_xlfn.XLOOKUP(C73,'1C'!S:S,'1C'!K:K,"",0),0),"")</f>
        <v>Унисекс</v>
      </c>
      <c r="S73" s="58" t="str">
        <f>_xlfn.XLOOKUP(VALUE($A73),Invoice!$A:$A,Invoice!B:B,"",0)</f>
        <v/>
      </c>
      <c r="T73" s="58">
        <f>_xlfn.XLOOKUP(VALUE($A73),Invoice!$A:$A,Invoice!C:C,"",0)</f>
        <v>0</v>
      </c>
      <c r="U73" s="58">
        <f>_xlfn.XLOOKUP(VALUE($A73),Invoice!$A:$A,Invoice!D:D,"",0)</f>
        <v>0</v>
      </c>
      <c r="V73" s="58" t="str">
        <f>_xlfn.XLOOKUP(VALUE($A73),Invoice!$A:$A,Invoice!E:E,"",0)</f>
        <v/>
      </c>
      <c r="W73" s="58">
        <f>_xlfn.XLOOKUP(VALUE($A73),Invoice!$A:$A,Invoice!F:F,"",0)</f>
        <v>0</v>
      </c>
      <c r="X73" s="58">
        <f>_xlfn.XLOOKUP(VALUE($A73),Invoice!$A:$A,Invoice!G:G,"",0)</f>
        <v>2</v>
      </c>
      <c r="Y73" s="58">
        <f>_xlfn.XLOOKUP(VALUE($A73),Invoice!$A:$A,Invoice!H:H,"",0)</f>
        <v>0</v>
      </c>
      <c r="Z73" s="58" t="str">
        <f>_xlfn.XLOOKUP(VALUE($A73),Invoice!$A:$A,Invoice!I:I,"",0)</f>
        <v/>
      </c>
      <c r="AA73" s="58">
        <f>_xlfn.XLOOKUP(VALUE($A73),Invoice!$A:$A,Invoice!J:J,"",0)</f>
        <v>0</v>
      </c>
      <c r="AB73" s="58" t="str">
        <f>_xlfn.XLOOKUP(VALUE($A73),Invoice!$A:$A,Invoice!K:K,"",0)</f>
        <v/>
      </c>
      <c r="AC73" s="58">
        <f>_xlfn.XLOOKUP(VALUE($A73),Invoice!$A:$A,Invoice!L:L,"",0)</f>
        <v>0</v>
      </c>
      <c r="AD73" s="58" t="str">
        <f>_xlfn.XLOOKUP(VALUE($A73),Invoice!$A:$A,Invoice!M:M,"",0)</f>
        <v/>
      </c>
      <c r="AE73" s="58">
        <f>_xlfn.XLOOKUP(VALUE($A73),Invoice!$A:$A,Invoice!N:N,"",0)</f>
        <v>0</v>
      </c>
      <c r="AF73" s="58">
        <f>_xlfn.XLOOKUP(VALUE($A73),Invoice!$A:$A,Invoice!O:O,"",0)</f>
        <v>0</v>
      </c>
      <c r="AQ73" s="59">
        <f t="shared" si="1"/>
        <v>2</v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0.2</v>
      </c>
      <c r="AX73" s="43">
        <f t="shared" si="5"/>
        <v>0.30000000000000004</v>
      </c>
      <c r="AY73" s="156">
        <v>1020.6479999999999</v>
      </c>
      <c r="AZ73" s="151">
        <f t="shared" si="6"/>
        <v>2041.2959999999998</v>
      </c>
      <c r="BA73" s="45">
        <f>IF(A73&lt;&gt;"",IF(_xlfn.XLOOKUP(A73,'1C'!A:A,'1C'!A:A,0,0)&gt;0,1,0),"")</f>
        <v>1</v>
      </c>
      <c r="BB73" s="152">
        <f>IF(C73&lt;&gt;"",IF(_xlfn.XLOOKUP(C73,'1C'!S:S,'1C'!S:S,0,0)&gt;0,0,1),"")</f>
        <v>0</v>
      </c>
      <c r="BC73" s="73">
        <f t="shared" si="7"/>
        <v>0</v>
      </c>
    </row>
    <row r="74" spans="1:55" ht="98.1" hidden="1" customHeight="1">
      <c r="A74" s="43"/>
      <c r="D74" s="43"/>
      <c r="F74" s="43"/>
      <c r="G74" s="56"/>
      <c r="H74" s="43"/>
      <c r="J74" s="43"/>
      <c r="L74" s="59"/>
      <c r="M74" s="147"/>
      <c r="N74" s="148"/>
      <c r="O74" s="65"/>
      <c r="P74" s="56"/>
      <c r="Q74" s="59"/>
      <c r="R74" s="59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R74" s="43"/>
      <c r="AS74" s="56"/>
      <c r="AT74" s="56"/>
      <c r="AZ74" s="151"/>
      <c r="BB74" s="152"/>
      <c r="BC74" s="73"/>
    </row>
    <row r="75" spans="1:55" ht="98.1" hidden="1" customHeight="1">
      <c r="A75" s="43"/>
      <c r="D75" s="43"/>
      <c r="F75" s="43"/>
      <c r="G75" s="56"/>
      <c r="H75" s="43"/>
      <c r="J75" s="43"/>
      <c r="L75" s="59"/>
      <c r="M75" s="147"/>
      <c r="N75" s="148"/>
      <c r="O75" s="65"/>
      <c r="P75" s="56"/>
      <c r="Q75" s="59"/>
      <c r="R75" s="59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R75" s="43"/>
      <c r="AS75" s="56"/>
      <c r="AT75" s="56"/>
      <c r="AZ75" s="151"/>
      <c r="BB75" s="152"/>
      <c r="BC75" s="73"/>
    </row>
    <row r="76" spans="1:55" ht="98.1" hidden="1" customHeight="1">
      <c r="A76" s="43"/>
      <c r="D76" s="43"/>
      <c r="F76" s="43"/>
      <c r="G76" s="56"/>
      <c r="H76" s="43"/>
      <c r="J76" s="43"/>
      <c r="L76" s="59"/>
      <c r="M76" s="147"/>
      <c r="N76" s="148"/>
      <c r="O76" s="65"/>
      <c r="P76" s="56"/>
      <c r="Q76" s="59"/>
      <c r="R76" s="59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R76" s="43"/>
      <c r="AS76" s="56"/>
      <c r="AT76" s="56"/>
      <c r="AZ76" s="151"/>
      <c r="BB76" s="152"/>
      <c r="BC76" s="73"/>
    </row>
    <row r="77" spans="1:55" ht="98.1" hidden="1" customHeight="1">
      <c r="A77" s="43"/>
      <c r="D77" s="43"/>
      <c r="F77" s="43"/>
      <c r="G77" s="56"/>
      <c r="H77" s="43"/>
      <c r="J77" s="43"/>
      <c r="L77" s="63"/>
      <c r="M77" s="66"/>
      <c r="N77" s="148"/>
      <c r="O77" s="65"/>
      <c r="P77" s="56"/>
      <c r="Q77" s="59"/>
      <c r="R77" s="59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R77" s="43"/>
      <c r="AS77" s="56"/>
      <c r="AT77" s="56"/>
      <c r="AZ77" s="151"/>
      <c r="BB77" s="152"/>
      <c r="BC77" s="73"/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tr">
        <f>IF(P78&lt;&gt;"",IFERROR(VLOOKUP(P78,MaterialsTypes!F:G,2,0),IFERROR(VLOOKUP(N78,MaterialsTypes100,2,0),"")),IFERROR(VLOOKUP(N78,MaterialsTypes100,2,0),""))</f>
        <v/>
      </c>
      <c r="R78" s="59" t="str">
        <f>IF(A78&lt;&gt;"",_xlfn.XLOOKUP(A78,'1C'!A:A,'1C'!K:K,_xlfn.XLOOKUP(C78,'1C'!S:S,'1C'!K:K,"",0),0),"")</f>
        <v>Унисекс</v>
      </c>
      <c r="S78" s="58" t="str">
        <f>_xlfn.XLOOKUP(VALUE($A78),Invoice!$A:$A,Invoice!B:B,"",0)</f>
        <v/>
      </c>
      <c r="T78" s="58">
        <f>_xlfn.XLOOKUP(VALUE($A78),Invoice!$A:$A,Invoice!C:C,"",0)</f>
        <v>0</v>
      </c>
      <c r="U78" s="58">
        <f>_xlfn.XLOOKUP(VALUE($A78),Invoice!$A:$A,Invoice!D:D,"",0)</f>
        <v>0</v>
      </c>
      <c r="V78" s="58">
        <f>_xlfn.XLOOKUP(VALUE($A78),Invoice!$A:$A,Invoice!E:E,"",0)</f>
        <v>1</v>
      </c>
      <c r="W78" s="58">
        <f>_xlfn.XLOOKUP(VALUE($A78),Invoice!$A:$A,Invoice!F:F,"",0)</f>
        <v>0</v>
      </c>
      <c r="X78" s="58" t="str">
        <f>_xlfn.XLOOKUP(VALUE($A78),Invoice!$A:$A,Invoice!G:G,"",0)</f>
        <v/>
      </c>
      <c r="Y78" s="58">
        <f>_xlfn.XLOOKUP(VALUE($A78),Invoice!$A:$A,Invoice!H:H,"",0)</f>
        <v>0</v>
      </c>
      <c r="Z78" s="58" t="str">
        <f>_xlfn.XLOOKUP(VALUE($A78),Invoice!$A:$A,Invoice!I:I,"",0)</f>
        <v/>
      </c>
      <c r="AA78" s="58">
        <f>_xlfn.XLOOKUP(VALUE($A78),Invoice!$A:$A,Invoice!J:J,"",0)</f>
        <v>0</v>
      </c>
      <c r="AB78" s="58" t="str">
        <f>_xlfn.XLOOKUP(VALUE($A78),Invoice!$A:$A,Invoice!K:K,"",0)</f>
        <v/>
      </c>
      <c r="AC78" s="58">
        <f>_xlfn.XLOOKUP(VALUE($A78),Invoice!$A:$A,Invoice!L:L,"",0)</f>
        <v>0</v>
      </c>
      <c r="AD78" s="58" t="str">
        <f>_xlfn.XLOOKUP(VALUE($A78),Invoice!$A:$A,Invoice!M:M,"",0)</f>
        <v/>
      </c>
      <c r="AE78" s="58">
        <f>_xlfn.XLOOKUP(VALUE($A78),Invoice!$A:$A,Invoice!N:N,"",0)</f>
        <v>0</v>
      </c>
      <c r="AF78" s="58">
        <f>_xlfn.XLOOKUP(VALUE($A78),Invoice!$A:$A,Invoice!O:O,"",0)</f>
        <v>0</v>
      </c>
      <c r="AQ78" s="59">
        <f t="shared" si="1"/>
        <v>1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0.1</v>
      </c>
      <c r="AX78" s="43">
        <f t="shared" si="5"/>
        <v>0.15000000000000002</v>
      </c>
      <c r="AY78" s="156">
        <v>1178.8879999999997</v>
      </c>
      <c r="AZ78" s="151">
        <f t="shared" si="6"/>
        <v>1178.8879999999997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hidden="1" customHeight="1">
      <c r="A79" s="43"/>
      <c r="D79" s="43"/>
      <c r="F79" s="43"/>
      <c r="G79" s="56"/>
      <c r="H79" s="43"/>
      <c r="J79" s="43"/>
      <c r="M79" s="66"/>
      <c r="N79" s="148"/>
      <c r="O79" s="65"/>
      <c r="P79" s="56"/>
      <c r="Q79" s="59"/>
      <c r="R79" s="59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R79" s="43"/>
      <c r="AS79" s="56"/>
      <c r="AT79" s="56"/>
      <c r="AZ79" s="151"/>
      <c r="BB79" s="152"/>
      <c r="BC79" s="73"/>
    </row>
    <row r="80" spans="1:55" ht="114.4" hidden="1" customHeight="1">
      <c r="A80" s="43"/>
      <c r="D80" s="43"/>
      <c r="F80" s="43"/>
      <c r="G80" s="56"/>
      <c r="H80" s="43"/>
      <c r="J80" s="43"/>
      <c r="L80" s="59"/>
      <c r="M80" s="147"/>
      <c r="N80" s="148"/>
      <c r="O80" s="65"/>
      <c r="P80" s="56"/>
      <c r="Q80" s="59"/>
      <c r="R80" s="59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R80" s="43"/>
      <c r="AS80" s="56"/>
      <c r="AT80" s="56"/>
      <c r="AZ80" s="151"/>
      <c r="BB80" s="152"/>
      <c r="BC80" s="73"/>
    </row>
    <row r="81" spans="1:55" ht="98.1" hidden="1" customHeight="1">
      <c r="A81" s="43"/>
      <c r="D81" s="43"/>
      <c r="F81" s="43"/>
      <c r="G81" s="56"/>
      <c r="H81" s="43"/>
      <c r="J81" s="43"/>
      <c r="L81" s="59"/>
      <c r="M81" s="147"/>
      <c r="N81" s="148"/>
      <c r="O81" s="65"/>
      <c r="P81" s="56"/>
      <c r="Q81" s="59"/>
      <c r="R81" s="59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R81" s="43"/>
      <c r="AS81" s="56"/>
      <c r="AT81" s="56"/>
      <c r="AZ81" s="151"/>
      <c r="BB81" s="152"/>
      <c r="BC81" s="73"/>
    </row>
    <row r="82" spans="1:55" ht="98.1" hidden="1" customHeight="1">
      <c r="A82" s="43"/>
      <c r="D82" s="43"/>
      <c r="F82" s="43"/>
      <c r="G82" s="56"/>
      <c r="H82" s="43"/>
      <c r="J82" s="43"/>
      <c r="L82" s="59"/>
      <c r="M82" s="147"/>
      <c r="N82" s="148"/>
      <c r="O82" s="65"/>
      <c r="P82" s="56"/>
      <c r="Q82" s="59"/>
      <c r="R82" s="59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R82" s="43"/>
      <c r="AS82" s="56"/>
      <c r="AT82" s="56"/>
      <c r="AZ82" s="151"/>
      <c r="BB82" s="152"/>
      <c r="BC82" s="73"/>
    </row>
    <row r="83" spans="1:55" ht="98.1" hidden="1" customHeight="1">
      <c r="A83" s="43"/>
      <c r="D83" s="43"/>
      <c r="F83" s="43"/>
      <c r="G83" s="56"/>
      <c r="H83" s="43"/>
      <c r="J83" s="43"/>
      <c r="L83" s="59"/>
      <c r="M83" s="147"/>
      <c r="N83" s="148"/>
      <c r="O83" s="65"/>
      <c r="P83" s="56"/>
      <c r="Q83" s="59"/>
      <c r="R83" s="59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R83" s="43"/>
      <c r="AS83" s="56"/>
      <c r="AT83" s="56"/>
      <c r="AZ83" s="151"/>
      <c r="BB83" s="152"/>
      <c r="BC83" s="73"/>
    </row>
    <row r="84" spans="1:55" ht="98.1" hidden="1" customHeight="1">
      <c r="A84" s="43"/>
      <c r="D84" s="43"/>
      <c r="F84" s="43"/>
      <c r="G84" s="56"/>
      <c r="H84" s="43"/>
      <c r="J84" s="43"/>
      <c r="L84" s="59"/>
      <c r="M84" s="147"/>
      <c r="N84" s="149"/>
      <c r="O84" s="65"/>
      <c r="P84" s="43"/>
      <c r="Q84" s="59"/>
      <c r="R84" s="43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R84" s="43"/>
      <c r="AZ84" s="151"/>
      <c r="BB84" s="153"/>
    </row>
    <row r="85" spans="1:55" ht="98.1" hidden="1" customHeight="1">
      <c r="A85" s="43"/>
      <c r="D85" s="43"/>
      <c r="F85" s="43"/>
      <c r="G85" s="56"/>
      <c r="H85" s="43"/>
      <c r="J85" s="43"/>
      <c r="L85" s="59"/>
      <c r="M85" s="147"/>
      <c r="N85" s="149"/>
      <c r="O85" s="65"/>
      <c r="P85" s="43"/>
      <c r="Q85" s="59"/>
      <c r="R85" s="43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R85" s="43"/>
      <c r="AZ85" s="151"/>
      <c r="BB85" s="153"/>
    </row>
    <row r="86" spans="1:55" ht="98.1" hidden="1" customHeight="1">
      <c r="A86" s="43"/>
      <c r="D86" s="43"/>
      <c r="F86" s="43"/>
      <c r="G86" s="56"/>
      <c r="H86" s="43"/>
      <c r="J86" s="43"/>
      <c r="L86" s="63"/>
      <c r="M86" s="66"/>
      <c r="N86" s="56"/>
      <c r="O86" s="65"/>
      <c r="P86" s="56"/>
      <c r="Q86" s="59"/>
      <c r="R86" s="59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R86" s="43"/>
      <c r="AZ86" s="151"/>
      <c r="BB86" s="153"/>
    </row>
    <row r="87" spans="1:55" ht="98.1" hidden="1" customHeight="1">
      <c r="A87" s="43"/>
      <c r="D87" s="43"/>
      <c r="F87" s="43"/>
      <c r="G87" s="56"/>
      <c r="H87" s="43"/>
      <c r="J87" s="43"/>
      <c r="L87" s="59"/>
      <c r="M87" s="147"/>
      <c r="N87" s="149"/>
      <c r="O87" s="65"/>
      <c r="P87" s="43"/>
      <c r="Q87" s="59"/>
      <c r="R87" s="43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R87" s="43"/>
      <c r="AZ87" s="151"/>
      <c r="BB87" s="153"/>
    </row>
    <row r="88" spans="1:55" ht="98.1" hidden="1" customHeight="1">
      <c r="A88" s="43"/>
      <c r="D88" s="43"/>
      <c r="F88" s="43"/>
      <c r="G88" s="56"/>
      <c r="H88" s="43"/>
      <c r="J88" s="43"/>
      <c r="L88" s="59"/>
      <c r="M88" s="147"/>
      <c r="N88" s="149"/>
      <c r="O88" s="65"/>
      <c r="P88" s="43"/>
      <c r="Q88" s="59"/>
      <c r="R88" s="43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R88" s="43"/>
      <c r="AZ88" s="151"/>
      <c r="BB88" s="153"/>
    </row>
    <row r="89" spans="1:55" ht="98.1" hidden="1" customHeight="1">
      <c r="A89" s="43"/>
      <c r="D89" s="43"/>
      <c r="F89" s="43"/>
      <c r="G89" s="56"/>
      <c r="H89" s="43"/>
      <c r="J89" s="43"/>
      <c r="L89" s="59"/>
      <c r="M89" s="147"/>
      <c r="N89" s="149"/>
      <c r="O89" s="65"/>
      <c r="P89" s="43"/>
      <c r="Q89" s="59"/>
      <c r="R89" s="43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R89" s="43"/>
      <c r="AZ89" s="151"/>
      <c r="BB89" s="153"/>
    </row>
    <row r="90" spans="1:55" ht="98.1" hidden="1" customHeight="1">
      <c r="A90" s="43"/>
      <c r="D90" s="43"/>
      <c r="F90" s="43"/>
      <c r="G90" s="56"/>
      <c r="H90" s="43"/>
      <c r="J90" s="43"/>
      <c r="L90" s="59"/>
      <c r="M90" s="147"/>
      <c r="N90" s="149"/>
      <c r="O90" s="65"/>
      <c r="P90" s="43"/>
      <c r="Q90" s="59"/>
      <c r="R90" s="43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R90" s="43"/>
      <c r="AZ90" s="151"/>
      <c r="BB90" s="153"/>
    </row>
    <row r="91" spans="1:55" ht="98.1" hidden="1" customHeight="1">
      <c r="A91" s="43"/>
      <c r="D91" s="43"/>
      <c r="F91" s="43"/>
      <c r="G91" s="56"/>
      <c r="H91" s="43"/>
      <c r="J91" s="43"/>
      <c r="L91" s="59"/>
      <c r="M91" s="147"/>
      <c r="N91" s="149"/>
      <c r="O91" s="65"/>
      <c r="P91" s="43"/>
      <c r="Q91" s="59"/>
      <c r="R91" s="43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R91" s="43"/>
      <c r="AZ91" s="151"/>
      <c r="BB91" s="153"/>
    </row>
    <row r="92" spans="1:55" ht="98.1" hidden="1" customHeight="1">
      <c r="A92" s="43"/>
      <c r="D92" s="43"/>
      <c r="F92" s="43"/>
      <c r="G92" s="56"/>
      <c r="H92" s="43"/>
      <c r="J92" s="43"/>
      <c r="L92" s="59"/>
      <c r="M92" s="147"/>
      <c r="N92" s="149"/>
      <c r="O92" s="65"/>
      <c r="P92" s="43"/>
      <c r="Q92" s="59"/>
      <c r="R92" s="43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R92" s="43"/>
      <c r="AZ92" s="151"/>
      <c r="BB92" s="153"/>
    </row>
    <row r="93" spans="1:55" ht="98.1" hidden="1" customHeight="1">
      <c r="A93" s="43"/>
      <c r="D93" s="43"/>
      <c r="F93" s="43"/>
      <c r="G93" s="56"/>
      <c r="H93" s="43"/>
      <c r="J93" s="43"/>
      <c r="L93" s="63"/>
      <c r="M93" s="66"/>
      <c r="N93" s="56"/>
      <c r="O93" s="65"/>
      <c r="P93" s="56"/>
      <c r="Q93" s="59"/>
      <c r="R93" s="59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R93" s="43"/>
      <c r="AZ93" s="151"/>
      <c r="BB93" s="153"/>
    </row>
    <row r="94" spans="1:55" ht="98.1" hidden="1" customHeight="1">
      <c r="A94" s="43"/>
      <c r="D94" s="43"/>
      <c r="F94" s="43"/>
      <c r="G94" s="56"/>
      <c r="H94" s="43"/>
      <c r="J94" s="43"/>
      <c r="L94" s="59"/>
      <c r="M94" s="147"/>
      <c r="N94" s="149"/>
      <c r="O94" s="65"/>
      <c r="P94" s="43"/>
      <c r="Q94" s="59"/>
      <c r="R94" s="43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R94" s="43"/>
      <c r="AZ94" s="151"/>
      <c r="BB94" s="153"/>
    </row>
    <row r="95" spans="1:55" ht="98.1" hidden="1" customHeight="1">
      <c r="A95" s="43"/>
      <c r="D95" s="43"/>
      <c r="F95" s="43"/>
      <c r="G95" s="56"/>
      <c r="H95" s="43"/>
      <c r="J95" s="43"/>
      <c r="L95" s="63"/>
      <c r="M95" s="66"/>
      <c r="N95" s="56"/>
      <c r="O95" s="65"/>
      <c r="P95" s="56"/>
      <c r="Q95" s="59"/>
      <c r="R95" s="59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R95" s="43"/>
      <c r="AZ95" s="151"/>
      <c r="BB95" s="153"/>
    </row>
    <row r="96" spans="1:55" ht="98.1" hidden="1" customHeight="1">
      <c r="A96" s="43"/>
      <c r="D96" s="43"/>
      <c r="F96" s="43"/>
      <c r="G96" s="56"/>
      <c r="H96" s="43"/>
      <c r="J96" s="43"/>
      <c r="L96" s="59"/>
      <c r="M96" s="147"/>
      <c r="N96" s="149"/>
      <c r="O96" s="65"/>
      <c r="P96" s="43"/>
      <c r="Q96" s="59"/>
      <c r="R96" s="43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R96" s="43"/>
      <c r="AZ96" s="151"/>
      <c r="BB96" s="153"/>
    </row>
    <row r="97" spans="1:54" ht="98.1" hidden="1" customHeight="1">
      <c r="A97" s="43"/>
      <c r="D97" s="43"/>
      <c r="F97" s="43"/>
      <c r="G97" s="56"/>
      <c r="H97" s="43"/>
      <c r="J97" s="43"/>
      <c r="L97" s="59"/>
      <c r="M97" s="147"/>
      <c r="N97" s="149"/>
      <c r="O97" s="65"/>
      <c r="P97" s="43"/>
      <c r="Q97" s="58"/>
      <c r="R97" s="43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R97" s="43"/>
      <c r="AZ97" s="151"/>
      <c r="BB97" s="153"/>
    </row>
    <row r="98" spans="1:54" ht="98.1" hidden="1" customHeight="1">
      <c r="A98" s="43"/>
      <c r="G98" s="63"/>
      <c r="J98" s="43"/>
      <c r="L98" s="63"/>
      <c r="M98" s="66"/>
      <c r="N98" s="63"/>
      <c r="O98" s="65"/>
      <c r="P98" s="63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R98" s="66"/>
      <c r="AZ98" s="151"/>
      <c r="BB98" s="153"/>
    </row>
    <row r="99" spans="1:54" ht="105.4" hidden="1" customHeight="1">
      <c r="A99" s="43"/>
      <c r="G99" s="63"/>
      <c r="J99" s="43"/>
      <c r="L99" s="63"/>
      <c r="M99" s="66"/>
      <c r="N99" s="63"/>
      <c r="O99" s="65"/>
      <c r="P99" s="63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R99" s="66"/>
      <c r="AZ99" s="151"/>
      <c r="BB99" s="153"/>
    </row>
    <row r="100" spans="1:54" ht="98.1" hidden="1" customHeight="1">
      <c r="A100" s="43"/>
      <c r="D100" s="43"/>
      <c r="F100" s="43"/>
      <c r="G100" s="56"/>
      <c r="H100" s="43"/>
      <c r="J100" s="43"/>
      <c r="L100" s="59"/>
      <c r="M100" s="147"/>
      <c r="N100" s="149"/>
      <c r="O100" s="65"/>
      <c r="P100" s="43"/>
      <c r="Q100" s="59"/>
      <c r="R100" s="43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R100" s="43"/>
      <c r="AZ100" s="151"/>
      <c r="BB100" s="153"/>
    </row>
    <row r="101" spans="1:54" ht="98.1" hidden="1" customHeight="1">
      <c r="A101" s="43"/>
      <c r="D101" s="43"/>
      <c r="F101" s="43"/>
      <c r="G101" s="56"/>
      <c r="H101" s="43"/>
      <c r="J101" s="43"/>
      <c r="L101" s="63"/>
      <c r="M101" s="66"/>
      <c r="N101" s="56"/>
      <c r="O101" s="65"/>
      <c r="P101" s="56"/>
      <c r="Q101" s="59"/>
      <c r="R101" s="59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R101" s="43"/>
      <c r="AZ101" s="151"/>
      <c r="BB101" s="153"/>
    </row>
    <row r="102" spans="1:54" ht="98.1" hidden="1" customHeight="1">
      <c r="A102" s="43"/>
      <c r="G102" s="63"/>
      <c r="J102" s="43"/>
      <c r="L102" s="63"/>
      <c r="M102" s="66"/>
      <c r="N102" s="63"/>
      <c r="O102" s="65"/>
      <c r="P102" s="63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R102" s="66"/>
      <c r="AZ102" s="151"/>
      <c r="BB102" s="153"/>
    </row>
    <row r="103" spans="1:54" ht="98.1" hidden="1" customHeight="1">
      <c r="A103" s="43"/>
      <c r="G103" s="63"/>
      <c r="J103" s="43"/>
      <c r="L103" s="63"/>
      <c r="M103" s="66"/>
      <c r="N103" s="63"/>
      <c r="O103" s="65"/>
      <c r="P103" s="63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R103" s="66"/>
      <c r="AZ103" s="151"/>
      <c r="BB103" s="153"/>
    </row>
    <row r="104" spans="1:54" ht="101.45" hidden="1" customHeight="1">
      <c r="A104" s="43"/>
      <c r="D104" s="43"/>
      <c r="F104" s="43"/>
      <c r="G104" s="56"/>
      <c r="H104" s="43"/>
      <c r="J104" s="43"/>
      <c r="L104" s="59"/>
      <c r="M104" s="147"/>
      <c r="N104" s="149"/>
      <c r="O104" s="65"/>
      <c r="P104" s="43"/>
      <c r="Q104" s="59"/>
      <c r="R104" s="43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R104" s="43"/>
      <c r="AZ104" s="151"/>
      <c r="BB104" s="153"/>
    </row>
    <row r="105" spans="1:54" ht="98.1" hidden="1" customHeight="1">
      <c r="A105" s="43"/>
      <c r="D105" s="43"/>
      <c r="F105" s="43"/>
      <c r="G105" s="56"/>
      <c r="H105" s="43"/>
      <c r="J105" s="43"/>
      <c r="L105" s="59"/>
      <c r="M105" s="147"/>
      <c r="N105" s="149"/>
      <c r="O105" s="65"/>
      <c r="P105" s="43"/>
      <c r="Q105" s="59"/>
      <c r="R105" s="43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R105" s="43"/>
      <c r="AZ105" s="151"/>
      <c r="BB105" s="153"/>
    </row>
    <row r="106" spans="1:54" ht="98.1" hidden="1" customHeight="1">
      <c r="A106" s="43"/>
      <c r="G106" s="63"/>
      <c r="J106" s="43"/>
      <c r="L106" s="63"/>
      <c r="M106" s="66"/>
      <c r="N106" s="63"/>
      <c r="O106" s="65"/>
      <c r="P106" s="63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R106" s="66"/>
      <c r="AZ106" s="151"/>
      <c r="BB106" s="153"/>
    </row>
    <row r="107" spans="1:54" ht="100.35" hidden="1" customHeight="1">
      <c r="A107" s="43"/>
      <c r="G107" s="63"/>
      <c r="J107" s="43"/>
      <c r="L107" s="63"/>
      <c r="M107" s="66"/>
      <c r="N107" s="63"/>
      <c r="O107" s="65"/>
      <c r="P107" s="63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R107" s="66"/>
      <c r="AZ107" s="151"/>
      <c r="BB107" s="153"/>
    </row>
    <row r="108" spans="1:54" ht="98.1" hidden="1" customHeight="1">
      <c r="A108" s="43"/>
      <c r="G108" s="63"/>
      <c r="J108" s="43"/>
      <c r="L108" s="63"/>
      <c r="M108" s="66"/>
      <c r="N108" s="63"/>
      <c r="O108" s="65"/>
      <c r="P108" s="63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R108" s="66"/>
      <c r="AZ108" s="151"/>
      <c r="BB108" s="153"/>
    </row>
    <row r="109" spans="1:54" ht="98.1" hidden="1" customHeight="1">
      <c r="A109" s="43"/>
      <c r="G109" s="63"/>
      <c r="J109" s="43"/>
      <c r="L109" s="63"/>
      <c r="M109" s="66"/>
      <c r="N109" s="63"/>
      <c r="O109" s="65"/>
      <c r="P109" s="63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R109" s="66"/>
      <c r="AZ109" s="151"/>
      <c r="BB109" s="153"/>
    </row>
    <row r="110" spans="1:54" ht="98.1" hidden="1" customHeight="1">
      <c r="A110" s="43"/>
      <c r="G110" s="63"/>
      <c r="J110" s="43"/>
      <c r="L110" s="63"/>
      <c r="M110" s="66"/>
      <c r="N110" s="63"/>
      <c r="O110" s="65"/>
      <c r="P110" s="63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R110" s="66"/>
      <c r="AZ110" s="151"/>
      <c r="BB110" s="153"/>
    </row>
    <row r="111" spans="1:54" ht="98.1" hidden="1" customHeight="1">
      <c r="A111" s="43"/>
      <c r="G111" s="63"/>
      <c r="J111" s="43"/>
      <c r="L111" s="63"/>
      <c r="M111" s="66"/>
      <c r="N111" s="63"/>
      <c r="O111" s="65"/>
      <c r="P111" s="63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R111" s="66"/>
      <c r="AZ111" s="151"/>
      <c r="BB111" s="153"/>
    </row>
    <row r="112" spans="1:54" ht="98.1" hidden="1" customHeight="1">
      <c r="A112" s="43"/>
      <c r="D112" s="43"/>
      <c r="F112" s="43"/>
      <c r="G112" s="56"/>
      <c r="H112" s="43"/>
      <c r="J112" s="43"/>
      <c r="L112" s="59"/>
      <c r="M112" s="147"/>
      <c r="N112" s="149"/>
      <c r="O112" s="65"/>
      <c r="P112" s="43"/>
      <c r="Q112" s="59"/>
      <c r="R112" s="43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R112" s="43"/>
      <c r="AZ112" s="151"/>
      <c r="BB112" s="153"/>
    </row>
    <row r="113" spans="1:54" ht="98.1" hidden="1" customHeight="1">
      <c r="A113" s="43"/>
      <c r="D113" s="43"/>
      <c r="F113" s="43"/>
      <c r="G113" s="56"/>
      <c r="H113" s="43"/>
      <c r="J113" s="43"/>
      <c r="L113" s="59"/>
      <c r="M113" s="147"/>
      <c r="N113" s="149"/>
      <c r="O113" s="65"/>
      <c r="P113" s="43"/>
      <c r="Q113" s="59"/>
      <c r="R113" s="43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R113" s="43"/>
      <c r="AZ113" s="151"/>
      <c r="BB113" s="153"/>
    </row>
    <row r="114" spans="1:54" ht="98.1" hidden="1" customHeight="1">
      <c r="A114" s="43"/>
      <c r="G114" s="63"/>
      <c r="J114" s="43"/>
      <c r="L114" s="63"/>
      <c r="M114" s="66"/>
      <c r="N114" s="63"/>
      <c r="O114" s="65"/>
      <c r="P114" s="63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R114" s="66"/>
      <c r="AZ114" s="151"/>
      <c r="BB114" s="153"/>
    </row>
    <row r="115" spans="1:54" ht="98.1" hidden="1" customHeight="1">
      <c r="A115" s="43"/>
      <c r="G115" s="63"/>
      <c r="J115" s="43"/>
      <c r="L115" s="63"/>
      <c r="M115" s="66"/>
      <c r="N115" s="63"/>
      <c r="O115" s="65"/>
      <c r="P115" s="63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R115" s="66"/>
      <c r="AZ115" s="151"/>
      <c r="BB115" s="153"/>
    </row>
    <row r="116" spans="1:54" ht="98.1" hidden="1" customHeight="1">
      <c r="A116" s="43"/>
      <c r="G116" s="63"/>
      <c r="J116" s="43"/>
      <c r="L116" s="63"/>
      <c r="M116" s="66"/>
      <c r="N116" s="63"/>
      <c r="O116" s="65"/>
      <c r="P116" s="63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R116" s="66"/>
      <c r="AZ116" s="151"/>
      <c r="BB116" s="153"/>
    </row>
    <row r="117" spans="1:54" ht="98.1" hidden="1" customHeight="1">
      <c r="A117" s="43"/>
      <c r="D117" s="43"/>
      <c r="F117" s="43"/>
      <c r="G117" s="56"/>
      <c r="H117" s="43"/>
      <c r="J117" s="43"/>
      <c r="L117" s="63"/>
      <c r="M117" s="66"/>
      <c r="N117" s="56"/>
      <c r="O117" s="65"/>
      <c r="P117" s="56"/>
      <c r="Q117" s="59"/>
      <c r="R117" s="59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R117" s="43"/>
      <c r="AZ117" s="151"/>
      <c r="BB117" s="153"/>
    </row>
    <row r="118" spans="1:54" ht="98.1" hidden="1" customHeight="1">
      <c r="A118" s="43"/>
      <c r="D118" s="43"/>
      <c r="F118" s="43"/>
      <c r="G118" s="56"/>
      <c r="H118" s="43"/>
      <c r="J118" s="43"/>
      <c r="L118" s="59"/>
      <c r="M118" s="147"/>
      <c r="N118" s="149"/>
      <c r="O118" s="65"/>
      <c r="P118" s="43"/>
      <c r="Q118" s="59"/>
      <c r="R118" s="43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R118" s="43"/>
      <c r="AZ118" s="151"/>
      <c r="BB118" s="153"/>
    </row>
    <row r="119" spans="1:54" ht="98.1" hidden="1" customHeight="1">
      <c r="A119" s="43"/>
      <c r="D119" s="43"/>
      <c r="F119" s="43"/>
      <c r="G119" s="56"/>
      <c r="H119" s="43"/>
      <c r="J119" s="43"/>
      <c r="L119" s="59"/>
      <c r="M119" s="147"/>
      <c r="N119" s="149"/>
      <c r="O119" s="65"/>
      <c r="P119" s="43"/>
      <c r="Q119" s="59"/>
      <c r="R119" s="43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R119" s="43"/>
      <c r="AZ119" s="151"/>
      <c r="BB119" s="153"/>
    </row>
    <row r="120" spans="1:54" ht="98.1" hidden="1" customHeight="1">
      <c r="A120" s="43"/>
      <c r="D120" s="43"/>
      <c r="F120" s="43"/>
      <c r="G120" s="56"/>
      <c r="H120" s="43"/>
      <c r="J120" s="43"/>
      <c r="L120" s="59"/>
      <c r="M120" s="147"/>
      <c r="N120" s="149"/>
      <c r="O120" s="65"/>
      <c r="P120" s="43"/>
      <c r="Q120" s="59"/>
      <c r="R120" s="43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R120" s="43"/>
      <c r="AZ120" s="151"/>
      <c r="BB120" s="153"/>
    </row>
    <row r="121" spans="1:54" ht="98.1" hidden="1" customHeight="1">
      <c r="A121" s="43"/>
      <c r="D121" s="43"/>
      <c r="F121" s="43"/>
      <c r="G121" s="56"/>
      <c r="H121" s="43"/>
      <c r="J121" s="43"/>
      <c r="L121" s="59"/>
      <c r="M121" s="147"/>
      <c r="N121" s="149"/>
      <c r="O121" s="65"/>
      <c r="P121" s="43"/>
      <c r="Q121" s="59"/>
      <c r="R121" s="43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R121" s="43"/>
      <c r="AZ121" s="151"/>
      <c r="BB121" s="153"/>
    </row>
    <row r="122" spans="1:54" ht="98.1" hidden="1" customHeight="1">
      <c r="A122" s="43"/>
      <c r="D122" s="43"/>
      <c r="F122" s="43"/>
      <c r="G122" s="56"/>
      <c r="H122" s="43"/>
      <c r="J122" s="43"/>
      <c r="L122" s="59"/>
      <c r="M122" s="147"/>
      <c r="N122" s="149"/>
      <c r="O122" s="65"/>
      <c r="P122" s="43"/>
      <c r="Q122" s="59"/>
      <c r="R122" s="43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R122" s="43"/>
      <c r="AZ122" s="151"/>
      <c r="BB122" s="153"/>
    </row>
    <row r="123" spans="1:54" ht="98.1" hidden="1" customHeight="1">
      <c r="A123" s="43"/>
      <c r="D123" s="43"/>
      <c r="F123" s="43"/>
      <c r="G123" s="56"/>
      <c r="H123" s="43"/>
      <c r="J123" s="43"/>
      <c r="L123" s="59"/>
      <c r="M123" s="147"/>
      <c r="N123" s="149"/>
      <c r="O123" s="65"/>
      <c r="P123" s="43"/>
      <c r="Q123" s="59"/>
      <c r="R123" s="43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R123" s="43"/>
      <c r="AZ123" s="151"/>
      <c r="BB123" s="153"/>
    </row>
    <row r="124" spans="1:54" ht="98.1" hidden="1" customHeight="1">
      <c r="A124" s="43"/>
      <c r="D124" s="43"/>
      <c r="F124" s="43"/>
      <c r="G124" s="56"/>
      <c r="H124" s="43"/>
      <c r="J124" s="43"/>
      <c r="L124" s="59"/>
      <c r="M124" s="147"/>
      <c r="N124" s="149"/>
      <c r="O124" s="65"/>
      <c r="P124" s="43"/>
      <c r="Q124" s="59"/>
      <c r="R124" s="43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R124" s="43"/>
      <c r="AZ124" s="151"/>
      <c r="BB124" s="153"/>
    </row>
    <row r="125" spans="1:54" ht="98.1" hidden="1" customHeight="1">
      <c r="A125" s="43"/>
      <c r="D125" s="43"/>
      <c r="F125" s="43"/>
      <c r="G125" s="56"/>
      <c r="H125" s="43"/>
      <c r="J125" s="43"/>
      <c r="L125" s="59"/>
      <c r="M125" s="147"/>
      <c r="N125" s="149"/>
      <c r="O125" s="65"/>
      <c r="P125" s="43"/>
      <c r="Q125" s="59"/>
      <c r="R125" s="43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R125" s="43"/>
      <c r="AZ125" s="151"/>
      <c r="BB125" s="153"/>
    </row>
    <row r="126" spans="1:54" ht="98.1" hidden="1" customHeight="1">
      <c r="A126" s="43"/>
      <c r="D126" s="43"/>
      <c r="F126" s="43"/>
      <c r="G126" s="56"/>
      <c r="H126" s="43"/>
      <c r="J126" s="43"/>
      <c r="L126" s="63"/>
      <c r="M126" s="66"/>
      <c r="N126" s="56"/>
      <c r="O126" s="65"/>
      <c r="P126" s="56"/>
      <c r="Q126" s="59"/>
      <c r="R126" s="59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R126" s="43"/>
      <c r="AZ126" s="151"/>
      <c r="BB126" s="153"/>
    </row>
    <row r="127" spans="1:54" ht="98.1" hidden="1" customHeight="1">
      <c r="A127" s="43"/>
      <c r="D127" s="43"/>
      <c r="F127" s="43"/>
      <c r="G127" s="56"/>
      <c r="H127" s="43"/>
      <c r="J127" s="43"/>
      <c r="L127" s="59"/>
      <c r="M127" s="147"/>
      <c r="N127" s="149"/>
      <c r="O127" s="65"/>
      <c r="P127" s="43"/>
      <c r="Q127" s="59"/>
      <c r="R127" s="43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R127" s="43"/>
      <c r="AZ127" s="151"/>
      <c r="BB127" s="153"/>
    </row>
    <row r="128" spans="1:54" ht="98.1" hidden="1" customHeight="1">
      <c r="A128" s="43"/>
      <c r="D128" s="43"/>
      <c r="F128" s="43"/>
      <c r="G128" s="56"/>
      <c r="H128" s="43"/>
      <c r="J128" s="43"/>
      <c r="L128" s="63"/>
      <c r="M128" s="66"/>
      <c r="N128" s="56"/>
      <c r="O128" s="65"/>
      <c r="P128" s="56"/>
      <c r="Q128" s="59"/>
      <c r="R128" s="59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R128" s="43"/>
      <c r="AZ128" s="151"/>
      <c r="BB128" s="153"/>
    </row>
    <row r="129" spans="1:54" ht="98.1" hidden="1" customHeight="1">
      <c r="A129" s="43"/>
      <c r="D129" s="43"/>
      <c r="F129" s="43"/>
      <c r="G129" s="56"/>
      <c r="H129" s="43"/>
      <c r="J129" s="43"/>
      <c r="L129" s="59"/>
      <c r="M129" s="147"/>
      <c r="N129" s="149"/>
      <c r="O129" s="65"/>
      <c r="P129" s="43"/>
      <c r="Q129" s="59"/>
      <c r="R129" s="43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R129" s="43"/>
      <c r="AZ129" s="151"/>
      <c r="BB129" s="153"/>
    </row>
    <row r="130" spans="1:54" ht="98.1" hidden="1" customHeight="1">
      <c r="A130" s="43"/>
      <c r="D130" s="43"/>
      <c r="F130" s="43"/>
      <c r="G130" s="56"/>
      <c r="H130" s="43"/>
      <c r="J130" s="43"/>
      <c r="L130" s="59"/>
      <c r="M130" s="147"/>
      <c r="N130" s="149"/>
      <c r="O130" s="65"/>
      <c r="P130" s="43"/>
      <c r="Q130" s="59"/>
      <c r="R130" s="43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R130" s="43"/>
      <c r="AZ130" s="151"/>
      <c r="BB130" s="153"/>
    </row>
    <row r="131" spans="1:54" ht="98.1" hidden="1" customHeight="1">
      <c r="A131" s="43"/>
      <c r="D131" s="43"/>
      <c r="F131" s="43"/>
      <c r="G131" s="56"/>
      <c r="H131" s="43"/>
      <c r="J131" s="43"/>
      <c r="L131" s="59"/>
      <c r="M131" s="147"/>
      <c r="N131" s="149"/>
      <c r="O131" s="65"/>
      <c r="P131" s="43"/>
      <c r="Q131" s="59"/>
      <c r="R131" s="43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R131" s="43"/>
      <c r="AZ131" s="151"/>
      <c r="BB131" s="153"/>
    </row>
    <row r="132" spans="1:54" ht="98.1" hidden="1" customHeight="1">
      <c r="A132" s="43"/>
      <c r="D132" s="43"/>
      <c r="F132" s="43"/>
      <c r="G132" s="56"/>
      <c r="H132" s="43"/>
      <c r="J132" s="43"/>
      <c r="L132" s="59"/>
      <c r="M132" s="147"/>
      <c r="N132" s="149"/>
      <c r="O132" s="65"/>
      <c r="P132" s="43"/>
      <c r="Q132" s="59"/>
      <c r="R132" s="43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R132" s="43"/>
      <c r="AZ132" s="151"/>
      <c r="BB132" s="153"/>
    </row>
    <row r="133" spans="1:54" ht="98.1" hidden="1" customHeight="1">
      <c r="A133" s="43"/>
      <c r="D133" s="43"/>
      <c r="F133" s="43"/>
      <c r="G133" s="56"/>
      <c r="H133" s="43"/>
      <c r="J133" s="43"/>
      <c r="L133" s="59"/>
      <c r="M133" s="147"/>
      <c r="N133" s="149"/>
      <c r="O133" s="65"/>
      <c r="P133" s="43"/>
      <c r="Q133" s="59"/>
      <c r="R133" s="43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R133" s="43"/>
      <c r="AZ133" s="151"/>
      <c r="BB133" s="153"/>
    </row>
    <row r="134" spans="1:54" ht="98.1" hidden="1" customHeight="1">
      <c r="A134" s="43"/>
      <c r="D134" s="43"/>
      <c r="F134" s="43"/>
      <c r="G134" s="56"/>
      <c r="H134" s="43"/>
      <c r="J134" s="43"/>
      <c r="L134" s="59"/>
      <c r="M134" s="147"/>
      <c r="N134" s="149"/>
      <c r="O134" s="65"/>
      <c r="P134" s="43"/>
      <c r="Q134" s="59"/>
      <c r="R134" s="43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R134" s="43"/>
      <c r="AZ134" s="151"/>
      <c r="BB134" s="153"/>
    </row>
    <row r="135" spans="1:54" ht="98.1" hidden="1" customHeight="1">
      <c r="A135" s="43"/>
      <c r="G135" s="63"/>
      <c r="J135" s="43"/>
      <c r="L135" s="63"/>
      <c r="M135" s="66"/>
      <c r="N135" s="63"/>
      <c r="O135" s="65"/>
      <c r="P135" s="63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R135" s="66"/>
      <c r="AZ135" s="151"/>
      <c r="BB135" s="153"/>
    </row>
    <row r="136" spans="1:54" ht="98.1" hidden="1" customHeight="1">
      <c r="A136" s="43"/>
      <c r="G136" s="63"/>
      <c r="J136" s="43"/>
      <c r="L136" s="63"/>
      <c r="M136" s="66"/>
      <c r="N136" s="63"/>
      <c r="O136" s="65"/>
      <c r="P136" s="63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R136" s="66"/>
      <c r="AZ136" s="151"/>
      <c r="BB136" s="153"/>
    </row>
    <row r="137" spans="1:54" ht="103.35" hidden="1" customHeight="1">
      <c r="A137" s="43"/>
      <c r="G137" s="63"/>
      <c r="J137" s="43"/>
      <c r="L137" s="63"/>
      <c r="M137" s="66"/>
      <c r="N137" s="63"/>
      <c r="O137" s="65"/>
      <c r="P137" s="63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R137" s="66"/>
      <c r="AZ137" s="151"/>
      <c r="BB137" s="153"/>
    </row>
    <row r="138" spans="1:54" ht="108.95" hidden="1" customHeight="1">
      <c r="A138" s="43"/>
      <c r="D138" s="43"/>
      <c r="F138" s="43"/>
      <c r="G138" s="56"/>
      <c r="H138" s="43"/>
      <c r="J138" s="43"/>
      <c r="L138" s="59"/>
      <c r="M138" s="147"/>
      <c r="N138" s="149"/>
      <c r="O138" s="65"/>
      <c r="P138" s="43"/>
      <c r="Q138" s="59"/>
      <c r="R138" s="43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R138" s="43"/>
      <c r="AZ138" s="151"/>
      <c r="BB138" s="153"/>
    </row>
    <row r="139" spans="1:54" ht="98.1" hidden="1" customHeight="1">
      <c r="A139" s="43"/>
      <c r="G139" s="63"/>
      <c r="J139" s="43"/>
      <c r="L139" s="63"/>
      <c r="M139" s="66"/>
      <c r="N139" s="63"/>
      <c r="O139" s="65"/>
      <c r="P139" s="63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R139" s="66"/>
      <c r="AZ139" s="151"/>
      <c r="BB139" s="153"/>
    </row>
    <row r="140" spans="1:54" ht="98.1" hidden="1" customHeight="1">
      <c r="A140" s="43"/>
      <c r="G140" s="63"/>
      <c r="J140" s="43"/>
      <c r="L140" s="63"/>
      <c r="M140" s="66"/>
      <c r="N140" s="63"/>
      <c r="O140" s="65"/>
      <c r="P140" s="63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R140" s="66"/>
      <c r="AZ140" s="151"/>
      <c r="BB140" s="153"/>
    </row>
    <row r="141" spans="1:54" ht="105.95" hidden="1" customHeight="1">
      <c r="A141" s="43"/>
      <c r="D141" s="43"/>
      <c r="F141" s="43"/>
      <c r="G141" s="56"/>
      <c r="H141" s="43"/>
      <c r="J141" s="43"/>
      <c r="L141" s="59"/>
      <c r="M141" s="147"/>
      <c r="N141" s="149"/>
      <c r="O141" s="65"/>
      <c r="P141" s="43"/>
      <c r="Q141" s="59"/>
      <c r="R141" s="43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R141" s="43"/>
      <c r="AZ141" s="151"/>
      <c r="BB141" s="153"/>
    </row>
    <row r="142" spans="1:54" ht="98.1" hidden="1" customHeight="1">
      <c r="A142" s="43"/>
      <c r="D142" s="43"/>
      <c r="F142" s="43"/>
      <c r="G142" s="56"/>
      <c r="H142" s="43"/>
      <c r="J142" s="43"/>
      <c r="L142" s="59"/>
      <c r="M142" s="147"/>
      <c r="N142" s="149"/>
      <c r="O142" s="65"/>
      <c r="P142" s="43"/>
      <c r="Q142" s="59"/>
      <c r="R142" s="43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R142" s="43"/>
      <c r="AZ142" s="151"/>
      <c r="BB142" s="153"/>
    </row>
    <row r="143" spans="1:54" ht="99.75" hidden="1" customHeight="1">
      <c r="A143" s="43"/>
      <c r="D143" s="43"/>
      <c r="F143" s="43"/>
      <c r="G143" s="56"/>
      <c r="H143" s="43"/>
      <c r="J143" s="43"/>
      <c r="L143" s="59"/>
      <c r="M143" s="147"/>
      <c r="N143" s="149"/>
      <c r="O143" s="65"/>
      <c r="P143" s="43"/>
      <c r="Q143" s="59"/>
      <c r="R143" s="43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R143" s="43"/>
      <c r="AZ143" s="151"/>
      <c r="BB143" s="153"/>
    </row>
    <row r="144" spans="1:54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761E8-D149-4C47-B4E8-0239A3309A07}">
  <dimension ref="A1:Q36"/>
  <sheetViews>
    <sheetView workbookViewId="0">
      <selection activeCell="F27" sqref="F27"/>
    </sheetView>
  </sheetViews>
  <sheetFormatPr defaultRowHeight="15"/>
  <cols>
    <col min="1" max="1" width="10" bestFit="1" customWidth="1"/>
    <col min="16" max="16" width="9.28515625" style="157" bestFit="1" customWidth="1"/>
    <col min="17" max="17" width="9.42578125" style="157" bestFit="1" customWidth="1"/>
  </cols>
  <sheetData>
    <row r="1" spans="1:17">
      <c r="A1" s="158" t="s">
        <v>6128</v>
      </c>
      <c r="B1" s="158" t="s">
        <v>6129</v>
      </c>
      <c r="C1" s="158"/>
      <c r="D1" s="158"/>
      <c r="E1" s="158">
        <v>55</v>
      </c>
      <c r="F1" s="158"/>
      <c r="G1" s="158">
        <v>57</v>
      </c>
      <c r="H1" s="158"/>
      <c r="I1" s="158">
        <v>59</v>
      </c>
      <c r="J1" s="158"/>
      <c r="K1" s="158">
        <v>61</v>
      </c>
      <c r="L1" s="158"/>
      <c r="M1" s="158">
        <v>63</v>
      </c>
      <c r="N1" s="158"/>
      <c r="O1" s="158"/>
      <c r="P1" s="159" t="s">
        <v>6130</v>
      </c>
      <c r="Q1" s="159" t="s">
        <v>6131</v>
      </c>
    </row>
    <row r="2" spans="1:17">
      <c r="A2" s="160">
        <v>213840271</v>
      </c>
      <c r="B2" s="160" t="s">
        <v>47</v>
      </c>
      <c r="C2" s="160"/>
      <c r="D2" s="160"/>
      <c r="E2" s="160" t="s">
        <v>47</v>
      </c>
      <c r="F2" s="160"/>
      <c r="G2" s="160" t="s">
        <v>47</v>
      </c>
      <c r="H2" s="160"/>
      <c r="I2" s="160">
        <v>2</v>
      </c>
      <c r="J2" s="160"/>
      <c r="K2" s="160">
        <v>1</v>
      </c>
      <c r="L2" s="160"/>
      <c r="M2" s="160" t="s">
        <v>47</v>
      </c>
      <c r="N2" s="160"/>
      <c r="O2" s="160"/>
      <c r="P2" s="161">
        <v>87.2</v>
      </c>
      <c r="Q2" s="161">
        <v>261.60000000000002</v>
      </c>
    </row>
    <row r="3" spans="1:17">
      <c r="A3" s="160">
        <v>24785057</v>
      </c>
      <c r="B3" s="160" t="s">
        <v>47</v>
      </c>
      <c r="C3" s="160"/>
      <c r="D3" s="160"/>
      <c r="E3" s="160">
        <v>2</v>
      </c>
      <c r="F3" s="160"/>
      <c r="G3" s="160">
        <v>3</v>
      </c>
      <c r="H3" s="160"/>
      <c r="I3" s="160">
        <v>4</v>
      </c>
      <c r="J3" s="160"/>
      <c r="K3" s="160">
        <v>5</v>
      </c>
      <c r="L3" s="160"/>
      <c r="M3" s="160">
        <v>5</v>
      </c>
      <c r="N3" s="160"/>
      <c r="O3" s="160"/>
      <c r="P3" s="161">
        <v>23.92</v>
      </c>
      <c r="Q3" s="161">
        <v>454.48</v>
      </c>
    </row>
    <row r="4" spans="1:17">
      <c r="A4" s="160">
        <v>775119082</v>
      </c>
      <c r="B4" s="160">
        <v>110</v>
      </c>
      <c r="C4" s="160"/>
      <c r="D4" s="160"/>
      <c r="E4" s="160" t="s">
        <v>47</v>
      </c>
      <c r="F4" s="160"/>
      <c r="G4" s="160" t="s">
        <v>47</v>
      </c>
      <c r="H4" s="160"/>
      <c r="I4" s="160" t="s">
        <v>47</v>
      </c>
      <c r="J4" s="160"/>
      <c r="K4" s="160" t="s">
        <v>47</v>
      </c>
      <c r="L4" s="160"/>
      <c r="M4" s="160" t="s">
        <v>47</v>
      </c>
      <c r="N4" s="160"/>
      <c r="O4" s="160"/>
      <c r="P4" s="161">
        <v>11.920000000000002</v>
      </c>
      <c r="Q4" s="161">
        <v>1311.2000000000003</v>
      </c>
    </row>
    <row r="5" spans="1:17">
      <c r="A5" s="160">
        <v>775119222</v>
      </c>
      <c r="B5" s="160">
        <v>50</v>
      </c>
      <c r="C5" s="160"/>
      <c r="D5" s="160"/>
      <c r="E5" s="160" t="s">
        <v>47</v>
      </c>
      <c r="F5" s="160"/>
      <c r="G5" s="160" t="s">
        <v>47</v>
      </c>
      <c r="H5" s="160"/>
      <c r="I5" s="160" t="s">
        <v>47</v>
      </c>
      <c r="J5" s="160"/>
      <c r="K5" s="160" t="s">
        <v>47</v>
      </c>
      <c r="L5" s="160"/>
      <c r="M5" s="160" t="s">
        <v>47</v>
      </c>
      <c r="N5" s="160"/>
      <c r="O5" s="160"/>
      <c r="P5" s="161">
        <v>11.920000000000002</v>
      </c>
      <c r="Q5" s="161">
        <v>596.00000000000011</v>
      </c>
    </row>
    <row r="6" spans="1:17">
      <c r="A6" s="160">
        <v>775119283</v>
      </c>
      <c r="B6" s="160">
        <v>75</v>
      </c>
      <c r="C6" s="160"/>
      <c r="D6" s="160"/>
      <c r="E6" s="160" t="s">
        <v>47</v>
      </c>
      <c r="F6" s="160"/>
      <c r="G6" s="160" t="s">
        <v>47</v>
      </c>
      <c r="H6" s="160"/>
      <c r="I6" s="160" t="s">
        <v>47</v>
      </c>
      <c r="J6" s="160"/>
      <c r="K6" s="160" t="s">
        <v>47</v>
      </c>
      <c r="L6" s="160"/>
      <c r="M6" s="160" t="s">
        <v>47</v>
      </c>
      <c r="N6" s="160"/>
      <c r="O6" s="160"/>
      <c r="P6" s="161">
        <v>11.920000000000002</v>
      </c>
      <c r="Q6" s="161">
        <v>894.00000000000011</v>
      </c>
    </row>
    <row r="7" spans="1:17">
      <c r="A7" s="160">
        <v>775119526</v>
      </c>
      <c r="B7" s="160">
        <v>140</v>
      </c>
      <c r="C7" s="160"/>
      <c r="D7" s="160"/>
      <c r="E7" s="160" t="s">
        <v>47</v>
      </c>
      <c r="F7" s="160"/>
      <c r="G7" s="160" t="s">
        <v>47</v>
      </c>
      <c r="H7" s="160"/>
      <c r="I7" s="160" t="s">
        <v>47</v>
      </c>
      <c r="J7" s="160"/>
      <c r="K7" s="160" t="s">
        <v>47</v>
      </c>
      <c r="L7" s="160"/>
      <c r="M7" s="160" t="s">
        <v>47</v>
      </c>
      <c r="N7" s="160"/>
      <c r="O7" s="160"/>
      <c r="P7" s="161">
        <v>11.920000000000002</v>
      </c>
      <c r="Q7" s="161">
        <v>1668.8000000000002</v>
      </c>
    </row>
    <row r="8" spans="1:17">
      <c r="A8" s="160">
        <v>775611527</v>
      </c>
      <c r="B8" s="160">
        <v>140</v>
      </c>
      <c r="C8" s="160"/>
      <c r="D8" s="160"/>
      <c r="E8" s="160" t="s">
        <v>47</v>
      </c>
      <c r="F8" s="160"/>
      <c r="G8" s="160" t="s">
        <v>47</v>
      </c>
      <c r="H8" s="160"/>
      <c r="I8" s="160" t="s">
        <v>47</v>
      </c>
      <c r="J8" s="160"/>
      <c r="K8" s="160" t="s">
        <v>47</v>
      </c>
      <c r="L8" s="160"/>
      <c r="M8" s="160" t="s">
        <v>47</v>
      </c>
      <c r="N8" s="160"/>
      <c r="O8" s="160"/>
      <c r="P8" s="161">
        <v>11.920000000000002</v>
      </c>
      <c r="Q8" s="161">
        <v>1668.8000000000002</v>
      </c>
    </row>
    <row r="9" spans="1:17">
      <c r="A9" s="160">
        <v>775110153</v>
      </c>
      <c r="B9" s="160">
        <v>100</v>
      </c>
      <c r="C9" s="160"/>
      <c r="D9" s="160"/>
      <c r="E9" s="160" t="s">
        <v>47</v>
      </c>
      <c r="F9" s="160"/>
      <c r="G9" s="160" t="s">
        <v>47</v>
      </c>
      <c r="H9" s="160"/>
      <c r="I9" s="160" t="s">
        <v>47</v>
      </c>
      <c r="J9" s="160"/>
      <c r="K9" s="160" t="s">
        <v>47</v>
      </c>
      <c r="L9" s="160"/>
      <c r="M9" s="160" t="s">
        <v>47</v>
      </c>
      <c r="N9" s="160"/>
      <c r="O9" s="160"/>
      <c r="P9" s="161">
        <v>11.920000000000002</v>
      </c>
      <c r="Q9" s="161">
        <v>1192.0000000000002</v>
      </c>
    </row>
    <row r="10" spans="1:17">
      <c r="A10" s="160">
        <v>775110317</v>
      </c>
      <c r="B10" s="160">
        <v>100</v>
      </c>
      <c r="C10" s="160"/>
      <c r="D10" s="160"/>
      <c r="E10" s="160" t="s">
        <v>47</v>
      </c>
      <c r="F10" s="160"/>
      <c r="G10" s="160" t="s">
        <v>47</v>
      </c>
      <c r="H10" s="160"/>
      <c r="I10" s="160" t="s">
        <v>47</v>
      </c>
      <c r="J10" s="160"/>
      <c r="K10" s="160" t="s">
        <v>47</v>
      </c>
      <c r="L10" s="160"/>
      <c r="M10" s="160" t="s">
        <v>47</v>
      </c>
      <c r="N10" s="160"/>
      <c r="O10" s="160"/>
      <c r="P10" s="161">
        <v>11.920000000000002</v>
      </c>
      <c r="Q10" s="161">
        <v>1192.0000000000002</v>
      </c>
    </row>
    <row r="11" spans="1:17">
      <c r="A11" s="160">
        <v>775110387</v>
      </c>
      <c r="B11" s="160">
        <v>100</v>
      </c>
      <c r="C11" s="160"/>
      <c r="D11" s="160"/>
      <c r="E11" s="160" t="s">
        <v>47</v>
      </c>
      <c r="F11" s="160"/>
      <c r="G11" s="160" t="s">
        <v>47</v>
      </c>
      <c r="H11" s="160"/>
      <c r="I11" s="160" t="s">
        <v>47</v>
      </c>
      <c r="J11" s="160"/>
      <c r="K11" s="160" t="s">
        <v>47</v>
      </c>
      <c r="L11" s="160"/>
      <c r="M11" s="160" t="s">
        <v>47</v>
      </c>
      <c r="N11" s="160"/>
      <c r="O11" s="160"/>
      <c r="P11" s="161">
        <v>11.920000000000002</v>
      </c>
      <c r="Q11" s="161">
        <v>1192.0000000000002</v>
      </c>
    </row>
    <row r="12" spans="1:17">
      <c r="A12" s="160">
        <v>245840271</v>
      </c>
      <c r="B12" s="160" t="s">
        <v>47</v>
      </c>
      <c r="C12" s="160"/>
      <c r="D12" s="160"/>
      <c r="E12" s="160" t="s">
        <v>47</v>
      </c>
      <c r="F12" s="160"/>
      <c r="G12" s="160">
        <v>1</v>
      </c>
      <c r="H12" s="160"/>
      <c r="I12" s="160">
        <v>1</v>
      </c>
      <c r="J12" s="160"/>
      <c r="K12" s="160" t="s">
        <v>47</v>
      </c>
      <c r="L12" s="160"/>
      <c r="M12" s="160" t="s">
        <v>47</v>
      </c>
      <c r="N12" s="160"/>
      <c r="O12" s="160"/>
      <c r="P12" s="161">
        <v>87.2</v>
      </c>
      <c r="Q12" s="161">
        <v>174.4</v>
      </c>
    </row>
    <row r="13" spans="1:17">
      <c r="A13" s="160">
        <v>775110327</v>
      </c>
      <c r="B13" s="160">
        <v>70</v>
      </c>
      <c r="C13" s="160"/>
      <c r="D13" s="160"/>
      <c r="E13" s="160" t="s">
        <v>47</v>
      </c>
      <c r="F13" s="160"/>
      <c r="G13" s="160" t="s">
        <v>47</v>
      </c>
      <c r="H13" s="160"/>
      <c r="I13" s="160" t="s">
        <v>47</v>
      </c>
      <c r="J13" s="160"/>
      <c r="K13" s="160" t="s">
        <v>47</v>
      </c>
      <c r="L13" s="160"/>
      <c r="M13" s="160" t="s">
        <v>47</v>
      </c>
      <c r="N13" s="160"/>
      <c r="O13" s="160"/>
      <c r="P13" s="161">
        <v>11.920000000000002</v>
      </c>
      <c r="Q13" s="161">
        <v>834.40000000000009</v>
      </c>
    </row>
    <row r="14" spans="1:17">
      <c r="A14" s="160">
        <v>775110728</v>
      </c>
      <c r="B14" s="160">
        <v>130</v>
      </c>
      <c r="C14" s="160"/>
      <c r="D14" s="160"/>
      <c r="E14" s="160" t="s">
        <v>47</v>
      </c>
      <c r="F14" s="160"/>
      <c r="G14" s="160" t="s">
        <v>47</v>
      </c>
      <c r="H14" s="160"/>
      <c r="I14" s="160" t="s">
        <v>47</v>
      </c>
      <c r="J14" s="160"/>
      <c r="K14" s="160" t="s">
        <v>47</v>
      </c>
      <c r="L14" s="160"/>
      <c r="M14" s="160" t="s">
        <v>47</v>
      </c>
      <c r="N14" s="160"/>
      <c r="O14" s="160"/>
      <c r="P14" s="161">
        <v>11.920000000000002</v>
      </c>
      <c r="Q14" s="161">
        <v>1549.6000000000001</v>
      </c>
    </row>
    <row r="15" spans="1:17">
      <c r="A15" s="160">
        <v>775115225</v>
      </c>
      <c r="B15" s="160">
        <v>130</v>
      </c>
      <c r="C15" s="160"/>
      <c r="D15" s="160"/>
      <c r="E15" s="160" t="s">
        <v>47</v>
      </c>
      <c r="F15" s="160"/>
      <c r="G15" s="160" t="s">
        <v>47</v>
      </c>
      <c r="H15" s="160"/>
      <c r="I15" s="160" t="s">
        <v>47</v>
      </c>
      <c r="J15" s="160"/>
      <c r="K15" s="160" t="s">
        <v>47</v>
      </c>
      <c r="L15" s="160"/>
      <c r="M15" s="160" t="s">
        <v>47</v>
      </c>
      <c r="N15" s="160"/>
      <c r="O15" s="160"/>
      <c r="P15" s="161">
        <v>11.920000000000002</v>
      </c>
      <c r="Q15" s="161">
        <v>1549.6000000000001</v>
      </c>
    </row>
    <row r="16" spans="1:17">
      <c r="A16" s="160">
        <v>775115429</v>
      </c>
      <c r="B16" s="160">
        <v>130</v>
      </c>
      <c r="C16" s="160"/>
      <c r="D16" s="160"/>
      <c r="E16" s="160" t="s">
        <v>47</v>
      </c>
      <c r="F16" s="160"/>
      <c r="G16" s="160" t="s">
        <v>47</v>
      </c>
      <c r="H16" s="160"/>
      <c r="I16" s="160" t="s">
        <v>47</v>
      </c>
      <c r="J16" s="160"/>
      <c r="K16" s="160" t="s">
        <v>47</v>
      </c>
      <c r="L16" s="160"/>
      <c r="M16" s="160" t="s">
        <v>47</v>
      </c>
      <c r="N16" s="160"/>
      <c r="O16" s="160"/>
      <c r="P16" s="161">
        <v>11.920000000000002</v>
      </c>
      <c r="Q16" s="161">
        <v>1549.6000000000001</v>
      </c>
    </row>
    <row r="17" spans="1:17">
      <c r="A17" s="160">
        <v>775115557</v>
      </c>
      <c r="B17" s="160">
        <v>140</v>
      </c>
      <c r="C17" s="160"/>
      <c r="D17" s="160"/>
      <c r="E17" s="160" t="s">
        <v>47</v>
      </c>
      <c r="F17" s="160"/>
      <c r="G17" s="160" t="s">
        <v>47</v>
      </c>
      <c r="H17" s="160"/>
      <c r="I17" s="160" t="s">
        <v>47</v>
      </c>
      <c r="J17" s="160"/>
      <c r="K17" s="160" t="s">
        <v>47</v>
      </c>
      <c r="L17" s="160"/>
      <c r="M17" s="160" t="s">
        <v>47</v>
      </c>
      <c r="N17" s="160"/>
      <c r="O17" s="160"/>
      <c r="P17" s="161">
        <v>11.920000000000002</v>
      </c>
      <c r="Q17" s="161">
        <v>1668.8000000000002</v>
      </c>
    </row>
    <row r="18" spans="1:17">
      <c r="A18" s="160">
        <v>77511715</v>
      </c>
      <c r="B18" s="160">
        <v>20</v>
      </c>
      <c r="C18" s="160"/>
      <c r="D18" s="160"/>
      <c r="E18" s="160" t="s">
        <v>47</v>
      </c>
      <c r="F18" s="160"/>
      <c r="G18" s="160" t="s">
        <v>47</v>
      </c>
      <c r="H18" s="160"/>
      <c r="I18" s="160" t="s">
        <v>47</v>
      </c>
      <c r="J18" s="160"/>
      <c r="K18" s="160" t="s">
        <v>47</v>
      </c>
      <c r="L18" s="160"/>
      <c r="M18" s="160" t="s">
        <v>47</v>
      </c>
      <c r="N18" s="160"/>
      <c r="O18" s="160"/>
      <c r="P18" s="161">
        <v>11.920000000000002</v>
      </c>
      <c r="Q18" s="161">
        <v>238.40000000000003</v>
      </c>
    </row>
    <row r="19" spans="1:17">
      <c r="A19" s="160">
        <v>77511717</v>
      </c>
      <c r="B19" s="160">
        <v>50</v>
      </c>
      <c r="C19" s="160"/>
      <c r="D19" s="160"/>
      <c r="E19" s="160" t="s">
        <v>47</v>
      </c>
      <c r="F19" s="160"/>
      <c r="G19" s="160" t="s">
        <v>47</v>
      </c>
      <c r="H19" s="160"/>
      <c r="I19" s="160" t="s">
        <v>47</v>
      </c>
      <c r="J19" s="160"/>
      <c r="K19" s="160" t="s">
        <v>47</v>
      </c>
      <c r="L19" s="160"/>
      <c r="M19" s="160" t="s">
        <v>47</v>
      </c>
      <c r="N19" s="160"/>
      <c r="O19" s="160"/>
      <c r="P19" s="161">
        <v>11.920000000000002</v>
      </c>
      <c r="Q19" s="161">
        <v>596.00000000000011</v>
      </c>
    </row>
    <row r="20" spans="1:17">
      <c r="A20" s="160">
        <v>77511718</v>
      </c>
      <c r="B20" s="160">
        <v>65</v>
      </c>
      <c r="C20" s="160"/>
      <c r="D20" s="160"/>
      <c r="E20" s="160" t="s">
        <v>47</v>
      </c>
      <c r="F20" s="160"/>
      <c r="G20" s="160" t="s">
        <v>47</v>
      </c>
      <c r="H20" s="160"/>
      <c r="I20" s="160" t="s">
        <v>47</v>
      </c>
      <c r="J20" s="160"/>
      <c r="K20" s="160" t="s">
        <v>47</v>
      </c>
      <c r="L20" s="160"/>
      <c r="M20" s="160" t="s">
        <v>47</v>
      </c>
      <c r="N20" s="160"/>
      <c r="O20" s="160"/>
      <c r="P20" s="161">
        <v>11.920000000000002</v>
      </c>
      <c r="Q20" s="161">
        <v>774.80000000000007</v>
      </c>
    </row>
    <row r="21" spans="1:17">
      <c r="A21" s="160">
        <v>775117665</v>
      </c>
      <c r="B21" s="160">
        <v>20</v>
      </c>
      <c r="C21" s="160"/>
      <c r="D21" s="160"/>
      <c r="E21" s="160" t="s">
        <v>47</v>
      </c>
      <c r="F21" s="160"/>
      <c r="G21" s="160" t="s">
        <v>47</v>
      </c>
      <c r="H21" s="160"/>
      <c r="I21" s="160" t="s">
        <v>47</v>
      </c>
      <c r="J21" s="160"/>
      <c r="K21" s="160" t="s">
        <v>47</v>
      </c>
      <c r="L21" s="160"/>
      <c r="M21" s="160" t="s">
        <v>47</v>
      </c>
      <c r="N21" s="160"/>
      <c r="O21" s="160"/>
      <c r="P21" s="161">
        <v>11.920000000000002</v>
      </c>
      <c r="Q21" s="161">
        <v>238.40000000000003</v>
      </c>
    </row>
    <row r="22" spans="1:17">
      <c r="A22" s="160">
        <v>21385047</v>
      </c>
      <c r="B22" s="160" t="s">
        <v>47</v>
      </c>
      <c r="C22" s="160"/>
      <c r="D22" s="160"/>
      <c r="E22" s="160">
        <v>1</v>
      </c>
      <c r="F22" s="160"/>
      <c r="G22" s="160">
        <v>3</v>
      </c>
      <c r="H22" s="160"/>
      <c r="I22" s="160">
        <v>4</v>
      </c>
      <c r="J22" s="160"/>
      <c r="K22" s="160">
        <v>1</v>
      </c>
      <c r="L22" s="160"/>
      <c r="M22" s="160" t="s">
        <v>47</v>
      </c>
      <c r="N22" s="160"/>
      <c r="O22" s="160"/>
      <c r="P22" s="161">
        <v>45.6</v>
      </c>
      <c r="Q22" s="161">
        <v>410.40000000000003</v>
      </c>
    </row>
    <row r="23" spans="1:17">
      <c r="A23" s="160">
        <v>775117884</v>
      </c>
      <c r="B23" s="160">
        <v>55</v>
      </c>
      <c r="C23" s="160"/>
      <c r="D23" s="160"/>
      <c r="E23" s="160" t="s">
        <v>47</v>
      </c>
      <c r="F23" s="160"/>
      <c r="G23" s="160" t="s">
        <v>47</v>
      </c>
      <c r="H23" s="160"/>
      <c r="I23" s="160" t="s">
        <v>47</v>
      </c>
      <c r="J23" s="160"/>
      <c r="K23" s="160" t="s">
        <v>47</v>
      </c>
      <c r="L23" s="160"/>
      <c r="M23" s="160" t="s">
        <v>47</v>
      </c>
      <c r="N23" s="160"/>
      <c r="O23" s="160"/>
      <c r="P23" s="161">
        <v>11.920000000000002</v>
      </c>
      <c r="Q23" s="161">
        <v>655.60000000000014</v>
      </c>
    </row>
    <row r="24" spans="1:17">
      <c r="A24" s="160">
        <v>775118522</v>
      </c>
      <c r="B24" s="160">
        <v>90</v>
      </c>
      <c r="C24" s="160"/>
      <c r="D24" s="160"/>
      <c r="E24" s="160" t="s">
        <v>47</v>
      </c>
      <c r="F24" s="160"/>
      <c r="G24" s="160" t="s">
        <v>47</v>
      </c>
      <c r="H24" s="160"/>
      <c r="I24" s="160" t="s">
        <v>47</v>
      </c>
      <c r="J24" s="160"/>
      <c r="K24" s="160" t="s">
        <v>47</v>
      </c>
      <c r="L24" s="160"/>
      <c r="M24" s="160" t="s">
        <v>47</v>
      </c>
      <c r="N24" s="160"/>
      <c r="O24" s="160"/>
      <c r="P24" s="161">
        <v>11.920000000000002</v>
      </c>
      <c r="Q24" s="161">
        <v>1072.8000000000002</v>
      </c>
    </row>
    <row r="25" spans="1:17">
      <c r="A25" s="160">
        <v>775118667</v>
      </c>
      <c r="B25" s="160">
        <v>130</v>
      </c>
      <c r="C25" s="160"/>
      <c r="D25" s="160"/>
      <c r="E25" s="160" t="s">
        <v>47</v>
      </c>
      <c r="F25" s="160"/>
      <c r="G25" s="160" t="s">
        <v>47</v>
      </c>
      <c r="H25" s="160"/>
      <c r="I25" s="160" t="s">
        <v>47</v>
      </c>
      <c r="J25" s="160"/>
      <c r="K25" s="160" t="s">
        <v>47</v>
      </c>
      <c r="L25" s="160"/>
      <c r="M25" s="160" t="s">
        <v>47</v>
      </c>
      <c r="N25" s="160"/>
      <c r="O25" s="160"/>
      <c r="P25" s="161">
        <v>11.920000000000002</v>
      </c>
      <c r="Q25" s="161">
        <v>1549.6000000000001</v>
      </c>
    </row>
    <row r="26" spans="1:17">
      <c r="A26" s="160">
        <v>775610568</v>
      </c>
      <c r="B26" s="160">
        <v>25</v>
      </c>
      <c r="C26" s="160"/>
      <c r="D26" s="160"/>
      <c r="E26" s="160" t="s">
        <v>47</v>
      </c>
      <c r="F26" s="160"/>
      <c r="G26" s="160" t="s">
        <v>47</v>
      </c>
      <c r="H26" s="160"/>
      <c r="I26" s="160" t="s">
        <v>47</v>
      </c>
      <c r="J26" s="160"/>
      <c r="K26" s="160" t="s">
        <v>47</v>
      </c>
      <c r="L26" s="160"/>
      <c r="M26" s="160" t="s">
        <v>47</v>
      </c>
      <c r="N26" s="160"/>
      <c r="O26" s="160"/>
      <c r="P26" s="161">
        <v>11.920000000000002</v>
      </c>
      <c r="Q26" s="161">
        <v>298.00000000000006</v>
      </c>
    </row>
    <row r="27" spans="1:17">
      <c r="A27" s="160">
        <v>77211103</v>
      </c>
      <c r="B27" s="160">
        <v>10</v>
      </c>
      <c r="C27" s="160"/>
      <c r="D27" s="160"/>
      <c r="E27" s="160" t="s">
        <v>47</v>
      </c>
      <c r="F27" s="160"/>
      <c r="G27" s="160" t="s">
        <v>47</v>
      </c>
      <c r="H27" s="160"/>
      <c r="I27" s="160" t="s">
        <v>47</v>
      </c>
      <c r="J27" s="160"/>
      <c r="K27" s="160" t="s">
        <v>47</v>
      </c>
      <c r="L27" s="160"/>
      <c r="M27" s="160" t="s">
        <v>47</v>
      </c>
      <c r="N27" s="160"/>
      <c r="O27" s="160"/>
      <c r="P27" s="161">
        <v>11.920000000000002</v>
      </c>
      <c r="Q27" s="161">
        <v>119.20000000000002</v>
      </c>
    </row>
    <row r="28" spans="1:17">
      <c r="A28" s="160">
        <v>66111052</v>
      </c>
      <c r="B28" s="160" t="s">
        <v>47</v>
      </c>
      <c r="C28" s="160"/>
      <c r="D28" s="160"/>
      <c r="E28" s="160" t="s">
        <v>47</v>
      </c>
      <c r="F28" s="160"/>
      <c r="G28" s="160" t="s">
        <v>47</v>
      </c>
      <c r="H28" s="160"/>
      <c r="I28" s="160" t="s">
        <v>47</v>
      </c>
      <c r="J28" s="160"/>
      <c r="K28" s="160">
        <v>1</v>
      </c>
      <c r="L28" s="160"/>
      <c r="M28" s="160" t="s">
        <v>47</v>
      </c>
      <c r="N28" s="160"/>
      <c r="O28" s="160"/>
      <c r="P28" s="161">
        <v>10.32</v>
      </c>
      <c r="Q28" s="161">
        <v>10.32</v>
      </c>
    </row>
    <row r="29" spans="1:17">
      <c r="A29" s="160">
        <v>661110523</v>
      </c>
      <c r="B29" s="160" t="s">
        <v>47</v>
      </c>
      <c r="C29" s="160"/>
      <c r="D29" s="160"/>
      <c r="E29" s="160" t="s">
        <v>47</v>
      </c>
      <c r="F29" s="160"/>
      <c r="G29" s="160">
        <v>2</v>
      </c>
      <c r="H29" s="160"/>
      <c r="I29" s="160" t="s">
        <v>47</v>
      </c>
      <c r="J29" s="160"/>
      <c r="K29" s="160" t="s">
        <v>47</v>
      </c>
      <c r="L29" s="160"/>
      <c r="M29" s="160" t="s">
        <v>47</v>
      </c>
      <c r="N29" s="160"/>
      <c r="O29" s="160"/>
      <c r="P29" s="161">
        <v>10.32</v>
      </c>
      <c r="Q29" s="161">
        <v>20.64</v>
      </c>
    </row>
    <row r="30" spans="1:17">
      <c r="A30" s="160">
        <v>74311011</v>
      </c>
      <c r="B30" s="160" t="s">
        <v>47</v>
      </c>
      <c r="C30" s="160"/>
      <c r="D30" s="160"/>
      <c r="E30" s="160">
        <v>1</v>
      </c>
      <c r="F30" s="160"/>
      <c r="G30" s="160" t="s">
        <v>47</v>
      </c>
      <c r="H30" s="160"/>
      <c r="I30" s="160" t="s">
        <v>47</v>
      </c>
      <c r="J30" s="160"/>
      <c r="K30" s="160" t="s">
        <v>47</v>
      </c>
      <c r="L30" s="160"/>
      <c r="M30" s="160" t="s">
        <v>47</v>
      </c>
      <c r="N30" s="160"/>
      <c r="O30" s="160"/>
      <c r="P30" s="161">
        <v>11.920000000000002</v>
      </c>
      <c r="Q30" s="161">
        <v>11.920000000000002</v>
      </c>
    </row>
    <row r="31" spans="1:17">
      <c r="A31" s="160">
        <v>212850371</v>
      </c>
      <c r="B31" s="160" t="s">
        <v>47</v>
      </c>
      <c r="C31" s="160"/>
      <c r="D31" s="160"/>
      <c r="E31" s="160" t="s">
        <v>47</v>
      </c>
      <c r="F31" s="160"/>
      <c r="G31" s="160">
        <v>1</v>
      </c>
      <c r="H31" s="160"/>
      <c r="I31" s="160">
        <v>4</v>
      </c>
      <c r="J31" s="160"/>
      <c r="K31" s="160">
        <v>3</v>
      </c>
      <c r="L31" s="160"/>
      <c r="M31" s="160" t="s">
        <v>47</v>
      </c>
      <c r="N31" s="160"/>
      <c r="O31" s="160"/>
      <c r="P31" s="161">
        <v>27.12</v>
      </c>
      <c r="Q31" s="161">
        <v>216.96</v>
      </c>
    </row>
    <row r="32" spans="1:17">
      <c r="A32" s="160">
        <v>123855177</v>
      </c>
      <c r="B32" s="160" t="s">
        <v>47</v>
      </c>
      <c r="C32" s="160"/>
      <c r="D32" s="160"/>
      <c r="E32" s="160" t="s">
        <v>47</v>
      </c>
      <c r="F32" s="160"/>
      <c r="G32" s="160">
        <v>2</v>
      </c>
      <c r="H32" s="160"/>
      <c r="I32" s="160" t="s">
        <v>47</v>
      </c>
      <c r="J32" s="160"/>
      <c r="K32" s="160" t="s">
        <v>47</v>
      </c>
      <c r="L32" s="160"/>
      <c r="M32" s="160" t="s">
        <v>47</v>
      </c>
      <c r="N32" s="160"/>
      <c r="O32" s="160"/>
      <c r="P32" s="161">
        <v>18.32</v>
      </c>
      <c r="Q32" s="161">
        <v>36.64</v>
      </c>
    </row>
    <row r="33" spans="1:17">
      <c r="A33" s="160">
        <v>169850977</v>
      </c>
      <c r="B33" s="160" t="s">
        <v>47</v>
      </c>
      <c r="C33" s="160"/>
      <c r="D33" s="160"/>
      <c r="E33" s="160">
        <v>2</v>
      </c>
      <c r="F33" s="160"/>
      <c r="G33" s="160">
        <v>5</v>
      </c>
      <c r="H33" s="160"/>
      <c r="I33" s="160">
        <v>7</v>
      </c>
      <c r="J33" s="160"/>
      <c r="K33" s="160">
        <v>5</v>
      </c>
      <c r="L33" s="160"/>
      <c r="M33" s="160">
        <v>2</v>
      </c>
      <c r="N33" s="160"/>
      <c r="O33" s="160"/>
      <c r="P33" s="161">
        <v>18.32</v>
      </c>
      <c r="Q33" s="161">
        <v>384.72</v>
      </c>
    </row>
    <row r="34" spans="1:17">
      <c r="A34" s="160">
        <v>169850967</v>
      </c>
      <c r="B34" s="160" t="s">
        <v>47</v>
      </c>
      <c r="C34" s="160"/>
      <c r="D34" s="160"/>
      <c r="E34" s="160">
        <v>2</v>
      </c>
      <c r="F34" s="160"/>
      <c r="G34" s="160">
        <v>5</v>
      </c>
      <c r="H34" s="160"/>
      <c r="I34" s="160">
        <v>7</v>
      </c>
      <c r="J34" s="160"/>
      <c r="K34" s="160">
        <v>5</v>
      </c>
      <c r="L34" s="160"/>
      <c r="M34" s="160">
        <v>2</v>
      </c>
      <c r="N34" s="160"/>
      <c r="O34" s="160"/>
      <c r="P34" s="161">
        <v>18.32</v>
      </c>
      <c r="Q34" s="161">
        <v>384.72</v>
      </c>
    </row>
    <row r="35" spans="1:17">
      <c r="A35" s="160">
        <v>293851067</v>
      </c>
      <c r="B35" s="160" t="s">
        <v>47</v>
      </c>
      <c r="C35" s="160"/>
      <c r="D35" s="160"/>
      <c r="E35" s="160">
        <v>1</v>
      </c>
      <c r="F35" s="160"/>
      <c r="G35" s="160">
        <v>4</v>
      </c>
      <c r="H35" s="160"/>
      <c r="I35" s="160">
        <v>6</v>
      </c>
      <c r="J35" s="160"/>
      <c r="K35" s="160">
        <v>4</v>
      </c>
      <c r="L35" s="160"/>
      <c r="M35" s="160">
        <v>1</v>
      </c>
      <c r="N35" s="160"/>
      <c r="O35" s="160"/>
      <c r="P35" s="161">
        <v>30.32</v>
      </c>
      <c r="Q35" s="161">
        <v>485.12</v>
      </c>
    </row>
    <row r="36" spans="1:17">
      <c r="A36" s="160">
        <v>29285017</v>
      </c>
      <c r="B36" s="160">
        <v>6</v>
      </c>
      <c r="C36" s="160"/>
      <c r="D36" s="160"/>
      <c r="E36" s="160" t="s">
        <v>47</v>
      </c>
      <c r="F36" s="160"/>
      <c r="G36" s="160" t="s">
        <v>47</v>
      </c>
      <c r="H36" s="160"/>
      <c r="I36" s="160" t="s">
        <v>47</v>
      </c>
      <c r="J36" s="160"/>
      <c r="K36" s="160" t="s">
        <v>47</v>
      </c>
      <c r="L36" s="160"/>
      <c r="M36" s="160" t="s">
        <v>47</v>
      </c>
      <c r="N36" s="160"/>
      <c r="O36" s="160"/>
      <c r="P36" s="161">
        <v>23.92</v>
      </c>
      <c r="Q36" s="161">
        <v>143.52000000000001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5" t="s">
        <v>453</v>
      </c>
      <c r="C1" s="166"/>
      <c r="D1" s="166"/>
      <c r="E1" s="167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8" t="s">
        <v>466</v>
      </c>
      <c r="C5" s="168"/>
      <c r="D5" s="168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9"/>
      <c r="C6" s="170"/>
      <c r="D6" s="170"/>
      <c r="E6" s="171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5" t="s">
        <v>543</v>
      </c>
      <c r="C8" s="166"/>
      <c r="D8" s="166"/>
      <c r="E8" s="167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72" t="s">
        <v>573</v>
      </c>
      <c r="C9" s="173"/>
      <c r="D9" s="174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62"/>
      <c r="C17" s="163"/>
      <c r="D17" s="163"/>
      <c r="E17" s="164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5" t="s">
        <v>556</v>
      </c>
      <c r="C20" s="176"/>
      <c r="D20" s="176"/>
      <c r="E20" s="176"/>
      <c r="F20" s="176"/>
      <c r="G20" s="176"/>
      <c r="H20" s="176"/>
      <c r="I20" s="176"/>
      <c r="J20" s="17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6043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6044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6045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6046</v>
      </c>
      <c r="G3398" s="106" t="s">
        <v>6087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6047</v>
      </c>
      <c r="G3399" s="106" t="s">
        <v>6088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6048</v>
      </c>
      <c r="G3400" s="106" t="s">
        <v>6089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6049</v>
      </c>
      <c r="G3401" s="106" t="s">
        <v>6090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6050</v>
      </c>
      <c r="G3402" s="106" t="s">
        <v>6091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6051</v>
      </c>
      <c r="G3403" s="106" t="s">
        <v>6092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6052</v>
      </c>
      <c r="G3404" s="106" t="s">
        <v>6093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6053</v>
      </c>
      <c r="G3405" s="106" t="s">
        <v>6094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6054</v>
      </c>
      <c r="G3406" s="106" t="s">
        <v>6095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6055</v>
      </c>
      <c r="G3407" s="106" t="s">
        <v>6096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6056</v>
      </c>
      <c r="G3408" s="106" t="s">
        <v>6097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6057</v>
      </c>
      <c r="G3409" s="106" t="s">
        <v>6098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6058</v>
      </c>
      <c r="G3410" s="106" t="s">
        <v>6099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6059</v>
      </c>
      <c r="G3411" s="106" t="s">
        <v>6100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6060</v>
      </c>
      <c r="G3412" s="106" t="s">
        <v>6101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6061</v>
      </c>
      <c r="G3413" s="106" t="s">
        <v>6102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6062</v>
      </c>
      <c r="G3414" s="106" t="s">
        <v>6103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6063</v>
      </c>
      <c r="G3415" s="106" t="s">
        <v>6104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6064</v>
      </c>
      <c r="G3416" s="106" t="s">
        <v>6105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6065</v>
      </c>
      <c r="G3417" s="106" t="s">
        <v>6106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6066</v>
      </c>
      <c r="G3418" s="106" t="s">
        <v>6107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6067</v>
      </c>
      <c r="G3419" s="106" t="s">
        <v>6108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6068</v>
      </c>
      <c r="G3420" s="106" t="s">
        <v>6109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6069</v>
      </c>
      <c r="G3421" s="106" t="s">
        <v>6110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6070</v>
      </c>
      <c r="G3422" s="106" t="s">
        <v>6111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6071</v>
      </c>
      <c r="G3423" s="106" t="s">
        <v>6112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6072</v>
      </c>
      <c r="G3424" s="106" t="s">
        <v>6113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6073</v>
      </c>
      <c r="G3425" s="106" t="s">
        <v>6114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6074</v>
      </c>
      <c r="G3426" s="106" t="s">
        <v>6115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6075</v>
      </c>
      <c r="G3427" s="106" t="s">
        <v>6116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6076</v>
      </c>
      <c r="G3428" s="106" t="s">
        <v>6117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6077</v>
      </c>
      <c r="G3429" s="106" t="s">
        <v>6118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6078</v>
      </c>
      <c r="G3430" s="106" t="s">
        <v>6119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6079</v>
      </c>
      <c r="G3431" s="106" t="s">
        <v>6120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6080</v>
      </c>
      <c r="G3432" s="106" t="s">
        <v>6121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6081</v>
      </c>
      <c r="G3433" s="106" t="s">
        <v>6122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6082</v>
      </c>
      <c r="G3434" s="106" t="s">
        <v>6123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6083</v>
      </c>
      <c r="G3435" s="106" t="s">
        <v>6124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6084</v>
      </c>
      <c r="G3436" s="106" t="s">
        <v>6125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6085</v>
      </c>
      <c r="G3437" s="106" t="s">
        <v>6126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6086</v>
      </c>
      <c r="G3438" s="106" t="s">
        <v>6127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65</vt:i4>
      </vt:variant>
    </vt:vector>
  </HeadingPairs>
  <TitlesOfParts>
    <vt:vector size="74" baseType="lpstr">
      <vt:lpstr>Table</vt:lpstr>
      <vt:lpstr>Invoice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2022-02-16T12:22:59Z</dcterms:modified>
</cp:coreProperties>
</file>