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"/>
    </mc:Choice>
  </mc:AlternateContent>
  <xr:revisionPtr revIDLastSave="0" documentId="13_ncr:1_{A9547075-580E-40D5-BD4D-65FF36875A8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Names" sheetId="10" r:id="rId2"/>
    <sheet name="Order" sheetId="9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9" hidden="1">'1C'!$A$1:$T$6000</definedName>
    <definedName name="_xlnm._FilterDatabase" localSheetId="6" hidden="1">Colors!$A$1:$B$1</definedName>
    <definedName name="_xlnm._FilterDatabase" localSheetId="4" hidden="1">MaterialsTranslate!$B$1:$C$30</definedName>
    <definedName name="_xlnm._FilterDatabase" localSheetId="0" hidden="1">Table!$A$1:$BD$230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9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1" l="1"/>
  <c r="D227" i="1"/>
  <c r="D225" i="1"/>
  <c r="D224" i="1"/>
  <c r="D223" i="1"/>
  <c r="D222" i="1"/>
  <c r="D221" i="1"/>
  <c r="D210" i="1"/>
  <c r="D205" i="1"/>
  <c r="D204" i="1"/>
  <c r="D200" i="1"/>
  <c r="D199" i="1"/>
  <c r="D198" i="1"/>
  <c r="D194" i="1"/>
  <c r="D193" i="1"/>
  <c r="D191" i="1"/>
  <c r="D189" i="1"/>
  <c r="D186" i="1"/>
  <c r="D185" i="1"/>
  <c r="D184" i="1"/>
  <c r="D183" i="1"/>
  <c r="D182" i="1"/>
  <c r="D180" i="1"/>
  <c r="D179" i="1"/>
  <c r="D178" i="1"/>
  <c r="D177" i="1"/>
  <c r="D175" i="1"/>
  <c r="D173" i="1"/>
  <c r="D167" i="1"/>
  <c r="D166" i="1"/>
  <c r="D165" i="1"/>
  <c r="D163" i="1"/>
  <c r="D162" i="1"/>
  <c r="D160" i="1"/>
  <c r="D158" i="1"/>
  <c r="D154" i="1"/>
  <c r="D152" i="1"/>
  <c r="D149" i="1"/>
  <c r="D147" i="1"/>
  <c r="D146" i="1"/>
  <c r="D145" i="1"/>
  <c r="D144" i="1"/>
  <c r="D143" i="1"/>
  <c r="D140" i="1"/>
  <c r="D136" i="1"/>
  <c r="D135" i="1"/>
  <c r="D134" i="1"/>
  <c r="D133" i="1"/>
  <c r="D131" i="1"/>
  <c r="D130" i="1"/>
  <c r="D129" i="1"/>
  <c r="D128" i="1"/>
  <c r="D126" i="1"/>
  <c r="D125" i="1"/>
  <c r="D124" i="1"/>
  <c r="D122" i="1"/>
  <c r="D119" i="1"/>
  <c r="D118" i="1"/>
  <c r="D113" i="1"/>
  <c r="D112" i="1"/>
  <c r="D106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6" i="1"/>
  <c r="D51" i="1"/>
  <c r="D50" i="1"/>
  <c r="D49" i="1"/>
  <c r="D48" i="1"/>
  <c r="D47" i="1"/>
  <c r="D44" i="1"/>
  <c r="D40" i="1"/>
  <c r="D37" i="1"/>
  <c r="D36" i="1"/>
  <c r="D33" i="1"/>
  <c r="D32" i="1"/>
  <c r="D31" i="1"/>
  <c r="D30" i="1"/>
  <c r="D29" i="1"/>
  <c r="D28" i="1"/>
  <c r="D27" i="1"/>
  <c r="D25" i="1"/>
  <c r="D24" i="1"/>
  <c r="D22" i="1"/>
  <c r="D21" i="1"/>
  <c r="D20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229" i="1"/>
  <c r="Q101" i="1" l="1"/>
  <c r="Q102" i="1"/>
  <c r="Q103" i="1"/>
  <c r="Q105" i="1"/>
  <c r="Q112" i="1"/>
  <c r="Q113" i="1"/>
  <c r="Q118" i="1"/>
  <c r="Q119" i="1"/>
  <c r="Q122" i="1"/>
  <c r="Q124" i="1"/>
  <c r="Q125" i="1"/>
  <c r="Q126" i="1"/>
  <c r="Q128" i="1"/>
  <c r="Q129" i="1"/>
  <c r="Q130" i="1"/>
  <c r="Q131" i="1"/>
  <c r="Q133" i="1"/>
  <c r="Q134" i="1"/>
  <c r="Q135" i="1"/>
  <c r="Q136" i="1"/>
  <c r="Q3" i="1"/>
  <c r="Q4" i="1"/>
  <c r="Q5" i="1"/>
  <c r="Q6" i="1"/>
  <c r="Q7" i="1"/>
  <c r="Q8" i="1"/>
  <c r="Q9" i="1"/>
  <c r="Q10" i="1"/>
  <c r="N227" i="1"/>
  <c r="N229" i="1"/>
  <c r="N225" i="1"/>
  <c r="N224" i="1"/>
  <c r="N223" i="1"/>
  <c r="N222" i="1"/>
  <c r="N221" i="1"/>
  <c r="N210" i="1"/>
  <c r="N205" i="1"/>
  <c r="N204" i="1"/>
  <c r="N200" i="1"/>
  <c r="N199" i="1"/>
  <c r="N198" i="1"/>
  <c r="N194" i="1"/>
  <c r="N193" i="1"/>
  <c r="N191" i="1"/>
  <c r="N189" i="1"/>
  <c r="N186" i="1"/>
  <c r="N185" i="1"/>
  <c r="N184" i="1"/>
  <c r="N183" i="1"/>
  <c r="N182" i="1"/>
  <c r="N180" i="1"/>
  <c r="N179" i="1"/>
  <c r="N178" i="1"/>
  <c r="N177" i="1"/>
  <c r="N175" i="1"/>
  <c r="N173" i="1"/>
  <c r="N167" i="1"/>
  <c r="N166" i="1"/>
  <c r="N165" i="1"/>
  <c r="N163" i="1"/>
  <c r="N162" i="1"/>
  <c r="N160" i="1"/>
  <c r="N158" i="1"/>
  <c r="N154" i="1"/>
  <c r="N152" i="1"/>
  <c r="N149" i="1"/>
  <c r="N147" i="1"/>
  <c r="N146" i="1"/>
  <c r="N145" i="1"/>
  <c r="N144" i="1"/>
  <c r="N143" i="1"/>
  <c r="N140" i="1"/>
  <c r="N136" i="1"/>
  <c r="N135" i="1"/>
  <c r="N134" i="1"/>
  <c r="N133" i="1"/>
  <c r="N131" i="1"/>
  <c r="N130" i="1"/>
  <c r="N129" i="1"/>
  <c r="N128" i="1"/>
  <c r="N126" i="1"/>
  <c r="N125" i="1"/>
  <c r="N124" i="1"/>
  <c r="N122" i="1"/>
  <c r="N119" i="1"/>
  <c r="N118" i="1"/>
  <c r="N113" i="1"/>
  <c r="N112" i="1"/>
  <c r="N106" i="1"/>
  <c r="N105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6" i="1"/>
  <c r="N51" i="1"/>
  <c r="N50" i="1"/>
  <c r="N49" i="1"/>
  <c r="N48" i="1"/>
  <c r="N47" i="1"/>
  <c r="N44" i="1"/>
  <c r="N40" i="1"/>
  <c r="N37" i="1"/>
  <c r="N36" i="1"/>
  <c r="N33" i="1"/>
  <c r="N32" i="1"/>
  <c r="N31" i="1"/>
  <c r="N30" i="1"/>
  <c r="N29" i="1"/>
  <c r="N28" i="1"/>
  <c r="N27" i="1"/>
  <c r="N25" i="1"/>
  <c r="N24" i="1"/>
  <c r="N22" i="1"/>
  <c r="N21" i="1"/>
  <c r="N20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AR199" i="1" l="1"/>
  <c r="AR198" i="1"/>
  <c r="AR140" i="1"/>
  <c r="AR229" i="1"/>
  <c r="AR227" i="1"/>
  <c r="AR225" i="1"/>
  <c r="AR224" i="1"/>
  <c r="AR223" i="1"/>
  <c r="AR222" i="1"/>
  <c r="AR221" i="1"/>
  <c r="AR210" i="1"/>
  <c r="AR205" i="1"/>
  <c r="AR204" i="1"/>
  <c r="AR200" i="1"/>
  <c r="AR194" i="1"/>
  <c r="AR193" i="1"/>
  <c r="AR191" i="1"/>
  <c r="AR189" i="1"/>
  <c r="AR186" i="1"/>
  <c r="AR185" i="1"/>
  <c r="AR184" i="1"/>
  <c r="AR183" i="1"/>
  <c r="AR182" i="1"/>
  <c r="AR180" i="1"/>
  <c r="AR179" i="1"/>
  <c r="AR178" i="1"/>
  <c r="AR177" i="1"/>
  <c r="AR175" i="1"/>
  <c r="AR173" i="1"/>
  <c r="AR167" i="1"/>
  <c r="AR166" i="1"/>
  <c r="AR165" i="1"/>
  <c r="AR163" i="1"/>
  <c r="AR162" i="1"/>
  <c r="AR160" i="1"/>
  <c r="AR158" i="1"/>
  <c r="AR154" i="1"/>
  <c r="AR152" i="1"/>
  <c r="AR149" i="1"/>
  <c r="AR147" i="1"/>
  <c r="AR146" i="1"/>
  <c r="AR145" i="1"/>
  <c r="AR144" i="1"/>
  <c r="AR143" i="1"/>
  <c r="AR136" i="1"/>
  <c r="AR135" i="1"/>
  <c r="AR134" i="1"/>
  <c r="AR133" i="1"/>
  <c r="AR131" i="1"/>
  <c r="AR130" i="1"/>
  <c r="AR129" i="1"/>
  <c r="AR128" i="1"/>
  <c r="AR126" i="1"/>
  <c r="AR125" i="1"/>
  <c r="AR124" i="1"/>
  <c r="AR122" i="1"/>
  <c r="AR119" i="1"/>
  <c r="AR118" i="1"/>
  <c r="AR113" i="1"/>
  <c r="AR112" i="1"/>
  <c r="AR106" i="1"/>
  <c r="AR105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6" i="1"/>
  <c r="AR51" i="1"/>
  <c r="AR50" i="1"/>
  <c r="AR49" i="1"/>
  <c r="AR48" i="1"/>
  <c r="AR47" i="1"/>
  <c r="AR44" i="1"/>
  <c r="AR40" i="1"/>
  <c r="AR37" i="1"/>
  <c r="AR36" i="1"/>
  <c r="AR33" i="1"/>
  <c r="AR32" i="1"/>
  <c r="AR31" i="1"/>
  <c r="AR30" i="1"/>
  <c r="AR29" i="1"/>
  <c r="AR28" i="1"/>
  <c r="AR27" i="1"/>
  <c r="AR25" i="1"/>
  <c r="AR24" i="1"/>
  <c r="AR22" i="1"/>
  <c r="AR21" i="1"/>
  <c r="AR20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AV230" i="1" l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X162" i="1" s="1"/>
  <c r="AV161" i="1"/>
  <c r="AV160" i="1"/>
  <c r="AV159" i="1"/>
  <c r="AV158" i="1"/>
  <c r="AV157" i="1"/>
  <c r="AV156" i="1"/>
  <c r="AV155" i="1"/>
  <c r="AV154" i="1"/>
  <c r="AV153" i="1"/>
  <c r="AV152" i="1"/>
  <c r="AV151" i="1"/>
  <c r="AX151" i="1" s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X119" i="1" s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Z230" i="1"/>
  <c r="AZ227" i="1"/>
  <c r="AZ226" i="1"/>
  <c r="AZ223" i="1"/>
  <c r="AX210" i="1"/>
  <c r="AZ208" i="1"/>
  <c r="AZ198" i="1"/>
  <c r="AW180" i="1"/>
  <c r="AZ176" i="1"/>
  <c r="AZ166" i="1"/>
  <c r="AZ146" i="1"/>
  <c r="AX140" i="1"/>
  <c r="AZ138" i="1"/>
  <c r="AW131" i="1"/>
  <c r="AZ130" i="1"/>
  <c r="AZ122" i="1"/>
  <c r="AZ114" i="1"/>
  <c r="AZ106" i="1"/>
  <c r="AW103" i="1"/>
  <c r="AZ98" i="1"/>
  <c r="AZ90" i="1"/>
  <c r="AW84" i="1"/>
  <c r="AZ82" i="1"/>
  <c r="AZ74" i="1"/>
  <c r="AW71" i="1"/>
  <c r="AZ66" i="1"/>
  <c r="AZ58" i="1"/>
  <c r="AZ50" i="1"/>
  <c r="AW46" i="1"/>
  <c r="AZ42" i="1"/>
  <c r="AW34" i="1"/>
  <c r="AZ26" i="1"/>
  <c r="AW20" i="1"/>
  <c r="AZ18" i="1"/>
  <c r="AZ10" i="1"/>
  <c r="AW7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227" i="1"/>
  <c r="E225" i="1"/>
  <c r="E224" i="1"/>
  <c r="E223" i="1"/>
  <c r="E222" i="1"/>
  <c r="E221" i="1"/>
  <c r="E210" i="1"/>
  <c r="E205" i="1"/>
  <c r="E204" i="1"/>
  <c r="E200" i="1"/>
  <c r="E199" i="1"/>
  <c r="E198" i="1"/>
  <c r="E194" i="1"/>
  <c r="E193" i="1"/>
  <c r="E191" i="1"/>
  <c r="E189" i="1"/>
  <c r="E186" i="1"/>
  <c r="E185" i="1"/>
  <c r="E184" i="1"/>
  <c r="E183" i="1"/>
  <c r="E182" i="1"/>
  <c r="E180" i="1"/>
  <c r="E179" i="1"/>
  <c r="E178" i="1"/>
  <c r="E177" i="1"/>
  <c r="E175" i="1"/>
  <c r="E173" i="1"/>
  <c r="E167" i="1"/>
  <c r="E166" i="1"/>
  <c r="E165" i="1"/>
  <c r="E163" i="1"/>
  <c r="E162" i="1"/>
  <c r="E160" i="1"/>
  <c r="E158" i="1"/>
  <c r="E154" i="1"/>
  <c r="E152" i="1"/>
  <c r="E149" i="1"/>
  <c r="E147" i="1"/>
  <c r="E146" i="1"/>
  <c r="E145" i="1"/>
  <c r="E144" i="1"/>
  <c r="E143" i="1"/>
  <c r="E140" i="1"/>
  <c r="E136" i="1"/>
  <c r="E135" i="1"/>
  <c r="E134" i="1"/>
  <c r="E133" i="1"/>
  <c r="E131" i="1"/>
  <c r="E130" i="1"/>
  <c r="E129" i="1"/>
  <c r="E128" i="1"/>
  <c r="E126" i="1"/>
  <c r="E125" i="1"/>
  <c r="E124" i="1"/>
  <c r="E122" i="1"/>
  <c r="E119" i="1"/>
  <c r="E118" i="1"/>
  <c r="E113" i="1"/>
  <c r="E112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6" i="1"/>
  <c r="E51" i="1"/>
  <c r="E50" i="1"/>
  <c r="E49" i="1"/>
  <c r="E48" i="1"/>
  <c r="E47" i="1"/>
  <c r="E44" i="1"/>
  <c r="E40" i="1"/>
  <c r="E37" i="1"/>
  <c r="E36" i="1"/>
  <c r="E33" i="1"/>
  <c r="E32" i="1"/>
  <c r="E31" i="1"/>
  <c r="E30" i="1"/>
  <c r="E29" i="1"/>
  <c r="E28" i="1"/>
  <c r="E27" i="1"/>
  <c r="E25" i="1"/>
  <c r="E24" i="1"/>
  <c r="E22" i="1"/>
  <c r="E21" i="1"/>
  <c r="E20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X55" i="1" l="1"/>
  <c r="AW208" i="1"/>
  <c r="AX226" i="1"/>
  <c r="AW230" i="1"/>
  <c r="AX198" i="1"/>
  <c r="AX230" i="1"/>
  <c r="AX223" i="1"/>
  <c r="AW58" i="1"/>
  <c r="AZ7" i="1"/>
  <c r="AW122" i="1"/>
  <c r="AZ131" i="1"/>
  <c r="AW198" i="1"/>
  <c r="AX5" i="1"/>
  <c r="AX13" i="1"/>
  <c r="AX21" i="1"/>
  <c r="AX29" i="1"/>
  <c r="AZ5" i="1"/>
  <c r="AW5" i="1"/>
  <c r="AZ13" i="1"/>
  <c r="AW13" i="1"/>
  <c r="AZ21" i="1"/>
  <c r="AW21" i="1"/>
  <c r="AZ29" i="1"/>
  <c r="AW29" i="1"/>
  <c r="AZ37" i="1"/>
  <c r="AW37" i="1"/>
  <c r="AZ45" i="1"/>
  <c r="AW45" i="1"/>
  <c r="AZ53" i="1"/>
  <c r="AW53" i="1"/>
  <c r="AZ61" i="1"/>
  <c r="AW61" i="1"/>
  <c r="AZ69" i="1"/>
  <c r="AW69" i="1"/>
  <c r="AZ77" i="1"/>
  <c r="AW77" i="1"/>
  <c r="AZ85" i="1"/>
  <c r="AW85" i="1"/>
  <c r="AZ93" i="1"/>
  <c r="AW93" i="1"/>
  <c r="AZ101" i="1"/>
  <c r="AW101" i="1"/>
  <c r="AZ109" i="1"/>
  <c r="AW109" i="1"/>
  <c r="AZ117" i="1"/>
  <c r="AW117" i="1"/>
  <c r="AZ125" i="1"/>
  <c r="AW125" i="1"/>
  <c r="AZ133" i="1"/>
  <c r="AW133" i="1"/>
  <c r="AZ141" i="1"/>
  <c r="AW141" i="1"/>
  <c r="AZ149" i="1"/>
  <c r="AW149" i="1"/>
  <c r="AZ3" i="1"/>
  <c r="AW3" i="1"/>
  <c r="AX11" i="1"/>
  <c r="AZ11" i="1"/>
  <c r="AW11" i="1"/>
  <c r="AZ19" i="1"/>
  <c r="AW19" i="1"/>
  <c r="AZ27" i="1"/>
  <c r="AX27" i="1"/>
  <c r="AW27" i="1"/>
  <c r="AZ35" i="1"/>
  <c r="AW35" i="1"/>
  <c r="AX43" i="1"/>
  <c r="AZ43" i="1"/>
  <c r="AW43" i="1"/>
  <c r="AZ51" i="1"/>
  <c r="AW51" i="1"/>
  <c r="AX59" i="1"/>
  <c r="AW59" i="1"/>
  <c r="AZ67" i="1"/>
  <c r="AW67" i="1"/>
  <c r="AX75" i="1"/>
  <c r="AZ75" i="1"/>
  <c r="AW75" i="1"/>
  <c r="AZ83" i="1"/>
  <c r="AW83" i="1"/>
  <c r="AZ91" i="1"/>
  <c r="AX91" i="1"/>
  <c r="AW91" i="1"/>
  <c r="AZ99" i="1"/>
  <c r="AW99" i="1"/>
  <c r="AX107" i="1"/>
  <c r="AZ107" i="1"/>
  <c r="AW107" i="1"/>
  <c r="AZ115" i="1"/>
  <c r="AW115" i="1"/>
  <c r="AZ123" i="1"/>
  <c r="AX123" i="1"/>
  <c r="AW123" i="1"/>
  <c r="AZ139" i="1"/>
  <c r="AX139" i="1"/>
  <c r="AW139" i="1"/>
  <c r="AZ147" i="1"/>
  <c r="AW147" i="1"/>
  <c r="AZ155" i="1"/>
  <c r="AX155" i="1"/>
  <c r="AZ163" i="1"/>
  <c r="AW163" i="1"/>
  <c r="AZ171" i="1"/>
  <c r="AX171" i="1"/>
  <c r="AW171" i="1"/>
  <c r="AZ179" i="1"/>
  <c r="AW179" i="1"/>
  <c r="AZ187" i="1"/>
  <c r="AX187" i="1"/>
  <c r="AX195" i="1"/>
  <c r="AW195" i="1"/>
  <c r="AZ195" i="1"/>
  <c r="AZ203" i="1"/>
  <c r="AW203" i="1"/>
  <c r="AZ211" i="1"/>
  <c r="AW211" i="1"/>
  <c r="AZ219" i="1"/>
  <c r="AX219" i="1"/>
  <c r="AX3" i="1"/>
  <c r="AX19" i="1"/>
  <c r="AX35" i="1"/>
  <c r="AX51" i="1"/>
  <c r="AX67" i="1"/>
  <c r="AX83" i="1"/>
  <c r="AX99" i="1"/>
  <c r="AX115" i="1"/>
  <c r="AX131" i="1"/>
  <c r="AX147" i="1"/>
  <c r="AX163" i="1"/>
  <c r="AX179" i="1"/>
  <c r="AX203" i="1"/>
  <c r="AX211" i="1"/>
  <c r="AW42" i="1"/>
  <c r="AW106" i="1"/>
  <c r="AW176" i="1"/>
  <c r="AX34" i="1"/>
  <c r="AZ84" i="1"/>
  <c r="AZ4" i="1"/>
  <c r="AW4" i="1"/>
  <c r="AZ12" i="1"/>
  <c r="AW12" i="1"/>
  <c r="AZ28" i="1"/>
  <c r="AW28" i="1"/>
  <c r="AZ36" i="1"/>
  <c r="AW36" i="1"/>
  <c r="AZ44" i="1"/>
  <c r="AW44" i="1"/>
  <c r="AZ52" i="1"/>
  <c r="AW52" i="1"/>
  <c r="AW60" i="1"/>
  <c r="AZ60" i="1"/>
  <c r="AZ68" i="1"/>
  <c r="AW68" i="1"/>
  <c r="AZ76" i="1"/>
  <c r="AW76" i="1"/>
  <c r="AZ92" i="1"/>
  <c r="AW92" i="1"/>
  <c r="AZ100" i="1"/>
  <c r="AW100" i="1"/>
  <c r="AZ108" i="1"/>
  <c r="AW108" i="1"/>
  <c r="AZ116" i="1"/>
  <c r="AW116" i="1"/>
  <c r="AZ124" i="1"/>
  <c r="AW124" i="1"/>
  <c r="AZ132" i="1"/>
  <c r="AW132" i="1"/>
  <c r="AZ140" i="1"/>
  <c r="AW140" i="1"/>
  <c r="AZ148" i="1"/>
  <c r="AW148" i="1"/>
  <c r="AZ156" i="1"/>
  <c r="AW156" i="1"/>
  <c r="AZ164" i="1"/>
  <c r="AW164" i="1"/>
  <c r="AZ172" i="1"/>
  <c r="AW172" i="1"/>
  <c r="AZ188" i="1"/>
  <c r="AW188" i="1"/>
  <c r="AZ196" i="1"/>
  <c r="AW196" i="1"/>
  <c r="AZ204" i="1"/>
  <c r="AW204" i="1"/>
  <c r="AZ212" i="1"/>
  <c r="AW212" i="1"/>
  <c r="AZ220" i="1"/>
  <c r="AW220" i="1"/>
  <c r="AZ228" i="1"/>
  <c r="AW228" i="1"/>
  <c r="AX4" i="1"/>
  <c r="AX20" i="1"/>
  <c r="AX28" i="1"/>
  <c r="AX36" i="1"/>
  <c r="AX52" i="1"/>
  <c r="AX60" i="1"/>
  <c r="AX68" i="1"/>
  <c r="AX84" i="1"/>
  <c r="AX92" i="1"/>
  <c r="AX100" i="1"/>
  <c r="AX116" i="1"/>
  <c r="AX124" i="1"/>
  <c r="AX132" i="1"/>
  <c r="AX148" i="1"/>
  <c r="AX156" i="1"/>
  <c r="AX164" i="1"/>
  <c r="AW50" i="1"/>
  <c r="AW114" i="1"/>
  <c r="AW187" i="1"/>
  <c r="AX44" i="1"/>
  <c r="AX130" i="1"/>
  <c r="AZ103" i="1"/>
  <c r="AZ6" i="1"/>
  <c r="AW6" i="1"/>
  <c r="AZ14" i="1"/>
  <c r="AW14" i="1"/>
  <c r="AW22" i="1"/>
  <c r="AZ22" i="1"/>
  <c r="AZ30" i="1"/>
  <c r="AW30" i="1"/>
  <c r="AW38" i="1"/>
  <c r="AZ38" i="1"/>
  <c r="AZ54" i="1"/>
  <c r="AW54" i="1"/>
  <c r="AW62" i="1"/>
  <c r="AZ62" i="1"/>
  <c r="AZ70" i="1"/>
  <c r="AW70" i="1"/>
  <c r="AZ78" i="1"/>
  <c r="AW78" i="1"/>
  <c r="AW86" i="1"/>
  <c r="AZ86" i="1"/>
  <c r="AZ94" i="1"/>
  <c r="AW94" i="1"/>
  <c r="AZ102" i="1"/>
  <c r="AW102" i="1"/>
  <c r="AZ110" i="1"/>
  <c r="AW110" i="1"/>
  <c r="AZ118" i="1"/>
  <c r="AW118" i="1"/>
  <c r="AZ126" i="1"/>
  <c r="AW126" i="1"/>
  <c r="AZ134" i="1"/>
  <c r="AW134" i="1"/>
  <c r="AW142" i="1"/>
  <c r="AZ142" i="1"/>
  <c r="AZ150" i="1"/>
  <c r="AW150" i="1"/>
  <c r="AZ158" i="1"/>
  <c r="AW158" i="1"/>
  <c r="AZ174" i="1"/>
  <c r="AW174" i="1"/>
  <c r="AW182" i="1"/>
  <c r="AZ182" i="1"/>
  <c r="AZ190" i="1"/>
  <c r="AW190" i="1"/>
  <c r="AW206" i="1"/>
  <c r="AZ206" i="1"/>
  <c r="AZ214" i="1"/>
  <c r="AW214" i="1"/>
  <c r="AZ222" i="1"/>
  <c r="AW222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X150" i="1"/>
  <c r="AX158" i="1"/>
  <c r="AX166" i="1"/>
  <c r="AX174" i="1"/>
  <c r="AX182" i="1"/>
  <c r="AX190" i="1"/>
  <c r="AX206" i="1"/>
  <c r="AX214" i="1"/>
  <c r="AX222" i="1"/>
  <c r="AW66" i="1"/>
  <c r="AW130" i="1"/>
  <c r="AX66" i="1"/>
  <c r="AZ20" i="1"/>
  <c r="AZ180" i="1"/>
  <c r="AZ15" i="1"/>
  <c r="AW15" i="1"/>
  <c r="AX15" i="1"/>
  <c r="AW23" i="1"/>
  <c r="AZ23" i="1"/>
  <c r="AZ31" i="1"/>
  <c r="AX31" i="1"/>
  <c r="AW31" i="1"/>
  <c r="AW39" i="1"/>
  <c r="AZ39" i="1"/>
  <c r="AW47" i="1"/>
  <c r="AX47" i="1"/>
  <c r="AZ47" i="1"/>
  <c r="AZ55" i="1"/>
  <c r="AW55" i="1"/>
  <c r="AX63" i="1"/>
  <c r="AW63" i="1"/>
  <c r="AZ63" i="1"/>
  <c r="AZ79" i="1"/>
  <c r="AW79" i="1"/>
  <c r="AX79" i="1"/>
  <c r="AW87" i="1"/>
  <c r="AZ87" i="1"/>
  <c r="AX95" i="1"/>
  <c r="AZ95" i="1"/>
  <c r="AW95" i="1"/>
  <c r="AZ111" i="1"/>
  <c r="AW111" i="1"/>
  <c r="AX111" i="1"/>
  <c r="AZ119" i="1"/>
  <c r="AW119" i="1"/>
  <c r="AZ127" i="1"/>
  <c r="AX127" i="1"/>
  <c r="AW127" i="1"/>
  <c r="AW135" i="1"/>
  <c r="AZ135" i="1"/>
  <c r="AW143" i="1"/>
  <c r="AZ143" i="1"/>
  <c r="AX143" i="1"/>
  <c r="AZ151" i="1"/>
  <c r="AW151" i="1"/>
  <c r="AZ159" i="1"/>
  <c r="AX159" i="1"/>
  <c r="AW159" i="1"/>
  <c r="AZ167" i="1"/>
  <c r="AW167" i="1"/>
  <c r="AZ175" i="1"/>
  <c r="AW175" i="1"/>
  <c r="AX175" i="1"/>
  <c r="AZ183" i="1"/>
  <c r="AX183" i="1"/>
  <c r="AW183" i="1"/>
  <c r="AZ191" i="1"/>
  <c r="AW191" i="1"/>
  <c r="AZ199" i="1"/>
  <c r="AW199" i="1"/>
  <c r="AW207" i="1"/>
  <c r="AX207" i="1"/>
  <c r="AZ207" i="1"/>
  <c r="AZ215" i="1"/>
  <c r="AW215" i="1"/>
  <c r="AX215" i="1"/>
  <c r="AX7" i="1"/>
  <c r="AX39" i="1"/>
  <c r="AX71" i="1"/>
  <c r="AX103" i="1"/>
  <c r="AX135" i="1"/>
  <c r="AX167" i="1"/>
  <c r="AX191" i="1"/>
  <c r="AX199" i="1"/>
  <c r="AW10" i="1"/>
  <c r="AW74" i="1"/>
  <c r="AW138" i="1"/>
  <c r="AW219" i="1"/>
  <c r="AX76" i="1"/>
  <c r="AZ34" i="1"/>
  <c r="AZ8" i="1"/>
  <c r="AW8" i="1"/>
  <c r="AZ16" i="1"/>
  <c r="AW16" i="1"/>
  <c r="AZ24" i="1"/>
  <c r="AW24" i="1"/>
  <c r="AZ32" i="1"/>
  <c r="AW32" i="1"/>
  <c r="AZ40" i="1"/>
  <c r="AW40" i="1"/>
  <c r="AZ48" i="1"/>
  <c r="AW48" i="1"/>
  <c r="AZ56" i="1"/>
  <c r="AW56" i="1"/>
  <c r="AZ64" i="1"/>
  <c r="AW64" i="1"/>
  <c r="AZ72" i="1"/>
  <c r="AW72" i="1"/>
  <c r="AZ80" i="1"/>
  <c r="AW80" i="1"/>
  <c r="AZ88" i="1"/>
  <c r="AW88" i="1"/>
  <c r="AZ96" i="1"/>
  <c r="AW96" i="1"/>
  <c r="AZ104" i="1"/>
  <c r="AW104" i="1"/>
  <c r="AW112" i="1"/>
  <c r="AZ112" i="1"/>
  <c r="AZ120" i="1"/>
  <c r="AW120" i="1"/>
  <c r="AZ128" i="1"/>
  <c r="AW128" i="1"/>
  <c r="AZ136" i="1"/>
  <c r="AW136" i="1"/>
  <c r="AZ144" i="1"/>
  <c r="AW144" i="1"/>
  <c r="AZ152" i="1"/>
  <c r="AW152" i="1"/>
  <c r="AZ160" i="1"/>
  <c r="AW160" i="1"/>
  <c r="AZ168" i="1"/>
  <c r="AW168" i="1"/>
  <c r="AZ184" i="1"/>
  <c r="AW184" i="1"/>
  <c r="AZ192" i="1"/>
  <c r="AW192" i="1"/>
  <c r="AZ200" i="1"/>
  <c r="AW200" i="1"/>
  <c r="AZ216" i="1"/>
  <c r="AW216" i="1"/>
  <c r="AZ224" i="1"/>
  <c r="AW22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AX144" i="1"/>
  <c r="AX152" i="1"/>
  <c r="AX160" i="1"/>
  <c r="AX168" i="1"/>
  <c r="AX176" i="1"/>
  <c r="AX192" i="1"/>
  <c r="AX200" i="1"/>
  <c r="AX208" i="1"/>
  <c r="AX216" i="1"/>
  <c r="AX224" i="1"/>
  <c r="AW18" i="1"/>
  <c r="AW82" i="1"/>
  <c r="AW146" i="1"/>
  <c r="AX87" i="1"/>
  <c r="AX172" i="1"/>
  <c r="AZ46" i="1"/>
  <c r="AZ9" i="1"/>
  <c r="AW9" i="1"/>
  <c r="AZ17" i="1"/>
  <c r="AW17" i="1"/>
  <c r="AZ25" i="1"/>
  <c r="AW25" i="1"/>
  <c r="AZ33" i="1"/>
  <c r="AW33" i="1"/>
  <c r="AZ41" i="1"/>
  <c r="AW41" i="1"/>
  <c r="AZ49" i="1"/>
  <c r="AW49" i="1"/>
  <c r="AZ57" i="1"/>
  <c r="AW57" i="1"/>
  <c r="AZ65" i="1"/>
  <c r="AW65" i="1"/>
  <c r="AZ73" i="1"/>
  <c r="AW73" i="1"/>
  <c r="AZ81" i="1"/>
  <c r="AW81" i="1"/>
  <c r="AZ89" i="1"/>
  <c r="AW89" i="1"/>
  <c r="AZ97" i="1"/>
  <c r="AW97" i="1"/>
  <c r="AZ105" i="1"/>
  <c r="AW105" i="1"/>
  <c r="AZ113" i="1"/>
  <c r="AW113" i="1"/>
  <c r="AZ121" i="1"/>
  <c r="AW121" i="1"/>
  <c r="AZ129" i="1"/>
  <c r="AW129" i="1"/>
  <c r="AZ137" i="1"/>
  <c r="AW137" i="1"/>
  <c r="AZ145" i="1"/>
  <c r="AW145" i="1"/>
  <c r="AZ153" i="1"/>
  <c r="AW153" i="1"/>
  <c r="AZ161" i="1"/>
  <c r="AW161" i="1"/>
  <c r="AZ169" i="1"/>
  <c r="AW169" i="1"/>
  <c r="AZ177" i="1"/>
  <c r="AW177" i="1"/>
  <c r="AZ185" i="1"/>
  <c r="AW185" i="1"/>
  <c r="AZ193" i="1"/>
  <c r="AW193" i="1"/>
  <c r="AZ201" i="1"/>
  <c r="AW201" i="1"/>
  <c r="AZ209" i="1"/>
  <c r="AW209" i="1"/>
  <c r="AZ217" i="1"/>
  <c r="AW217" i="1"/>
  <c r="AZ225" i="1"/>
  <c r="AW225" i="1"/>
  <c r="AX9" i="1"/>
  <c r="AX17" i="1"/>
  <c r="AX25" i="1"/>
  <c r="AW26" i="1"/>
  <c r="AW90" i="1"/>
  <c r="AW155" i="1"/>
  <c r="AX12" i="1"/>
  <c r="AX98" i="1"/>
  <c r="AX184" i="1"/>
  <c r="AZ59" i="1"/>
  <c r="AZ154" i="1"/>
  <c r="AW154" i="1"/>
  <c r="AZ162" i="1"/>
  <c r="AW162" i="1"/>
  <c r="AZ170" i="1"/>
  <c r="AW170" i="1"/>
  <c r="AZ178" i="1"/>
  <c r="AW178" i="1"/>
  <c r="AZ186" i="1"/>
  <c r="AW186" i="1"/>
  <c r="AW194" i="1"/>
  <c r="AZ194" i="1"/>
  <c r="AZ202" i="1"/>
  <c r="AW202" i="1"/>
  <c r="AZ210" i="1"/>
  <c r="AW210" i="1"/>
  <c r="AZ218" i="1"/>
  <c r="AW218" i="1"/>
  <c r="AX10" i="1"/>
  <c r="AX18" i="1"/>
  <c r="AX26" i="1"/>
  <c r="AX42" i="1"/>
  <c r="AX50" i="1"/>
  <c r="AX58" i="1"/>
  <c r="AX74" i="1"/>
  <c r="AX82" i="1"/>
  <c r="AX90" i="1"/>
  <c r="AX106" i="1"/>
  <c r="AX114" i="1"/>
  <c r="AX122" i="1"/>
  <c r="AX138" i="1"/>
  <c r="AX146" i="1"/>
  <c r="AX154" i="1"/>
  <c r="AX170" i="1"/>
  <c r="AX178" i="1"/>
  <c r="AX186" i="1"/>
  <c r="AX194" i="1"/>
  <c r="AX202" i="1"/>
  <c r="AX218" i="1"/>
  <c r="AW98" i="1"/>
  <c r="AW166" i="1"/>
  <c r="AX23" i="1"/>
  <c r="AX108" i="1"/>
  <c r="AZ71" i="1"/>
  <c r="AX33" i="1"/>
  <c r="AX41" i="1"/>
  <c r="AX49" i="1"/>
  <c r="AX57" i="1"/>
  <c r="AX65" i="1"/>
  <c r="AX73" i="1"/>
  <c r="AX81" i="1"/>
  <c r="AX89" i="1"/>
  <c r="AX97" i="1"/>
  <c r="AX105" i="1"/>
  <c r="AX113" i="1"/>
  <c r="AX121" i="1"/>
  <c r="AX129" i="1"/>
  <c r="AX137" i="1"/>
  <c r="AX145" i="1"/>
  <c r="AX153" i="1"/>
  <c r="AX161" i="1"/>
  <c r="AX169" i="1"/>
  <c r="AX177" i="1"/>
  <c r="AX185" i="1"/>
  <c r="AX193" i="1"/>
  <c r="AX201" i="1"/>
  <c r="AX209" i="1"/>
  <c r="AX217" i="1"/>
  <c r="AX225" i="1"/>
  <c r="AW223" i="1"/>
  <c r="AX227" i="1"/>
  <c r="AZ157" i="1"/>
  <c r="AW157" i="1"/>
  <c r="AZ165" i="1"/>
  <c r="AW165" i="1"/>
  <c r="AZ173" i="1"/>
  <c r="AW173" i="1"/>
  <c r="AZ181" i="1"/>
  <c r="AW181" i="1"/>
  <c r="AZ189" i="1"/>
  <c r="AW189" i="1"/>
  <c r="AZ197" i="1"/>
  <c r="AW197" i="1"/>
  <c r="AZ205" i="1"/>
  <c r="AW205" i="1"/>
  <c r="AZ213" i="1"/>
  <c r="AW213" i="1"/>
  <c r="AZ221" i="1"/>
  <c r="AW221" i="1"/>
  <c r="AZ229" i="1"/>
  <c r="AW229" i="1"/>
  <c r="AW226" i="1"/>
  <c r="AX180" i="1"/>
  <c r="AX188" i="1"/>
  <c r="AX196" i="1"/>
  <c r="AX204" i="1"/>
  <c r="AX212" i="1"/>
  <c r="AX220" i="1"/>
  <c r="AX228" i="1"/>
  <c r="AW227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X149" i="1"/>
  <c r="AX157" i="1"/>
  <c r="AX165" i="1"/>
  <c r="AX173" i="1"/>
  <c r="AX181" i="1"/>
  <c r="AX189" i="1"/>
  <c r="AX197" i="1"/>
  <c r="AX205" i="1"/>
  <c r="AX213" i="1"/>
  <c r="AX221" i="1"/>
  <c r="AX229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A473" i="8" s="1"/>
  <c r="T473" i="8" s="1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H104" i="1" l="1"/>
  <c r="P19" i="1"/>
  <c r="BB7" i="1"/>
  <c r="BB15" i="1"/>
  <c r="BB23" i="1"/>
  <c r="BB31" i="1"/>
  <c r="BB39" i="1"/>
  <c r="BB47" i="1"/>
  <c r="BB55" i="1"/>
  <c r="BB63" i="1"/>
  <c r="BB71" i="1"/>
  <c r="BB79" i="1"/>
  <c r="BB87" i="1"/>
  <c r="BB95" i="1"/>
  <c r="BB103" i="1"/>
  <c r="BB111" i="1"/>
  <c r="BB119" i="1"/>
  <c r="BB127" i="1"/>
  <c r="BB135" i="1"/>
  <c r="BB143" i="1"/>
  <c r="BB151" i="1"/>
  <c r="BB159" i="1"/>
  <c r="BB167" i="1"/>
  <c r="BB175" i="1"/>
  <c r="BB183" i="1"/>
  <c r="BB191" i="1"/>
  <c r="BB199" i="1"/>
  <c r="BB207" i="1"/>
  <c r="BB215" i="1"/>
  <c r="BB223" i="1"/>
  <c r="BB8" i="1"/>
  <c r="BB16" i="1"/>
  <c r="BB24" i="1"/>
  <c r="BB32" i="1"/>
  <c r="BB40" i="1"/>
  <c r="BB48" i="1"/>
  <c r="BB56" i="1"/>
  <c r="BB64" i="1"/>
  <c r="BB72" i="1"/>
  <c r="BB80" i="1"/>
  <c r="BB88" i="1"/>
  <c r="BB96" i="1"/>
  <c r="BB104" i="1"/>
  <c r="BB112" i="1"/>
  <c r="BB120" i="1"/>
  <c r="BB128" i="1"/>
  <c r="BB136" i="1"/>
  <c r="BB144" i="1"/>
  <c r="BB152" i="1"/>
  <c r="BB160" i="1"/>
  <c r="BB168" i="1"/>
  <c r="BB176" i="1"/>
  <c r="BB184" i="1"/>
  <c r="BB192" i="1"/>
  <c r="BB200" i="1"/>
  <c r="BB208" i="1"/>
  <c r="BB216" i="1"/>
  <c r="BB224" i="1"/>
  <c r="BB9" i="1"/>
  <c r="BB17" i="1"/>
  <c r="BB25" i="1"/>
  <c r="BB33" i="1"/>
  <c r="BB41" i="1"/>
  <c r="BB49" i="1"/>
  <c r="BB57" i="1"/>
  <c r="BB65" i="1"/>
  <c r="BB73" i="1"/>
  <c r="BB81" i="1"/>
  <c r="BB89" i="1"/>
  <c r="BB97" i="1"/>
  <c r="BB105" i="1"/>
  <c r="BB113" i="1"/>
  <c r="BB121" i="1"/>
  <c r="BB129" i="1"/>
  <c r="BB137" i="1"/>
  <c r="BB145" i="1"/>
  <c r="BB153" i="1"/>
  <c r="BB161" i="1"/>
  <c r="BB169" i="1"/>
  <c r="BB177" i="1"/>
  <c r="BB185" i="1"/>
  <c r="BB193" i="1"/>
  <c r="BB201" i="1"/>
  <c r="BB209" i="1"/>
  <c r="BB217" i="1"/>
  <c r="BB225" i="1"/>
  <c r="BB10" i="1"/>
  <c r="BB18" i="1"/>
  <c r="BB26" i="1"/>
  <c r="BB34" i="1"/>
  <c r="BB42" i="1"/>
  <c r="BB50" i="1"/>
  <c r="BB58" i="1"/>
  <c r="BB66" i="1"/>
  <c r="BB74" i="1"/>
  <c r="BB82" i="1"/>
  <c r="BB90" i="1"/>
  <c r="BB98" i="1"/>
  <c r="BB106" i="1"/>
  <c r="BB114" i="1"/>
  <c r="BB122" i="1"/>
  <c r="BB130" i="1"/>
  <c r="BB138" i="1"/>
  <c r="BB146" i="1"/>
  <c r="BB154" i="1"/>
  <c r="BB162" i="1"/>
  <c r="BB170" i="1"/>
  <c r="BB178" i="1"/>
  <c r="BB186" i="1"/>
  <c r="BB194" i="1"/>
  <c r="BB202" i="1"/>
  <c r="BB210" i="1"/>
  <c r="BB218" i="1"/>
  <c r="BB226" i="1"/>
  <c r="BB3" i="1"/>
  <c r="BB11" i="1"/>
  <c r="BB19" i="1"/>
  <c r="BB27" i="1"/>
  <c r="BB35" i="1"/>
  <c r="BB43" i="1"/>
  <c r="BB51" i="1"/>
  <c r="BB59" i="1"/>
  <c r="BB67" i="1"/>
  <c r="BB75" i="1"/>
  <c r="BB83" i="1"/>
  <c r="BB91" i="1"/>
  <c r="BB99" i="1"/>
  <c r="BB107" i="1"/>
  <c r="BB115" i="1"/>
  <c r="BB123" i="1"/>
  <c r="BB131" i="1"/>
  <c r="BB139" i="1"/>
  <c r="BB147" i="1"/>
  <c r="BB155" i="1"/>
  <c r="BB163" i="1"/>
  <c r="BB171" i="1"/>
  <c r="BB179" i="1"/>
  <c r="BB187" i="1"/>
  <c r="BB195" i="1"/>
  <c r="BB203" i="1"/>
  <c r="BB211" i="1"/>
  <c r="BB219" i="1"/>
  <c r="BB227" i="1"/>
  <c r="BB4" i="1"/>
  <c r="BB12" i="1"/>
  <c r="BB20" i="1"/>
  <c r="BB28" i="1"/>
  <c r="BB36" i="1"/>
  <c r="BB44" i="1"/>
  <c r="BB52" i="1"/>
  <c r="BB60" i="1"/>
  <c r="BB68" i="1"/>
  <c r="BB76" i="1"/>
  <c r="BB84" i="1"/>
  <c r="BB92" i="1"/>
  <c r="BB100" i="1"/>
  <c r="BB108" i="1"/>
  <c r="BB116" i="1"/>
  <c r="BB124" i="1"/>
  <c r="BB132" i="1"/>
  <c r="BB140" i="1"/>
  <c r="BB148" i="1"/>
  <c r="BB156" i="1"/>
  <c r="BB164" i="1"/>
  <c r="BB172" i="1"/>
  <c r="BB180" i="1"/>
  <c r="BB188" i="1"/>
  <c r="BB196" i="1"/>
  <c r="BB204" i="1"/>
  <c r="BB212" i="1"/>
  <c r="BB220" i="1"/>
  <c r="BB228" i="1"/>
  <c r="BB5" i="1"/>
  <c r="BB13" i="1"/>
  <c r="BB21" i="1"/>
  <c r="BB29" i="1"/>
  <c r="BB37" i="1"/>
  <c r="BB45" i="1"/>
  <c r="BB53" i="1"/>
  <c r="BB61" i="1"/>
  <c r="BB69" i="1"/>
  <c r="BB77" i="1"/>
  <c r="BB85" i="1"/>
  <c r="BB93" i="1"/>
  <c r="BB101" i="1"/>
  <c r="BB109" i="1"/>
  <c r="BB117" i="1"/>
  <c r="BB125" i="1"/>
  <c r="BB133" i="1"/>
  <c r="BB141" i="1"/>
  <c r="BB149" i="1"/>
  <c r="BB157" i="1"/>
  <c r="BB165" i="1"/>
  <c r="BB173" i="1"/>
  <c r="BB181" i="1"/>
  <c r="BB189" i="1"/>
  <c r="BB197" i="1"/>
  <c r="BB205" i="1"/>
  <c r="BB213" i="1"/>
  <c r="BB221" i="1"/>
  <c r="BB229" i="1"/>
  <c r="BB6" i="1"/>
  <c r="BB14" i="1"/>
  <c r="BB22" i="1"/>
  <c r="BB30" i="1"/>
  <c r="BB38" i="1"/>
  <c r="BB46" i="1"/>
  <c r="BB54" i="1"/>
  <c r="BB62" i="1"/>
  <c r="BB70" i="1"/>
  <c r="BB78" i="1"/>
  <c r="BB86" i="1"/>
  <c r="BB94" i="1"/>
  <c r="BB102" i="1"/>
  <c r="BB110" i="1"/>
  <c r="BB118" i="1"/>
  <c r="BB126" i="1"/>
  <c r="BB134" i="1"/>
  <c r="BB142" i="1"/>
  <c r="BB150" i="1"/>
  <c r="BB158" i="1"/>
  <c r="BB166" i="1"/>
  <c r="BB174" i="1"/>
  <c r="BB182" i="1"/>
  <c r="BB190" i="1"/>
  <c r="BB198" i="1"/>
  <c r="BB206" i="1"/>
  <c r="BB214" i="1"/>
  <c r="BB222" i="1"/>
  <c r="BB230" i="1"/>
  <c r="N34" i="1"/>
  <c r="D212" i="1"/>
  <c r="D42" i="1"/>
  <c r="D168" i="1"/>
  <c r="D23" i="1"/>
  <c r="R151" i="1"/>
  <c r="N159" i="1"/>
  <c r="D207" i="1"/>
  <c r="D104" i="1"/>
  <c r="D120" i="1"/>
  <c r="AR168" i="1"/>
  <c r="R176" i="1"/>
  <c r="D192" i="1"/>
  <c r="R208" i="1"/>
  <c r="H216" i="1"/>
  <c r="D127" i="1"/>
  <c r="R57" i="1"/>
  <c r="AR121" i="1"/>
  <c r="D137" i="1"/>
  <c r="R169" i="1"/>
  <c r="D209" i="1"/>
  <c r="D217" i="1"/>
  <c r="P26" i="1"/>
  <c r="H42" i="1"/>
  <c r="D170" i="1"/>
  <c r="P218" i="1"/>
  <c r="AR226" i="1"/>
  <c r="D202" i="1"/>
  <c r="H19" i="1"/>
  <c r="D35" i="1"/>
  <c r="D43" i="1"/>
  <c r="R115" i="1"/>
  <c r="AR123" i="1"/>
  <c r="H139" i="1"/>
  <c r="H155" i="1"/>
  <c r="H195" i="1"/>
  <c r="N203" i="1"/>
  <c r="D139" i="1"/>
  <c r="H220" i="1"/>
  <c r="H190" i="1"/>
  <c r="D114" i="1"/>
  <c r="H111" i="1"/>
  <c r="H127" i="1"/>
  <c r="N151" i="1"/>
  <c r="H207" i="1"/>
  <c r="H215" i="1"/>
  <c r="P168" i="1"/>
  <c r="H176" i="1"/>
  <c r="N208" i="1"/>
  <c r="D216" i="1"/>
  <c r="AR41" i="1"/>
  <c r="N57" i="1"/>
  <c r="P121" i="1"/>
  <c r="AR161" i="1"/>
  <c r="N169" i="1"/>
  <c r="D46" i="1"/>
  <c r="D58" i="1"/>
  <c r="R114" i="1"/>
  <c r="H170" i="1"/>
  <c r="AR202" i="1"/>
  <c r="AR218" i="1"/>
  <c r="P226" i="1"/>
  <c r="AR115" i="1"/>
  <c r="P123" i="1"/>
  <c r="D155" i="1"/>
  <c r="D171" i="1"/>
  <c r="AR187" i="1"/>
  <c r="P195" i="1"/>
  <c r="AR203" i="1"/>
  <c r="D211" i="1"/>
  <c r="D187" i="1"/>
  <c r="H228" i="1"/>
  <c r="D226" i="1"/>
  <c r="R23" i="1"/>
  <c r="N127" i="1"/>
  <c r="H151" i="1"/>
  <c r="D215" i="1"/>
  <c r="D117" i="1"/>
  <c r="R104" i="1"/>
  <c r="AR120" i="1"/>
  <c r="R168" i="1"/>
  <c r="N176" i="1"/>
  <c r="P192" i="1"/>
  <c r="P216" i="1"/>
  <c r="H38" i="1"/>
  <c r="P41" i="1"/>
  <c r="R153" i="1"/>
  <c r="P161" i="1"/>
  <c r="P169" i="1"/>
  <c r="AR201" i="1"/>
  <c r="AR209" i="1"/>
  <c r="AR217" i="1"/>
  <c r="D201" i="1"/>
  <c r="D26" i="1"/>
  <c r="H34" i="1"/>
  <c r="AR58" i="1"/>
  <c r="N114" i="1"/>
  <c r="R138" i="1"/>
  <c r="AR170" i="1"/>
  <c r="P202" i="1"/>
  <c r="N218" i="1"/>
  <c r="R226" i="1"/>
  <c r="H55" i="1"/>
  <c r="AR35" i="1"/>
  <c r="AR107" i="1"/>
  <c r="N115" i="1"/>
  <c r="R123" i="1"/>
  <c r="H171" i="1"/>
  <c r="P187" i="1"/>
  <c r="R195" i="1"/>
  <c r="P203" i="1"/>
  <c r="N211" i="1"/>
  <c r="N23" i="1"/>
  <c r="AR39" i="1"/>
  <c r="AR55" i="1"/>
  <c r="R159" i="1"/>
  <c r="R215" i="1"/>
  <c r="H148" i="1"/>
  <c r="N104" i="1"/>
  <c r="N168" i="1"/>
  <c r="D176" i="1"/>
  <c r="D208" i="1"/>
  <c r="R41" i="1"/>
  <c r="H57" i="1"/>
  <c r="N121" i="1"/>
  <c r="R137" i="1"/>
  <c r="N153" i="1"/>
  <c r="P201" i="1"/>
  <c r="P209" i="1"/>
  <c r="H39" i="1"/>
  <c r="H114" i="1"/>
  <c r="N138" i="1"/>
  <c r="R170" i="1"/>
  <c r="R202" i="1"/>
  <c r="N226" i="1"/>
  <c r="N161" i="1"/>
  <c r="AR43" i="1"/>
  <c r="R107" i="1"/>
  <c r="R155" i="1"/>
  <c r="R187" i="1"/>
  <c r="H203" i="1"/>
  <c r="D219" i="1"/>
  <c r="D41" i="1"/>
  <c r="AR23" i="1"/>
  <c r="P39" i="1"/>
  <c r="P55" i="1"/>
  <c r="AR111" i="1"/>
  <c r="H159" i="1"/>
  <c r="N215" i="1"/>
  <c r="AR104" i="1"/>
  <c r="H120" i="1"/>
  <c r="H168" i="1"/>
  <c r="AR192" i="1"/>
  <c r="N41" i="1"/>
  <c r="R121" i="1"/>
  <c r="N137" i="1"/>
  <c r="AR153" i="1"/>
  <c r="R161" i="1"/>
  <c r="D169" i="1"/>
  <c r="R201" i="1"/>
  <c r="N209" i="1"/>
  <c r="H217" i="1"/>
  <c r="H169" i="1"/>
  <c r="H26" i="1"/>
  <c r="AR42" i="1"/>
  <c r="R58" i="1"/>
  <c r="AR138" i="1"/>
  <c r="N170" i="1"/>
  <c r="R218" i="1"/>
  <c r="AR19" i="1"/>
  <c r="H35" i="1"/>
  <c r="R43" i="1"/>
  <c r="H107" i="1"/>
  <c r="P115" i="1"/>
  <c r="AR139" i="1"/>
  <c r="N155" i="1"/>
  <c r="N187" i="1"/>
  <c r="D132" i="1"/>
  <c r="N230" i="1"/>
  <c r="P23" i="1"/>
  <c r="R39" i="1"/>
  <c r="R55" i="1"/>
  <c r="P111" i="1"/>
  <c r="AR127" i="1"/>
  <c r="D159" i="1"/>
  <c r="AR207" i="1"/>
  <c r="P104" i="1"/>
  <c r="P120" i="1"/>
  <c r="N192" i="1"/>
  <c r="AR208" i="1"/>
  <c r="AR216" i="1"/>
  <c r="H41" i="1"/>
  <c r="AR137" i="1"/>
  <c r="P153" i="1"/>
  <c r="H161" i="1"/>
  <c r="P217" i="1"/>
  <c r="N111" i="1"/>
  <c r="R26" i="1"/>
  <c r="AR34" i="1"/>
  <c r="P42" i="1"/>
  <c r="N58" i="1"/>
  <c r="P138" i="1"/>
  <c r="P170" i="1"/>
  <c r="N202" i="1"/>
  <c r="H218" i="1"/>
  <c r="H226" i="1"/>
  <c r="R19" i="1"/>
  <c r="P35" i="1"/>
  <c r="N43" i="1"/>
  <c r="P107" i="1"/>
  <c r="H123" i="1"/>
  <c r="R139" i="1"/>
  <c r="AR171" i="1"/>
  <c r="P171" i="1"/>
  <c r="H187" i="1"/>
  <c r="H164" i="1"/>
  <c r="D181" i="1"/>
  <c r="N39" i="1"/>
  <c r="P127" i="1"/>
  <c r="AR151" i="1"/>
  <c r="AR159" i="1"/>
  <c r="N207" i="1"/>
  <c r="P215" i="1"/>
  <c r="R120" i="1"/>
  <c r="AR176" i="1"/>
  <c r="H208" i="1"/>
  <c r="N216" i="1"/>
  <c r="AR57" i="1"/>
  <c r="H121" i="1"/>
  <c r="P137" i="1"/>
  <c r="H153" i="1"/>
  <c r="D161" i="1"/>
  <c r="N201" i="1"/>
  <c r="R217" i="1"/>
  <c r="N26" i="1"/>
  <c r="R42" i="1"/>
  <c r="P58" i="1"/>
  <c r="AR114" i="1"/>
  <c r="D138" i="1"/>
  <c r="H202" i="1"/>
  <c r="D218" i="1"/>
  <c r="R35" i="1"/>
  <c r="P43" i="1"/>
  <c r="N107" i="1"/>
  <c r="D115" i="1"/>
  <c r="N123" i="1"/>
  <c r="P139" i="1"/>
  <c r="AR155" i="1"/>
  <c r="N171" i="1"/>
  <c r="D195" i="1"/>
  <c r="AR211" i="1"/>
  <c r="P219" i="1"/>
  <c r="R196" i="1"/>
  <c r="D213" i="1"/>
  <c r="H23" i="1"/>
  <c r="D39" i="1"/>
  <c r="N55" i="1"/>
  <c r="R111" i="1"/>
  <c r="R127" i="1"/>
  <c r="P151" i="1"/>
  <c r="P159" i="1"/>
  <c r="R207" i="1"/>
  <c r="AR215" i="1"/>
  <c r="N120" i="1"/>
  <c r="P176" i="1"/>
  <c r="R192" i="1"/>
  <c r="P208" i="1"/>
  <c r="R216" i="1"/>
  <c r="P57" i="1"/>
  <c r="D121" i="1"/>
  <c r="H137" i="1"/>
  <c r="D153" i="1"/>
  <c r="AR169" i="1"/>
  <c r="H201" i="1"/>
  <c r="R209" i="1"/>
  <c r="N217" i="1"/>
  <c r="AR26" i="1"/>
  <c r="R34" i="1"/>
  <c r="N42" i="1"/>
  <c r="P114" i="1"/>
  <c r="H138" i="1"/>
  <c r="D55" i="1"/>
  <c r="N19" i="1"/>
  <c r="N35" i="1"/>
  <c r="H43" i="1"/>
  <c r="H115" i="1"/>
  <c r="D123" i="1"/>
  <c r="N139" i="1"/>
  <c r="P155" i="1"/>
  <c r="R171" i="1"/>
  <c r="AR195" i="1"/>
  <c r="R203" i="1"/>
  <c r="P211" i="1"/>
  <c r="P34" i="1"/>
  <c r="D52" i="1"/>
  <c r="H108" i="1"/>
  <c r="P116" i="1"/>
  <c r="N132" i="1"/>
  <c r="D148" i="1"/>
  <c r="D172" i="1"/>
  <c r="R228" i="1"/>
  <c r="P53" i="1"/>
  <c r="P109" i="1"/>
  <c r="N141" i="1"/>
  <c r="P181" i="1"/>
  <c r="P197" i="1"/>
  <c r="AR213" i="1"/>
  <c r="D19" i="1"/>
  <c r="P38" i="1"/>
  <c r="N54" i="1"/>
  <c r="H110" i="1"/>
  <c r="AR150" i="1"/>
  <c r="R190" i="1"/>
  <c r="D214" i="1"/>
  <c r="R219" i="1"/>
  <c r="AR142" i="1"/>
  <c r="AR52" i="1"/>
  <c r="P108" i="1"/>
  <c r="D116" i="1"/>
  <c r="H132" i="1"/>
  <c r="AR156" i="1"/>
  <c r="N156" i="1"/>
  <c r="D188" i="1"/>
  <c r="N228" i="1"/>
  <c r="H116" i="1"/>
  <c r="R45" i="1"/>
  <c r="AR53" i="1"/>
  <c r="N109" i="1"/>
  <c r="P117" i="1"/>
  <c r="N157" i="1"/>
  <c r="R181" i="1"/>
  <c r="R197" i="1"/>
  <c r="P213" i="1"/>
  <c r="D111" i="1"/>
  <c r="N38" i="1"/>
  <c r="N46" i="1"/>
  <c r="N110" i="1"/>
  <c r="P142" i="1"/>
  <c r="P150" i="1"/>
  <c r="N190" i="1"/>
  <c r="R206" i="1"/>
  <c r="AR214" i="1"/>
  <c r="N219" i="1"/>
  <c r="R108" i="1"/>
  <c r="AR172" i="1"/>
  <c r="H188" i="1"/>
  <c r="H212" i="1"/>
  <c r="H209" i="1"/>
  <c r="N45" i="1"/>
  <c r="N53" i="1"/>
  <c r="H109" i="1"/>
  <c r="N117" i="1"/>
  <c r="D141" i="1"/>
  <c r="D157" i="1"/>
  <c r="N197" i="1"/>
  <c r="R213" i="1"/>
  <c r="D164" i="1"/>
  <c r="R38" i="1"/>
  <c r="P46" i="1"/>
  <c r="H54" i="1"/>
  <c r="D110" i="1"/>
  <c r="N142" i="1"/>
  <c r="R150" i="1"/>
  <c r="P174" i="1"/>
  <c r="N206" i="1"/>
  <c r="R214" i="1"/>
  <c r="R230" i="1"/>
  <c r="D34" i="1"/>
  <c r="H219" i="1"/>
  <c r="D57" i="1"/>
  <c r="H52" i="1"/>
  <c r="N108" i="1"/>
  <c r="AR148" i="1"/>
  <c r="R156" i="1"/>
  <c r="AR164" i="1"/>
  <c r="P196" i="1"/>
  <c r="AR212" i="1"/>
  <c r="AR228" i="1"/>
  <c r="P45" i="1"/>
  <c r="R53" i="1"/>
  <c r="R109" i="1"/>
  <c r="N181" i="1"/>
  <c r="H197" i="1"/>
  <c r="N213" i="1"/>
  <c r="D220" i="1"/>
  <c r="D38" i="1"/>
  <c r="D54" i="1"/>
  <c r="AR110" i="1"/>
  <c r="H150" i="1"/>
  <c r="N174" i="1"/>
  <c r="P190" i="1"/>
  <c r="AR206" i="1"/>
  <c r="N214" i="1"/>
  <c r="H142" i="1"/>
  <c r="N195" i="1"/>
  <c r="D150" i="1"/>
  <c r="P52" i="1"/>
  <c r="D108" i="1"/>
  <c r="P148" i="1"/>
  <c r="P156" i="1"/>
  <c r="P164" i="1"/>
  <c r="H172" i="1"/>
  <c r="R188" i="1"/>
  <c r="AR196" i="1"/>
  <c r="P212" i="1"/>
  <c r="AR220" i="1"/>
  <c r="D228" i="1"/>
  <c r="AR45" i="1"/>
  <c r="D109" i="1"/>
  <c r="AR141" i="1"/>
  <c r="AR157" i="1"/>
  <c r="D197" i="1"/>
  <c r="H213" i="1"/>
  <c r="AR54" i="1"/>
  <c r="P110" i="1"/>
  <c r="R142" i="1"/>
  <c r="N150" i="1"/>
  <c r="AR174" i="1"/>
  <c r="D190" i="1"/>
  <c r="P206" i="1"/>
  <c r="AR230" i="1"/>
  <c r="D203" i="1"/>
  <c r="H58" i="1"/>
  <c r="R52" i="1"/>
  <c r="R116" i="1"/>
  <c r="AR132" i="1"/>
  <c r="R148" i="1"/>
  <c r="H156" i="1"/>
  <c r="P172" i="1"/>
  <c r="N188" i="1"/>
  <c r="N196" i="1"/>
  <c r="R212" i="1"/>
  <c r="P220" i="1"/>
  <c r="H45" i="1"/>
  <c r="H53" i="1"/>
  <c r="H141" i="1"/>
  <c r="H157" i="1"/>
  <c r="H181" i="1"/>
  <c r="H117" i="1"/>
  <c r="AR46" i="1"/>
  <c r="P54" i="1"/>
  <c r="H174" i="1"/>
  <c r="AR190" i="1"/>
  <c r="D206" i="1"/>
  <c r="P214" i="1"/>
  <c r="P230" i="1"/>
  <c r="R211" i="1"/>
  <c r="H192" i="1"/>
  <c r="N52" i="1"/>
  <c r="AR116" i="1"/>
  <c r="P132" i="1"/>
  <c r="N148" i="1"/>
  <c r="R164" i="1"/>
  <c r="R172" i="1"/>
  <c r="AR188" i="1"/>
  <c r="H196" i="1"/>
  <c r="N212" i="1"/>
  <c r="R220" i="1"/>
  <c r="D107" i="1"/>
  <c r="P207" i="1"/>
  <c r="D45" i="1"/>
  <c r="D53" i="1"/>
  <c r="AR117" i="1"/>
  <c r="P141" i="1"/>
  <c r="P157" i="1"/>
  <c r="H211" i="1"/>
  <c r="R46" i="1"/>
  <c r="R54" i="1"/>
  <c r="R110" i="1"/>
  <c r="R174" i="1"/>
  <c r="D230" i="1"/>
  <c r="AR219" i="1"/>
  <c r="AR108" i="1"/>
  <c r="N116" i="1"/>
  <c r="R132" i="1"/>
  <c r="D156" i="1"/>
  <c r="N164" i="1"/>
  <c r="N172" i="1"/>
  <c r="P188" i="1"/>
  <c r="D196" i="1"/>
  <c r="N220" i="1"/>
  <c r="D151" i="1"/>
  <c r="AR109" i="1"/>
  <c r="R117" i="1"/>
  <c r="R141" i="1"/>
  <c r="R157" i="1"/>
  <c r="AR181" i="1"/>
  <c r="AR197" i="1"/>
  <c r="AR38" i="1"/>
  <c r="H46" i="1"/>
  <c r="D142" i="1"/>
  <c r="D174" i="1"/>
  <c r="H206" i="1"/>
  <c r="H214" i="1"/>
  <c r="H230" i="1"/>
  <c r="M203" i="1"/>
  <c r="M150" i="1"/>
  <c r="M108" i="1"/>
  <c r="L211" i="1"/>
  <c r="L176" i="1"/>
  <c r="L132" i="1"/>
  <c r="L41" i="1"/>
  <c r="BA10" i="1"/>
  <c r="BA18" i="1"/>
  <c r="BA26" i="1"/>
  <c r="BA34" i="1"/>
  <c r="BA42" i="1"/>
  <c r="AS42" i="1" s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AT138" i="1" s="1"/>
  <c r="BA146" i="1"/>
  <c r="BA154" i="1"/>
  <c r="BA162" i="1"/>
  <c r="BA170" i="1"/>
  <c r="BA178" i="1"/>
  <c r="BA186" i="1"/>
  <c r="BA194" i="1"/>
  <c r="BA202" i="1"/>
  <c r="BA210" i="1"/>
  <c r="BA218" i="1"/>
  <c r="BA226" i="1"/>
  <c r="AT226" i="1" s="1"/>
  <c r="BA223" i="1"/>
  <c r="M197" i="1"/>
  <c r="M148" i="1"/>
  <c r="M107" i="1"/>
  <c r="L207" i="1"/>
  <c r="L174" i="1"/>
  <c r="L123" i="1"/>
  <c r="L39" i="1"/>
  <c r="BA3" i="1"/>
  <c r="BA11" i="1"/>
  <c r="BA19" i="1"/>
  <c r="BA27" i="1"/>
  <c r="BA35" i="1"/>
  <c r="BA43" i="1"/>
  <c r="AS43" i="1" s="1"/>
  <c r="BA51" i="1"/>
  <c r="BA59" i="1"/>
  <c r="BA67" i="1"/>
  <c r="BA75" i="1"/>
  <c r="BA83" i="1"/>
  <c r="BA91" i="1"/>
  <c r="BA99" i="1"/>
  <c r="BA107" i="1"/>
  <c r="AT107" i="1" s="1"/>
  <c r="BA115" i="1"/>
  <c r="BA123" i="1"/>
  <c r="AS123" i="1" s="1"/>
  <c r="BA131" i="1"/>
  <c r="BA139" i="1"/>
  <c r="AT139" i="1" s="1"/>
  <c r="BA147" i="1"/>
  <c r="BA155" i="1"/>
  <c r="AT155" i="1" s="1"/>
  <c r="BA163" i="1"/>
  <c r="BA171" i="1"/>
  <c r="BA179" i="1"/>
  <c r="BA187" i="1"/>
  <c r="AT187" i="1" s="1"/>
  <c r="BA195" i="1"/>
  <c r="BA203" i="1"/>
  <c r="AS203" i="1" s="1"/>
  <c r="BA211" i="1"/>
  <c r="AT211" i="1" s="1"/>
  <c r="M196" i="1"/>
  <c r="M139" i="1"/>
  <c r="M45" i="1"/>
  <c r="L206" i="1"/>
  <c r="L153" i="1"/>
  <c r="L109" i="1"/>
  <c r="L38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AS108" i="1" s="1"/>
  <c r="BA116" i="1"/>
  <c r="BA124" i="1"/>
  <c r="BA132" i="1"/>
  <c r="AS132" i="1" s="1"/>
  <c r="BA140" i="1"/>
  <c r="BA148" i="1"/>
  <c r="AS148" i="1" s="1"/>
  <c r="BA156" i="1"/>
  <c r="BA164" i="1"/>
  <c r="BA172" i="1"/>
  <c r="BA180" i="1"/>
  <c r="BA188" i="1"/>
  <c r="AT188" i="1" s="1"/>
  <c r="BA196" i="1"/>
  <c r="AT196" i="1" s="1"/>
  <c r="BA204" i="1"/>
  <c r="BA212" i="1"/>
  <c r="BA220" i="1"/>
  <c r="BA228" i="1"/>
  <c r="AT228" i="1" s="1"/>
  <c r="BA221" i="1"/>
  <c r="M188" i="1"/>
  <c r="M138" i="1"/>
  <c r="M43" i="1"/>
  <c r="L203" i="1"/>
  <c r="L150" i="1"/>
  <c r="L108" i="1"/>
  <c r="BA5" i="1"/>
  <c r="BA13" i="1"/>
  <c r="BA21" i="1"/>
  <c r="BA29" i="1"/>
  <c r="BA37" i="1"/>
  <c r="BA45" i="1"/>
  <c r="AS45" i="1" s="1"/>
  <c r="BA53" i="1"/>
  <c r="BA61" i="1"/>
  <c r="BA69" i="1"/>
  <c r="BA77" i="1"/>
  <c r="BA85" i="1"/>
  <c r="BA93" i="1"/>
  <c r="BA101" i="1"/>
  <c r="BA109" i="1"/>
  <c r="AS109" i="1" s="1"/>
  <c r="BA117" i="1"/>
  <c r="BA125" i="1"/>
  <c r="BA133" i="1"/>
  <c r="BA141" i="1"/>
  <c r="AS141" i="1" s="1"/>
  <c r="BA149" i="1"/>
  <c r="BA157" i="1"/>
  <c r="AT157" i="1" s="1"/>
  <c r="BA165" i="1"/>
  <c r="BA173" i="1"/>
  <c r="BA181" i="1"/>
  <c r="BA189" i="1"/>
  <c r="BA197" i="1"/>
  <c r="AS197" i="1" s="1"/>
  <c r="BA205" i="1"/>
  <c r="BA213" i="1"/>
  <c r="BA229" i="1"/>
  <c r="M187" i="1"/>
  <c r="M137" i="1"/>
  <c r="M42" i="1"/>
  <c r="L197" i="1"/>
  <c r="L148" i="1"/>
  <c r="L107" i="1"/>
  <c r="BA6" i="1"/>
  <c r="BA14" i="1"/>
  <c r="BA22" i="1"/>
  <c r="BA30" i="1"/>
  <c r="BA38" i="1"/>
  <c r="AS38" i="1" s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AS142" i="1" s="1"/>
  <c r="BA150" i="1"/>
  <c r="AS150" i="1" s="1"/>
  <c r="BA158" i="1"/>
  <c r="BA166" i="1"/>
  <c r="BA174" i="1"/>
  <c r="AT174" i="1" s="1"/>
  <c r="BA182" i="1"/>
  <c r="BA190" i="1"/>
  <c r="AT190" i="1" s="1"/>
  <c r="BA198" i="1"/>
  <c r="BA206" i="1"/>
  <c r="AT206" i="1" s="1"/>
  <c r="BA214" i="1"/>
  <c r="BA222" i="1"/>
  <c r="BA230" i="1"/>
  <c r="AS230" i="1" s="1"/>
  <c r="M211" i="1"/>
  <c r="M176" i="1"/>
  <c r="M132" i="1"/>
  <c r="M41" i="1"/>
  <c r="L196" i="1"/>
  <c r="L139" i="1"/>
  <c r="L45" i="1"/>
  <c r="BA7" i="1"/>
  <c r="BA15" i="1"/>
  <c r="BA23" i="1"/>
  <c r="BA31" i="1"/>
  <c r="BA39" i="1"/>
  <c r="AT39" i="1" s="1"/>
  <c r="BA47" i="1"/>
  <c r="BA55" i="1"/>
  <c r="BA63" i="1"/>
  <c r="BA71" i="1"/>
  <c r="BA79" i="1"/>
  <c r="BA87" i="1"/>
  <c r="BA95" i="1"/>
  <c r="BA103" i="1"/>
  <c r="BA111" i="1"/>
  <c r="BA119" i="1"/>
  <c r="BA127" i="1"/>
  <c r="BA135" i="1"/>
  <c r="BA143" i="1"/>
  <c r="BA151" i="1"/>
  <c r="BA159" i="1"/>
  <c r="BA167" i="1"/>
  <c r="BA175" i="1"/>
  <c r="BA183" i="1"/>
  <c r="BA191" i="1"/>
  <c r="BA199" i="1"/>
  <c r="BA207" i="1"/>
  <c r="AS207" i="1" s="1"/>
  <c r="BA215" i="1"/>
  <c r="AS215" i="1" s="1"/>
  <c r="M207" i="1"/>
  <c r="M174" i="1"/>
  <c r="M123" i="1"/>
  <c r="M39" i="1"/>
  <c r="L188" i="1"/>
  <c r="L138" i="1"/>
  <c r="L43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AS168" i="1" s="1"/>
  <c r="BA176" i="1"/>
  <c r="AS176" i="1" s="1"/>
  <c r="BA184" i="1"/>
  <c r="BA192" i="1"/>
  <c r="BA200" i="1"/>
  <c r="BA208" i="1"/>
  <c r="BA216" i="1"/>
  <c r="BA224" i="1"/>
  <c r="BA219" i="1"/>
  <c r="M206" i="1"/>
  <c r="M153" i="1"/>
  <c r="M109" i="1"/>
  <c r="M38" i="1"/>
  <c r="L187" i="1"/>
  <c r="L137" i="1"/>
  <c r="L42" i="1"/>
  <c r="BA9" i="1"/>
  <c r="BA17" i="1"/>
  <c r="BA25" i="1"/>
  <c r="BA33" i="1"/>
  <c r="BA41" i="1"/>
  <c r="AT41" i="1" s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AT137" i="1" s="1"/>
  <c r="BA145" i="1"/>
  <c r="BA153" i="1"/>
  <c r="AT153" i="1" s="1"/>
  <c r="BA161" i="1"/>
  <c r="AS161" i="1" s="1"/>
  <c r="BA169" i="1"/>
  <c r="BA177" i="1"/>
  <c r="BA185" i="1"/>
  <c r="BA193" i="1"/>
  <c r="BA201" i="1"/>
  <c r="BA209" i="1"/>
  <c r="AS209" i="1" s="1"/>
  <c r="BA217" i="1"/>
  <c r="BA225" i="1"/>
  <c r="BA227" i="1"/>
  <c r="M46" i="1"/>
  <c r="M47" i="1"/>
  <c r="L55" i="1"/>
  <c r="L95" i="1"/>
  <c r="L111" i="1"/>
  <c r="M127" i="1"/>
  <c r="L183" i="1"/>
  <c r="L215" i="1"/>
  <c r="L16" i="1"/>
  <c r="M96" i="1"/>
  <c r="L25" i="1"/>
  <c r="M81" i="1"/>
  <c r="L129" i="1"/>
  <c r="L193" i="1"/>
  <c r="L58" i="1"/>
  <c r="L90" i="1"/>
  <c r="M114" i="1"/>
  <c r="L130" i="1"/>
  <c r="M154" i="1"/>
  <c r="L194" i="1"/>
  <c r="L99" i="1"/>
  <c r="M131" i="1"/>
  <c r="M168" i="1"/>
  <c r="M23" i="1"/>
  <c r="L47" i="1"/>
  <c r="L63" i="1"/>
  <c r="M103" i="1"/>
  <c r="M159" i="1"/>
  <c r="M191" i="1"/>
  <c r="L24" i="1"/>
  <c r="L96" i="1"/>
  <c r="M120" i="1"/>
  <c r="L192" i="1"/>
  <c r="L81" i="1"/>
  <c r="M129" i="1"/>
  <c r="M193" i="1"/>
  <c r="L201" i="1"/>
  <c r="L217" i="1"/>
  <c r="M10" i="1"/>
  <c r="M26" i="1"/>
  <c r="L34" i="1"/>
  <c r="L50" i="1"/>
  <c r="L98" i="1"/>
  <c r="L154" i="1"/>
  <c r="M19" i="1"/>
  <c r="M51" i="1"/>
  <c r="L219" i="1"/>
  <c r="M198" i="1"/>
  <c r="L168" i="1"/>
  <c r="M63" i="1"/>
  <c r="L103" i="1"/>
  <c r="L119" i="1"/>
  <c r="L159" i="1"/>
  <c r="L191" i="1"/>
  <c r="M24" i="1"/>
  <c r="M128" i="1"/>
  <c r="M208" i="1"/>
  <c r="M57" i="1"/>
  <c r="L89" i="1"/>
  <c r="M121" i="1"/>
  <c r="L18" i="1"/>
  <c r="M50" i="1"/>
  <c r="M98" i="1"/>
  <c r="L170" i="1"/>
  <c r="M3" i="1"/>
  <c r="L35" i="1"/>
  <c r="L51" i="1"/>
  <c r="L131" i="1"/>
  <c r="M163" i="1"/>
  <c r="M28" i="1"/>
  <c r="M69" i="1"/>
  <c r="M20" i="1"/>
  <c r="L79" i="1"/>
  <c r="M119" i="1"/>
  <c r="L127" i="1"/>
  <c r="M151" i="1"/>
  <c r="L199" i="1"/>
  <c r="M48" i="1"/>
  <c r="L120" i="1"/>
  <c r="L152" i="1"/>
  <c r="M224" i="1"/>
  <c r="L88" i="1"/>
  <c r="M89" i="1"/>
  <c r="L161" i="1"/>
  <c r="M217" i="1"/>
  <c r="M18" i="1"/>
  <c r="L26" i="1"/>
  <c r="M66" i="1"/>
  <c r="L106" i="1"/>
  <c r="M178" i="1"/>
  <c r="L3" i="1"/>
  <c r="M35" i="1"/>
  <c r="L83" i="1"/>
  <c r="L115" i="1"/>
  <c r="L163" i="1"/>
  <c r="M171" i="1"/>
  <c r="M195" i="1"/>
  <c r="L100" i="1"/>
  <c r="L117" i="1"/>
  <c r="M79" i="1"/>
  <c r="L135" i="1"/>
  <c r="L151" i="1"/>
  <c r="L76" i="1"/>
  <c r="L48" i="1"/>
  <c r="M152" i="1"/>
  <c r="L208" i="1"/>
  <c r="L224" i="1"/>
  <c r="L57" i="1"/>
  <c r="L97" i="1"/>
  <c r="L66" i="1"/>
  <c r="M106" i="1"/>
  <c r="L114" i="1"/>
  <c r="L178" i="1"/>
  <c r="M202" i="1"/>
  <c r="M226" i="1"/>
  <c r="M83" i="1"/>
  <c r="L171" i="1"/>
  <c r="L125" i="1"/>
  <c r="M161" i="1"/>
  <c r="M87" i="1"/>
  <c r="M135" i="1"/>
  <c r="M215" i="1"/>
  <c r="L202" i="1"/>
  <c r="M80" i="1"/>
  <c r="L160" i="1"/>
  <c r="L105" i="1"/>
  <c r="L121" i="1"/>
  <c r="M177" i="1"/>
  <c r="M201" i="1"/>
  <c r="M209" i="1"/>
  <c r="M82" i="1"/>
  <c r="M122" i="1"/>
  <c r="L186" i="1"/>
  <c r="M91" i="1"/>
  <c r="M115" i="1"/>
  <c r="M155" i="1"/>
  <c r="L195" i="1"/>
  <c r="L185" i="1"/>
  <c r="M230" i="1"/>
  <c r="L23" i="1"/>
  <c r="M55" i="1"/>
  <c r="L87" i="1"/>
  <c r="M111" i="1"/>
  <c r="M167" i="1"/>
  <c r="L80" i="1"/>
  <c r="M104" i="1"/>
  <c r="M160" i="1"/>
  <c r="M192" i="1"/>
  <c r="M65" i="1"/>
  <c r="M105" i="1"/>
  <c r="L177" i="1"/>
  <c r="L209" i="1"/>
  <c r="M34" i="1"/>
  <c r="L82" i="1"/>
  <c r="L122" i="1"/>
  <c r="M170" i="1"/>
  <c r="M186" i="1"/>
  <c r="L226" i="1"/>
  <c r="L19" i="1"/>
  <c r="L91" i="1"/>
  <c r="M179" i="1"/>
  <c r="L230" i="1"/>
  <c r="M95" i="1"/>
  <c r="M183" i="1"/>
  <c r="M16" i="1"/>
  <c r="M88" i="1"/>
  <c r="L104" i="1"/>
  <c r="M25" i="1"/>
  <c r="L65" i="1"/>
  <c r="M185" i="1"/>
  <c r="M58" i="1"/>
  <c r="M90" i="1"/>
  <c r="M130" i="1"/>
  <c r="M194" i="1"/>
  <c r="M99" i="1"/>
  <c r="L179" i="1"/>
  <c r="M219" i="1"/>
  <c r="L20" i="1"/>
  <c r="L156" i="1"/>
  <c r="L164" i="1"/>
  <c r="M204" i="1"/>
  <c r="L212" i="1"/>
  <c r="M37" i="1"/>
  <c r="M77" i="1"/>
  <c r="M117" i="1"/>
  <c r="L157" i="1"/>
  <c r="L167" i="1"/>
  <c r="L46" i="1"/>
  <c r="L102" i="1"/>
  <c r="L134" i="1"/>
  <c r="M166" i="1"/>
  <c r="L198" i="1"/>
  <c r="M76" i="1"/>
  <c r="M172" i="1"/>
  <c r="L204" i="1"/>
  <c r="M212" i="1"/>
  <c r="L5" i="1"/>
  <c r="L77" i="1"/>
  <c r="M141" i="1"/>
  <c r="M125" i="1"/>
  <c r="M54" i="1"/>
  <c r="M102" i="1"/>
  <c r="M52" i="1"/>
  <c r="M84" i="1"/>
  <c r="M124" i="1"/>
  <c r="M156" i="1"/>
  <c r="L180" i="1"/>
  <c r="L228" i="1"/>
  <c r="M5" i="1"/>
  <c r="L93" i="1"/>
  <c r="M181" i="1"/>
  <c r="M190" i="1"/>
  <c r="L84" i="1"/>
  <c r="L124" i="1"/>
  <c r="L172" i="1"/>
  <c r="M180" i="1"/>
  <c r="L10" i="1"/>
  <c r="M21" i="1"/>
  <c r="M93" i="1"/>
  <c r="L141" i="1"/>
  <c r="M157" i="1"/>
  <c r="M118" i="1"/>
  <c r="M142" i="1"/>
  <c r="M92" i="1"/>
  <c r="L155" i="1"/>
  <c r="L21" i="1"/>
  <c r="L53" i="1"/>
  <c r="M101" i="1"/>
  <c r="L181" i="1"/>
  <c r="L62" i="1"/>
  <c r="L118" i="1"/>
  <c r="L214" i="1"/>
  <c r="L52" i="1"/>
  <c r="L227" i="1"/>
  <c r="L92" i="1"/>
  <c r="M164" i="1"/>
  <c r="M228" i="1"/>
  <c r="M97" i="1"/>
  <c r="L29" i="1"/>
  <c r="L101" i="1"/>
  <c r="M165" i="1"/>
  <c r="L30" i="1"/>
  <c r="M62" i="1"/>
  <c r="M110" i="1"/>
  <c r="M126" i="1"/>
  <c r="L142" i="1"/>
  <c r="M158" i="1"/>
  <c r="M227" i="1"/>
  <c r="M100" i="1"/>
  <c r="M29" i="1"/>
  <c r="L165" i="1"/>
  <c r="L205" i="1"/>
  <c r="L221" i="1"/>
  <c r="M30" i="1"/>
  <c r="L78" i="1"/>
  <c r="L126" i="1"/>
  <c r="L158" i="1"/>
  <c r="L190" i="1"/>
  <c r="M214" i="1"/>
  <c r="L128" i="1"/>
  <c r="L37" i="1"/>
  <c r="M53" i="1"/>
  <c r="L69" i="1"/>
  <c r="M205" i="1"/>
  <c r="M221" i="1"/>
  <c r="L28" i="1"/>
  <c r="L54" i="1"/>
  <c r="M78" i="1"/>
  <c r="L110" i="1"/>
  <c r="M134" i="1"/>
  <c r="L166" i="1"/>
  <c r="T2" i="8"/>
  <c r="T3723" i="8"/>
  <c r="T4149" i="8"/>
  <c r="AS139" i="1"/>
  <c r="AS211" i="1"/>
  <c r="AT16" i="1"/>
  <c r="AT86" i="1"/>
  <c r="AS131" i="1"/>
  <c r="AS143" i="1"/>
  <c r="AS102" i="1"/>
  <c r="AT74" i="1"/>
  <c r="AS14" i="1"/>
  <c r="AT220" i="1"/>
  <c r="AS225" i="1"/>
  <c r="AS3" i="1"/>
  <c r="AS118" i="1"/>
  <c r="AT149" i="1"/>
  <c r="AS144" i="1"/>
  <c r="AS198" i="1"/>
  <c r="AT82" i="1"/>
  <c r="AT162" i="1"/>
  <c r="AT160" i="1"/>
  <c r="AS90" i="1"/>
  <c r="AT154" i="1"/>
  <c r="AT184" i="1"/>
  <c r="AT200" i="1"/>
  <c r="AT116" i="1"/>
  <c r="AS182" i="1"/>
  <c r="AT145" i="1"/>
  <c r="AS227" i="1"/>
  <c r="AS101" i="1"/>
  <c r="AS180" i="1"/>
  <c r="AT183" i="1"/>
  <c r="AT50" i="1"/>
  <c r="AS6" i="1"/>
  <c r="AT180" i="1"/>
  <c r="AS17" i="1"/>
  <c r="AS93" i="1"/>
  <c r="AT100" i="1"/>
  <c r="AS213" i="1"/>
  <c r="AT3" i="1"/>
  <c r="AT51" i="1"/>
  <c r="AT224" i="1"/>
  <c r="AT173" i="1"/>
  <c r="AT189" i="1"/>
  <c r="AS128" i="1"/>
  <c r="AS21" i="1"/>
  <c r="AS92" i="1"/>
  <c r="AS49" i="1"/>
  <c r="AS56" i="1"/>
  <c r="AT59" i="1"/>
  <c r="AS185" i="1"/>
  <c r="AS130" i="1"/>
  <c r="AT193" i="1"/>
  <c r="AT165" i="1"/>
  <c r="AS4" i="1"/>
  <c r="AT102" i="1"/>
  <c r="AS68" i="1"/>
  <c r="AT12" i="1"/>
  <c r="AS8" i="1"/>
  <c r="AT33" i="1"/>
  <c r="AT167" i="1"/>
  <c r="AT40" i="1"/>
  <c r="AT225" i="1"/>
  <c r="AS205" i="1"/>
  <c r="AT119" i="1"/>
  <c r="AT18" i="1"/>
  <c r="AS91" i="1"/>
  <c r="AS204" i="1"/>
  <c r="AS47" i="1"/>
  <c r="AT158" i="1"/>
  <c r="AT221" i="1"/>
  <c r="AS166" i="1"/>
  <c r="AT68" i="1"/>
  <c r="AT27" i="1"/>
  <c r="AS135" i="1"/>
  <c r="AS11" i="1"/>
  <c r="AT191" i="1"/>
  <c r="AT64" i="1"/>
  <c r="AT76" i="1"/>
  <c r="AT89" i="1"/>
  <c r="AT90" i="1"/>
  <c r="AS69" i="1"/>
  <c r="AS94" i="1"/>
  <c r="AT67" i="1"/>
  <c r="AT36" i="1"/>
  <c r="AT81" i="1"/>
  <c r="AT75" i="1"/>
  <c r="AS112" i="1"/>
  <c r="AS33" i="1"/>
  <c r="AS61" i="1"/>
  <c r="AS32" i="1"/>
  <c r="AS75" i="1"/>
  <c r="AT87" i="1"/>
  <c r="AT47" i="1"/>
  <c r="AS86" i="1"/>
  <c r="AS177" i="1"/>
  <c r="AS200" i="1"/>
  <c r="AS179" i="1"/>
  <c r="AS218" i="1"/>
  <c r="AS97" i="1"/>
  <c r="AS15" i="1"/>
  <c r="AT101" i="1"/>
  <c r="AT129" i="1"/>
  <c r="AT48" i="1"/>
  <c r="AT96" i="1"/>
  <c r="AS25" i="1"/>
  <c r="AT37" i="1"/>
  <c r="AT97" i="1"/>
  <c r="AT144" i="1"/>
  <c r="AT84" i="1"/>
  <c r="AS221" i="1"/>
  <c r="AS27" i="1"/>
  <c r="AT8" i="1"/>
  <c r="AT122" i="1"/>
  <c r="AT128" i="1"/>
  <c r="AS136" i="1"/>
  <c r="AS74" i="1"/>
  <c r="AS84" i="1"/>
  <c r="AT210" i="1"/>
  <c r="AT13" i="1"/>
  <c r="AT213" i="1"/>
  <c r="AT66" i="1"/>
  <c r="AS173" i="1"/>
  <c r="AS81" i="1"/>
  <c r="AT178" i="1"/>
  <c r="AS18" i="1"/>
  <c r="AT185" i="1"/>
  <c r="AS50" i="1"/>
  <c r="AS82" i="1"/>
  <c r="AS72" i="1"/>
  <c r="AS147" i="1"/>
  <c r="AT136" i="1"/>
  <c r="AS113" i="1"/>
  <c r="AT5" i="1"/>
  <c r="AS24" i="1"/>
  <c r="AS169" i="1"/>
  <c r="AT198" i="1"/>
  <c r="AT83" i="1"/>
  <c r="AT88" i="1"/>
  <c r="AT146" i="1"/>
  <c r="AT14" i="1"/>
  <c r="AT99" i="1"/>
  <c r="AT85" i="1"/>
  <c r="AT175" i="1"/>
  <c r="AT9" i="1"/>
  <c r="AT177" i="1"/>
  <c r="AT25" i="1"/>
  <c r="AS162" i="1"/>
  <c r="AS146" i="1"/>
  <c r="AT22" i="1"/>
  <c r="AS63" i="1"/>
  <c r="AS184" i="1"/>
  <c r="AS65" i="1"/>
  <c r="AT44" i="1"/>
  <c r="AS31" i="1"/>
  <c r="AS51" i="1"/>
  <c r="AS145" i="1"/>
  <c r="AS98" i="1"/>
  <c r="AS100" i="1"/>
  <c r="AS134" i="1"/>
  <c r="AS223" i="1"/>
  <c r="AT205" i="1"/>
  <c r="AS125" i="1"/>
  <c r="AT199" i="1"/>
  <c r="AT10" i="1"/>
  <c r="AT98" i="1"/>
  <c r="AS178" i="1"/>
  <c r="AT28" i="1"/>
  <c r="AS191" i="1"/>
  <c r="AS5" i="1"/>
  <c r="AT152" i="1"/>
  <c r="AT194" i="1"/>
  <c r="AT77" i="1"/>
  <c r="AT71" i="1"/>
  <c r="AS29" i="1"/>
  <c r="AS73" i="1"/>
  <c r="AT95" i="1"/>
  <c r="AT182" i="1"/>
  <c r="AS224" i="1"/>
  <c r="AS30" i="1"/>
  <c r="AS160" i="1"/>
  <c r="AT15" i="1"/>
  <c r="AT30" i="1"/>
  <c r="AT6" i="1"/>
  <c r="AS36" i="1"/>
  <c r="AS64" i="1"/>
  <c r="AT63" i="1"/>
  <c r="AT112" i="1"/>
  <c r="AS122" i="1"/>
  <c r="AS210" i="1"/>
  <c r="AS89" i="1"/>
  <c r="AS163" i="1"/>
  <c r="AT143" i="1"/>
  <c r="AT216" i="1"/>
  <c r="AT131" i="1"/>
  <c r="AS80" i="1"/>
  <c r="AS12" i="1"/>
  <c r="AS7" i="1"/>
  <c r="AS186" i="1"/>
  <c r="AT70" i="1"/>
  <c r="AS222" i="1"/>
  <c r="AT69" i="1"/>
  <c r="AT130" i="1"/>
  <c r="AT92" i="1"/>
  <c r="AS199" i="1"/>
  <c r="AT73" i="1"/>
  <c r="AS106" i="1"/>
  <c r="AS175" i="1"/>
  <c r="AS78" i="1"/>
  <c r="AS85" i="1"/>
  <c r="AS116" i="1"/>
  <c r="AT229" i="1"/>
  <c r="AT61" i="1"/>
  <c r="AT106" i="1"/>
  <c r="AS37" i="1"/>
  <c r="AT4" i="1"/>
  <c r="AT135" i="1"/>
  <c r="AS59" i="1"/>
  <c r="AS28" i="1"/>
  <c r="AT218" i="1"/>
  <c r="AS66" i="1"/>
  <c r="AS16" i="1"/>
  <c r="AT21" i="1"/>
  <c r="AT133" i="1"/>
  <c r="AS119" i="1"/>
  <c r="AT93" i="1"/>
  <c r="AS96" i="1"/>
  <c r="AS22" i="1"/>
  <c r="AS126" i="1"/>
  <c r="AT222" i="1"/>
  <c r="AS44" i="1"/>
  <c r="AT31" i="1"/>
  <c r="AS9" i="1"/>
  <c r="AS13" i="1"/>
  <c r="AS183" i="1"/>
  <c r="AT204" i="1"/>
  <c r="AT118" i="1"/>
  <c r="AT32" i="1"/>
  <c r="AS71" i="1"/>
  <c r="AT134" i="1"/>
  <c r="AT124" i="1"/>
  <c r="AT125" i="1"/>
  <c r="AT11" i="1"/>
  <c r="AS76" i="1"/>
  <c r="AS99" i="1"/>
  <c r="AS194" i="1"/>
  <c r="AS103" i="1"/>
  <c r="AT78" i="1"/>
  <c r="AT20" i="1"/>
  <c r="AT223" i="1"/>
  <c r="AS67" i="1"/>
  <c r="AS158" i="1"/>
  <c r="AS154" i="1"/>
  <c r="AS105" i="1"/>
  <c r="AT79" i="1"/>
  <c r="AS167" i="1"/>
  <c r="AS149" i="1"/>
  <c r="AT147" i="1"/>
  <c r="AS40" i="1"/>
  <c r="AS165" i="1"/>
  <c r="AT24" i="1"/>
  <c r="AT179" i="1"/>
  <c r="AT103" i="1"/>
  <c r="AT169" i="1"/>
  <c r="AT72" i="1"/>
  <c r="AT49" i="1"/>
  <c r="AS83" i="1"/>
  <c r="AS193" i="1"/>
  <c r="AT94" i="1"/>
  <c r="AT80" i="1"/>
  <c r="AS10" i="1"/>
  <c r="AT227" i="1"/>
  <c r="AT60" i="1"/>
  <c r="AT29" i="1"/>
  <c r="AT163" i="1"/>
  <c r="AT56" i="1"/>
  <c r="AS133" i="1"/>
  <c r="AS95" i="1"/>
  <c r="AS70" i="1"/>
  <c r="AS229" i="1"/>
  <c r="AT186" i="1"/>
  <c r="AT126" i="1"/>
  <c r="AS220" i="1"/>
  <c r="AT62" i="1"/>
  <c r="AS60" i="1"/>
  <c r="AT91" i="1"/>
  <c r="AS129" i="1"/>
  <c r="AS124" i="1"/>
  <c r="AT17" i="1"/>
  <c r="AT140" i="1"/>
  <c r="AS48" i="1"/>
  <c r="AS216" i="1"/>
  <c r="AT105" i="1"/>
  <c r="AS88" i="1"/>
  <c r="AS62" i="1"/>
  <c r="AS20" i="1"/>
  <c r="AS152" i="1"/>
  <c r="AS87" i="1"/>
  <c r="AS79" i="1"/>
  <c r="AT113" i="1"/>
  <c r="AS77" i="1"/>
  <c r="AT166" i="1"/>
  <c r="AT65" i="1"/>
  <c r="AS140" i="1"/>
  <c r="AS189" i="1"/>
  <c r="AT7" i="1"/>
  <c r="BC229" i="1" l="1"/>
  <c r="B229" i="1" s="1"/>
  <c r="BC227" i="1"/>
  <c r="B227" i="1" s="1"/>
  <c r="BC225" i="1"/>
  <c r="B225" i="1" s="1"/>
  <c r="BC224" i="1"/>
  <c r="B224" i="1" s="1"/>
  <c r="BC223" i="1"/>
  <c r="B223" i="1" s="1"/>
  <c r="BC222" i="1"/>
  <c r="B222" i="1" s="1"/>
  <c r="BC221" i="1"/>
  <c r="B221" i="1" s="1"/>
  <c r="BC210" i="1"/>
  <c r="B210" i="1" s="1"/>
  <c r="BC205" i="1"/>
  <c r="B205" i="1" s="1"/>
  <c r="BC204" i="1"/>
  <c r="B204" i="1" s="1"/>
  <c r="BC200" i="1"/>
  <c r="B200" i="1" s="1"/>
  <c r="BC182" i="1"/>
  <c r="B182" i="1" s="1"/>
  <c r="BC199" i="1"/>
  <c r="B199" i="1" s="1"/>
  <c r="BC198" i="1"/>
  <c r="B198" i="1" s="1"/>
  <c r="BC194" i="1"/>
  <c r="B194" i="1" s="1"/>
  <c r="BC193" i="1"/>
  <c r="B193" i="1" s="1"/>
  <c r="BC191" i="1"/>
  <c r="B191" i="1" s="1"/>
  <c r="BC189" i="1"/>
  <c r="B189" i="1" s="1"/>
  <c r="BC186" i="1"/>
  <c r="B186" i="1" s="1"/>
  <c r="BC185" i="1"/>
  <c r="B185" i="1" s="1"/>
  <c r="BC173" i="1"/>
  <c r="B173" i="1" s="1"/>
  <c r="BC184" i="1"/>
  <c r="B184" i="1" s="1"/>
  <c r="BC165" i="1"/>
  <c r="B165" i="1" s="1"/>
  <c r="BC179" i="1"/>
  <c r="B179" i="1" s="1"/>
  <c r="BC183" i="1"/>
  <c r="B183" i="1" s="1"/>
  <c r="BC180" i="1"/>
  <c r="B180" i="1" s="1"/>
  <c r="BC178" i="1"/>
  <c r="B178" i="1" s="1"/>
  <c r="BC177" i="1"/>
  <c r="B177" i="1" s="1"/>
  <c r="BC149" i="1"/>
  <c r="B149" i="1" s="1"/>
  <c r="BC175" i="1"/>
  <c r="B175" i="1" s="1"/>
  <c r="BC162" i="1"/>
  <c r="B162" i="1" s="1"/>
  <c r="BC167" i="1"/>
  <c r="B167" i="1" s="1"/>
  <c r="BC166" i="1"/>
  <c r="B166" i="1" s="1"/>
  <c r="BC163" i="1"/>
  <c r="B163" i="1" s="1"/>
  <c r="BC154" i="1"/>
  <c r="B154" i="1" s="1"/>
  <c r="BC160" i="1"/>
  <c r="B160" i="1" s="1"/>
  <c r="BC158" i="1"/>
  <c r="B158" i="1" s="1"/>
  <c r="BC152" i="1"/>
  <c r="B152" i="1" s="1"/>
  <c r="BC147" i="1"/>
  <c r="B147" i="1" s="1"/>
  <c r="BC146" i="1"/>
  <c r="B146" i="1" s="1"/>
  <c r="BC145" i="1"/>
  <c r="B145" i="1" s="1"/>
  <c r="BC140" i="1"/>
  <c r="B140" i="1" s="1"/>
  <c r="BC144" i="1"/>
  <c r="B144" i="1" s="1"/>
  <c r="BC143" i="1"/>
  <c r="B143" i="1" s="1"/>
  <c r="BC136" i="1"/>
  <c r="B136" i="1" s="1"/>
  <c r="BC135" i="1"/>
  <c r="B135" i="1" s="1"/>
  <c r="BC134" i="1"/>
  <c r="B134" i="1" s="1"/>
  <c r="BC133" i="1"/>
  <c r="B133" i="1" s="1"/>
  <c r="BC131" i="1"/>
  <c r="B131" i="1" s="1"/>
  <c r="BC130" i="1"/>
  <c r="B130" i="1" s="1"/>
  <c r="BC126" i="1"/>
  <c r="B126" i="1" s="1"/>
  <c r="BC118" i="1"/>
  <c r="B118" i="1" s="1"/>
  <c r="BC129" i="1"/>
  <c r="B129" i="1" s="1"/>
  <c r="BC128" i="1"/>
  <c r="B128" i="1" s="1"/>
  <c r="BC125" i="1"/>
  <c r="B125" i="1" s="1"/>
  <c r="BC124" i="1"/>
  <c r="B124" i="1" s="1"/>
  <c r="BC122" i="1"/>
  <c r="B122" i="1" s="1"/>
  <c r="BC119" i="1"/>
  <c r="B119" i="1" s="1"/>
  <c r="BC101" i="1"/>
  <c r="BC113" i="1"/>
  <c r="B113" i="1" s="1"/>
  <c r="BC112" i="1"/>
  <c r="B112" i="1" s="1"/>
  <c r="BC106" i="1"/>
  <c r="B106" i="1" s="1"/>
  <c r="BC105" i="1"/>
  <c r="B105" i="1" s="1"/>
  <c r="BC98" i="1"/>
  <c r="B98" i="1" s="1"/>
  <c r="BC103" i="1"/>
  <c r="B103" i="1" s="1"/>
  <c r="BC102" i="1"/>
  <c r="B102" i="1" s="1"/>
  <c r="B101" i="1"/>
  <c r="BC100" i="1"/>
  <c r="B100" i="1" s="1"/>
  <c r="BC99" i="1"/>
  <c r="B99" i="1" s="1"/>
  <c r="BC97" i="1"/>
  <c r="B97" i="1" s="1"/>
  <c r="BC92" i="1"/>
  <c r="B92" i="1" s="1"/>
  <c r="BC96" i="1"/>
  <c r="B96" i="1" s="1"/>
  <c r="BC95" i="1"/>
  <c r="B95" i="1" s="1"/>
  <c r="BC94" i="1"/>
  <c r="B94" i="1" s="1"/>
  <c r="BC93" i="1"/>
  <c r="B93" i="1" s="1"/>
  <c r="BC91" i="1"/>
  <c r="B91" i="1" s="1"/>
  <c r="BC90" i="1"/>
  <c r="B90" i="1" s="1"/>
  <c r="BC89" i="1"/>
  <c r="B89" i="1" s="1"/>
  <c r="BC88" i="1"/>
  <c r="B88" i="1" s="1"/>
  <c r="BC84" i="1"/>
  <c r="B84" i="1" s="1"/>
  <c r="BC87" i="1"/>
  <c r="B87" i="1" s="1"/>
  <c r="BC86" i="1"/>
  <c r="B86" i="1" s="1"/>
  <c r="BC85" i="1"/>
  <c r="B85" i="1" s="1"/>
  <c r="BC83" i="1"/>
  <c r="B83" i="1" s="1"/>
  <c r="BC82" i="1"/>
  <c r="B82" i="1" s="1"/>
  <c r="BC81" i="1"/>
  <c r="B81" i="1" s="1"/>
  <c r="BC80" i="1"/>
  <c r="B80" i="1" s="1"/>
  <c r="BC75" i="1"/>
  <c r="B75" i="1" s="1"/>
  <c r="BC79" i="1"/>
  <c r="B79" i="1" s="1"/>
  <c r="BC78" i="1"/>
  <c r="B78" i="1" s="1"/>
  <c r="BC77" i="1"/>
  <c r="B77" i="1" s="1"/>
  <c r="BC76" i="1"/>
  <c r="B76" i="1" s="1"/>
  <c r="BC74" i="1"/>
  <c r="B74" i="1" s="1"/>
  <c r="BC73" i="1"/>
  <c r="B73" i="1" s="1"/>
  <c r="BC72" i="1"/>
  <c r="B72" i="1" s="1"/>
  <c r="BC68" i="1"/>
  <c r="B68" i="1" s="1"/>
  <c r="BC71" i="1"/>
  <c r="B71" i="1" s="1"/>
  <c r="BC70" i="1"/>
  <c r="B70" i="1" s="1"/>
  <c r="BC69" i="1"/>
  <c r="B69" i="1" s="1"/>
  <c r="BC67" i="1"/>
  <c r="B67" i="1" s="1"/>
  <c r="BC66" i="1"/>
  <c r="B66" i="1" s="1"/>
  <c r="BC59" i="1"/>
  <c r="B59" i="1" s="1"/>
  <c r="BC62" i="1"/>
  <c r="B62" i="1" s="1"/>
  <c r="BC65" i="1"/>
  <c r="B65" i="1" s="1"/>
  <c r="BC64" i="1"/>
  <c r="B64" i="1" s="1"/>
  <c r="BC61" i="1"/>
  <c r="B61" i="1" s="1"/>
  <c r="BC63" i="1"/>
  <c r="B63" i="1" s="1"/>
  <c r="BC60" i="1"/>
  <c r="B60" i="1" s="1"/>
  <c r="BC56" i="1"/>
  <c r="B56" i="1" s="1"/>
  <c r="BC51" i="1"/>
  <c r="B51" i="1" s="1"/>
  <c r="BC50" i="1"/>
  <c r="B50" i="1" s="1"/>
  <c r="BC49" i="1"/>
  <c r="B49" i="1" s="1"/>
  <c r="BC48" i="1"/>
  <c r="B48" i="1" s="1"/>
  <c r="BC47" i="1"/>
  <c r="B47" i="1" s="1"/>
  <c r="BC44" i="1"/>
  <c r="B44" i="1" s="1"/>
  <c r="BC40" i="1"/>
  <c r="B40" i="1" s="1"/>
  <c r="BC37" i="1"/>
  <c r="B37" i="1" s="1"/>
  <c r="BC36" i="1"/>
  <c r="B36" i="1" s="1"/>
  <c r="BC33" i="1"/>
  <c r="B33" i="1" s="1"/>
  <c r="BC32" i="1"/>
  <c r="B32" i="1" s="1"/>
  <c r="BC31" i="1"/>
  <c r="B31" i="1" s="1"/>
  <c r="BC30" i="1"/>
  <c r="B30" i="1" s="1"/>
  <c r="BC29" i="1"/>
  <c r="B29" i="1" s="1"/>
  <c r="BC28" i="1"/>
  <c r="B28" i="1" s="1"/>
  <c r="BC27" i="1"/>
  <c r="B27" i="1" s="1"/>
  <c r="BC25" i="1"/>
  <c r="B25" i="1" s="1"/>
  <c r="BC22" i="1"/>
  <c r="B22" i="1" s="1"/>
  <c r="BC24" i="1"/>
  <c r="B24" i="1" s="1"/>
  <c r="BC21" i="1"/>
  <c r="B21" i="1" s="1"/>
  <c r="BC20" i="1"/>
  <c r="B20" i="1" s="1"/>
  <c r="BC18" i="1"/>
  <c r="B18" i="1" s="1"/>
  <c r="BC13" i="1"/>
  <c r="B13" i="1" s="1"/>
  <c r="BC17" i="1"/>
  <c r="B17" i="1" s="1"/>
  <c r="BC16" i="1"/>
  <c r="B16" i="1" s="1"/>
  <c r="BC15" i="1"/>
  <c r="B15" i="1" s="1"/>
  <c r="BC14" i="1"/>
  <c r="B14" i="1" s="1"/>
  <c r="BC12" i="1"/>
  <c r="B12" i="1" s="1"/>
  <c r="Q104" i="1"/>
  <c r="BC11" i="1"/>
  <c r="B11" i="1" s="1"/>
  <c r="BC10" i="1"/>
  <c r="B10" i="1" s="1"/>
  <c r="AT150" i="1"/>
  <c r="BC9" i="1"/>
  <c r="B9" i="1" s="1"/>
  <c r="BC8" i="1"/>
  <c r="B8" i="1" s="1"/>
  <c r="AS206" i="1"/>
  <c r="BC7" i="1"/>
  <c r="B7" i="1" s="1"/>
  <c r="BC6" i="1"/>
  <c r="B6" i="1" s="1"/>
  <c r="AS190" i="1"/>
  <c r="AS228" i="1"/>
  <c r="AT230" i="1"/>
  <c r="AT203" i="1"/>
  <c r="BC5" i="1"/>
  <c r="B5" i="1" s="1"/>
  <c r="AT209" i="1"/>
  <c r="AT176" i="1"/>
  <c r="AT142" i="1"/>
  <c r="BC4" i="1"/>
  <c r="B4" i="1" s="1"/>
  <c r="AS137" i="1"/>
  <c r="AT123" i="1"/>
  <c r="AT168" i="1"/>
  <c r="AS188" i="1"/>
  <c r="AT197" i="1"/>
  <c r="Q110" i="1"/>
  <c r="AT38" i="1"/>
  <c r="AT45" i="1"/>
  <c r="Q116" i="1"/>
  <c r="AS196" i="1"/>
  <c r="AS174" i="1"/>
  <c r="AT148" i="1"/>
  <c r="AS155" i="1"/>
  <c r="AS157" i="1"/>
  <c r="AT132" i="1"/>
  <c r="AS107" i="1"/>
  <c r="Q114" i="1"/>
  <c r="BC3" i="1"/>
  <c r="B3" i="1" s="1"/>
  <c r="AT141" i="1"/>
  <c r="AS226" i="1"/>
  <c r="AS39" i="1"/>
  <c r="AT108" i="1"/>
  <c r="AS41" i="1"/>
  <c r="AT161" i="1"/>
  <c r="AT43" i="1"/>
  <c r="AT109" i="1"/>
  <c r="AT42" i="1"/>
  <c r="AS187" i="1"/>
  <c r="AT215" i="1"/>
  <c r="AT207" i="1"/>
  <c r="AS153" i="1"/>
  <c r="AS138" i="1"/>
  <c r="BC230" i="1"/>
  <c r="BC38" i="1"/>
  <c r="Q117" i="1"/>
  <c r="Q111" i="1"/>
  <c r="G209" i="1"/>
  <c r="F209" i="1"/>
  <c r="E209" i="1" s="1"/>
  <c r="G176" i="1"/>
  <c r="F176" i="1"/>
  <c r="E176" i="1" s="1"/>
  <c r="AS127" i="1"/>
  <c r="AT127" i="1"/>
  <c r="G127" i="1"/>
  <c r="F127" i="1"/>
  <c r="E127" i="1" s="1"/>
  <c r="G109" i="1"/>
  <c r="F109" i="1"/>
  <c r="E109" i="1" s="1"/>
  <c r="G45" i="1"/>
  <c r="F45" i="1"/>
  <c r="E45" i="1" s="1"/>
  <c r="F155" i="1"/>
  <c r="E155" i="1" s="1"/>
  <c r="G155" i="1"/>
  <c r="F201" i="1"/>
  <c r="E201" i="1" s="1"/>
  <c r="AT201" i="1"/>
  <c r="G201" i="1"/>
  <c r="AS201" i="1"/>
  <c r="F137" i="1"/>
  <c r="E137" i="1" s="1"/>
  <c r="G137" i="1"/>
  <c r="AT219" i="1"/>
  <c r="AS219" i="1"/>
  <c r="G219" i="1"/>
  <c r="F219" i="1"/>
  <c r="E219" i="1" s="1"/>
  <c r="F168" i="1"/>
  <c r="E168" i="1" s="1"/>
  <c r="G168" i="1"/>
  <c r="AS104" i="1"/>
  <c r="AT104" i="1"/>
  <c r="G104" i="1"/>
  <c r="F104" i="1"/>
  <c r="E104" i="1" s="1"/>
  <c r="AS55" i="1"/>
  <c r="AT55" i="1"/>
  <c r="G55" i="1"/>
  <c r="F55" i="1"/>
  <c r="E55" i="1" s="1"/>
  <c r="F214" i="1"/>
  <c r="E214" i="1" s="1"/>
  <c r="AS214" i="1"/>
  <c r="G214" i="1"/>
  <c r="AT214" i="1"/>
  <c r="F150" i="1"/>
  <c r="E150" i="1" s="1"/>
  <c r="G150" i="1"/>
  <c r="BC214" i="1"/>
  <c r="BC150" i="1"/>
  <c r="BC190" i="1"/>
  <c r="BC115" i="1"/>
  <c r="BC218" i="1"/>
  <c r="BC26" i="1"/>
  <c r="BC121" i="1"/>
  <c r="BC57" i="1"/>
  <c r="BC216" i="1"/>
  <c r="BC55" i="1"/>
  <c r="BC54" i="1"/>
  <c r="BC157" i="1"/>
  <c r="BC196" i="1"/>
  <c r="BC132" i="1"/>
  <c r="BC171" i="1"/>
  <c r="BC107" i="1"/>
  <c r="BC43" i="1"/>
  <c r="BC208" i="1"/>
  <c r="BC111" i="1"/>
  <c r="Q121" i="1"/>
  <c r="BC174" i="1"/>
  <c r="BC110" i="1"/>
  <c r="BC46" i="1"/>
  <c r="BC213" i="1"/>
  <c r="BC188" i="1"/>
  <c r="BC35" i="1"/>
  <c r="BC202" i="1"/>
  <c r="BC138" i="1"/>
  <c r="BC169" i="1"/>
  <c r="BC41" i="1"/>
  <c r="BC39" i="1"/>
  <c r="BC141" i="1"/>
  <c r="BC116" i="1"/>
  <c r="BC52" i="1"/>
  <c r="BC219" i="1"/>
  <c r="BC155" i="1"/>
  <c r="BC161" i="1"/>
  <c r="BC192" i="1"/>
  <c r="BC159" i="1"/>
  <c r="G196" i="1"/>
  <c r="F196" i="1"/>
  <c r="E196" i="1" s="1"/>
  <c r="F132" i="1"/>
  <c r="E132" i="1" s="1"/>
  <c r="G132" i="1"/>
  <c r="F211" i="1"/>
  <c r="E211" i="1" s="1"/>
  <c r="G211" i="1"/>
  <c r="G19" i="1"/>
  <c r="F19" i="1"/>
  <c r="E19" i="1" s="1"/>
  <c r="AT19" i="1"/>
  <c r="AS19" i="1"/>
  <c r="AS58" i="1"/>
  <c r="AT58" i="1"/>
  <c r="G58" i="1"/>
  <c r="F58" i="1"/>
  <c r="E58" i="1" s="1"/>
  <c r="F111" i="1"/>
  <c r="E111" i="1" s="1"/>
  <c r="AT111" i="1"/>
  <c r="AS111" i="1"/>
  <c r="G111" i="1"/>
  <c r="G206" i="1"/>
  <c r="F206" i="1"/>
  <c r="E206" i="1" s="1"/>
  <c r="G142" i="1"/>
  <c r="F142" i="1"/>
  <c r="E142" i="1" s="1"/>
  <c r="G157" i="1"/>
  <c r="F157" i="1"/>
  <c r="E157" i="1" s="1"/>
  <c r="G188" i="1"/>
  <c r="F188" i="1"/>
  <c r="E188" i="1" s="1"/>
  <c r="F203" i="1"/>
  <c r="E203" i="1" s="1"/>
  <c r="G203" i="1"/>
  <c r="F139" i="1"/>
  <c r="E139" i="1" s="1"/>
  <c r="G139" i="1"/>
  <c r="F114" i="1"/>
  <c r="E114" i="1" s="1"/>
  <c r="AS114" i="1"/>
  <c r="AT114" i="1"/>
  <c r="G114" i="1"/>
  <c r="Q120" i="1"/>
  <c r="F121" i="1"/>
  <c r="E121" i="1" s="1"/>
  <c r="AT121" i="1"/>
  <c r="AS121" i="1"/>
  <c r="G121" i="1"/>
  <c r="AS57" i="1"/>
  <c r="AT57" i="1"/>
  <c r="G57" i="1"/>
  <c r="F57" i="1"/>
  <c r="E57" i="1" s="1"/>
  <c r="G216" i="1"/>
  <c r="F216" i="1"/>
  <c r="E216" i="1" s="1"/>
  <c r="F39" i="1"/>
  <c r="E39" i="1" s="1"/>
  <c r="G39" i="1"/>
  <c r="G213" i="1"/>
  <c r="F213" i="1"/>
  <c r="E213" i="1" s="1"/>
  <c r="G116" i="1"/>
  <c r="F116" i="1"/>
  <c r="E116" i="1" s="1"/>
  <c r="G52" i="1"/>
  <c r="AT52" i="1"/>
  <c r="AS52" i="1"/>
  <c r="F52" i="1"/>
  <c r="E52" i="1" s="1"/>
  <c r="AT195" i="1"/>
  <c r="F195" i="1"/>
  <c r="E195" i="1" s="1"/>
  <c r="AS195" i="1"/>
  <c r="G195" i="1"/>
  <c r="G170" i="1"/>
  <c r="AS170" i="1"/>
  <c r="AT170" i="1"/>
  <c r="F170" i="1"/>
  <c r="E170" i="1" s="1"/>
  <c r="F42" i="1"/>
  <c r="E42" i="1" s="1"/>
  <c r="G42" i="1"/>
  <c r="G208" i="1"/>
  <c r="F208" i="1"/>
  <c r="E208" i="1" s="1"/>
  <c r="AT208" i="1"/>
  <c r="AS208" i="1"/>
  <c r="F159" i="1"/>
  <c r="E159" i="1" s="1"/>
  <c r="AS159" i="1"/>
  <c r="AT159" i="1"/>
  <c r="G159" i="1"/>
  <c r="G190" i="1"/>
  <c r="F190" i="1"/>
  <c r="E190" i="1" s="1"/>
  <c r="F141" i="1"/>
  <c r="E141" i="1" s="1"/>
  <c r="G141" i="1"/>
  <c r="AS172" i="1"/>
  <c r="AT172" i="1"/>
  <c r="G172" i="1"/>
  <c r="F172" i="1"/>
  <c r="E172" i="1" s="1"/>
  <c r="G108" i="1"/>
  <c r="F108" i="1"/>
  <c r="E108" i="1" s="1"/>
  <c r="G187" i="1"/>
  <c r="F187" i="1"/>
  <c r="E187" i="1" s="1"/>
  <c r="G123" i="1"/>
  <c r="F123" i="1"/>
  <c r="E123" i="1" s="1"/>
  <c r="G226" i="1"/>
  <c r="F226" i="1"/>
  <c r="E226" i="1" s="1"/>
  <c r="F34" i="1"/>
  <c r="E34" i="1" s="1"/>
  <c r="AS34" i="1"/>
  <c r="AT34" i="1"/>
  <c r="G34" i="1"/>
  <c r="F169" i="1"/>
  <c r="E169" i="1" s="1"/>
  <c r="G169" i="1"/>
  <c r="G41" i="1"/>
  <c r="F41" i="1"/>
  <c r="E41" i="1" s="1"/>
  <c r="G215" i="1"/>
  <c r="F215" i="1"/>
  <c r="E215" i="1" s="1"/>
  <c r="AT151" i="1"/>
  <c r="G151" i="1"/>
  <c r="F151" i="1"/>
  <c r="E151" i="1" s="1"/>
  <c r="AS151" i="1"/>
  <c r="F23" i="1"/>
  <c r="E23" i="1" s="1"/>
  <c r="AT23" i="1"/>
  <c r="AS23" i="1"/>
  <c r="G23" i="1"/>
  <c r="AT54" i="1"/>
  <c r="AS54" i="1"/>
  <c r="G54" i="1"/>
  <c r="F54" i="1"/>
  <c r="E54" i="1" s="1"/>
  <c r="G197" i="1"/>
  <c r="F197" i="1"/>
  <c r="E197" i="1" s="1"/>
  <c r="G228" i="1"/>
  <c r="F228" i="1"/>
  <c r="E228" i="1" s="1"/>
  <c r="F164" i="1"/>
  <c r="E164" i="1" s="1"/>
  <c r="AT164" i="1"/>
  <c r="AS164" i="1"/>
  <c r="G164" i="1"/>
  <c r="AS115" i="1"/>
  <c r="AT115" i="1"/>
  <c r="F115" i="1"/>
  <c r="E115" i="1" s="1"/>
  <c r="G115" i="1"/>
  <c r="G218" i="1"/>
  <c r="F218" i="1"/>
  <c r="E218" i="1" s="1"/>
  <c r="AS26" i="1"/>
  <c r="AT26" i="1"/>
  <c r="G26" i="1"/>
  <c r="F26" i="1"/>
  <c r="E26" i="1" s="1"/>
  <c r="F161" i="1"/>
  <c r="E161" i="1" s="1"/>
  <c r="G161" i="1"/>
  <c r="AT192" i="1"/>
  <c r="AS192" i="1"/>
  <c r="G192" i="1"/>
  <c r="F192" i="1"/>
  <c r="E192" i="1" s="1"/>
  <c r="F207" i="1"/>
  <c r="E207" i="1" s="1"/>
  <c r="G207" i="1"/>
  <c r="F174" i="1"/>
  <c r="E174" i="1" s="1"/>
  <c r="G174" i="1"/>
  <c r="F110" i="1"/>
  <c r="E110" i="1" s="1"/>
  <c r="AT110" i="1"/>
  <c r="AS110" i="1"/>
  <c r="G110" i="1"/>
  <c r="F46" i="1"/>
  <c r="E46" i="1" s="1"/>
  <c r="AS46" i="1"/>
  <c r="G46" i="1"/>
  <c r="AT46" i="1"/>
  <c r="G220" i="1"/>
  <c r="F220" i="1"/>
  <c r="E220" i="1" s="1"/>
  <c r="AT156" i="1"/>
  <c r="AS156" i="1"/>
  <c r="G156" i="1"/>
  <c r="F156" i="1"/>
  <c r="E156" i="1" s="1"/>
  <c r="F171" i="1"/>
  <c r="E171" i="1" s="1"/>
  <c r="AS171" i="1"/>
  <c r="AT171" i="1"/>
  <c r="G171" i="1"/>
  <c r="F107" i="1"/>
  <c r="E107" i="1" s="1"/>
  <c r="G107" i="1"/>
  <c r="F43" i="1"/>
  <c r="E43" i="1" s="1"/>
  <c r="G43" i="1"/>
  <c r="F217" i="1"/>
  <c r="E217" i="1" s="1"/>
  <c r="AS217" i="1"/>
  <c r="AT217" i="1"/>
  <c r="G217" i="1"/>
  <c r="G153" i="1"/>
  <c r="F153" i="1"/>
  <c r="E153" i="1" s="1"/>
  <c r="F120" i="1"/>
  <c r="E120" i="1" s="1"/>
  <c r="G120" i="1"/>
  <c r="AT120" i="1"/>
  <c r="AS120" i="1"/>
  <c r="G230" i="1"/>
  <c r="F230" i="1"/>
  <c r="E230" i="1" s="1"/>
  <c r="G38" i="1"/>
  <c r="F38" i="1"/>
  <c r="E38" i="1" s="1"/>
  <c r="AT181" i="1"/>
  <c r="AS181" i="1"/>
  <c r="G181" i="1"/>
  <c r="F181" i="1"/>
  <c r="E181" i="1" s="1"/>
  <c r="G117" i="1"/>
  <c r="F117" i="1"/>
  <c r="E117" i="1" s="1"/>
  <c r="AS117" i="1"/>
  <c r="AT117" i="1"/>
  <c r="F53" i="1"/>
  <c r="E53" i="1" s="1"/>
  <c r="AT53" i="1"/>
  <c r="AS53" i="1"/>
  <c r="G53" i="1"/>
  <c r="AT212" i="1"/>
  <c r="AS212" i="1"/>
  <c r="G212" i="1"/>
  <c r="F212" i="1"/>
  <c r="E212" i="1" s="1"/>
  <c r="G148" i="1"/>
  <c r="F148" i="1"/>
  <c r="E148" i="1" s="1"/>
  <c r="G35" i="1"/>
  <c r="F35" i="1"/>
  <c r="E35" i="1" s="1"/>
  <c r="AS35" i="1"/>
  <c r="AT35" i="1"/>
  <c r="AT202" i="1"/>
  <c r="AS202" i="1"/>
  <c r="G202" i="1"/>
  <c r="F202" i="1"/>
  <c r="E202" i="1" s="1"/>
  <c r="F138" i="1"/>
  <c r="E138" i="1" s="1"/>
  <c r="G138" i="1"/>
  <c r="Q115" i="1"/>
  <c r="BC197" i="1"/>
  <c r="BC172" i="1"/>
  <c r="BC108" i="1"/>
  <c r="BC211" i="1"/>
  <c r="BC19" i="1"/>
  <c r="BC58" i="1"/>
  <c r="BC217" i="1"/>
  <c r="BC153" i="1"/>
  <c r="BC120" i="1"/>
  <c r="BC215" i="1"/>
  <c r="BC151" i="1"/>
  <c r="BC23" i="1"/>
  <c r="BC228" i="1"/>
  <c r="BC164" i="1"/>
  <c r="BC203" i="1"/>
  <c r="BC139" i="1"/>
  <c r="BC114" i="1"/>
  <c r="BC209" i="1"/>
  <c r="BC176" i="1"/>
  <c r="BC207" i="1"/>
  <c r="Q123" i="1"/>
  <c r="BC206" i="1"/>
  <c r="BC142" i="1"/>
  <c r="BC181" i="1"/>
  <c r="BC117" i="1"/>
  <c r="BC53" i="1"/>
  <c r="BC220" i="1"/>
  <c r="BC156" i="1"/>
  <c r="BC195" i="1"/>
  <c r="BC170" i="1"/>
  <c r="BC42" i="1"/>
  <c r="BC201" i="1"/>
  <c r="BC137" i="1"/>
  <c r="BC168" i="1"/>
  <c r="BC104" i="1"/>
  <c r="BC109" i="1"/>
  <c r="BC45" i="1"/>
  <c r="BC212" i="1"/>
  <c r="BC148" i="1"/>
  <c r="BC187" i="1"/>
  <c r="BC123" i="1"/>
  <c r="BC226" i="1"/>
  <c r="BC34" i="1"/>
  <c r="BC12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07" i="1" s="1"/>
  <c r="B11" i="8"/>
  <c r="B12" i="8"/>
  <c r="B108" i="1" s="1"/>
  <c r="B13" i="8"/>
  <c r="B109" i="1" s="1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111" i="1" s="1"/>
  <c r="B29" i="8"/>
  <c r="B30" i="8"/>
  <c r="B31" i="8"/>
  <c r="B32" i="8"/>
  <c r="B114" i="1" s="1"/>
  <c r="B33" i="8"/>
  <c r="B34" i="8"/>
  <c r="B35" i="8"/>
  <c r="B36" i="8"/>
  <c r="B37" i="8"/>
  <c r="B38" i="8"/>
  <c r="B39" i="8"/>
  <c r="B40" i="8"/>
  <c r="B41" i="8"/>
  <c r="B117" i="1" s="1"/>
  <c r="B42" i="8"/>
  <c r="B43" i="8"/>
  <c r="B44" i="8"/>
  <c r="B45" i="8"/>
  <c r="B46" i="8"/>
  <c r="B47" i="8"/>
  <c r="B48" i="8"/>
  <c r="B123" i="1" s="1"/>
  <c r="B49" i="8"/>
  <c r="B127" i="1" s="1"/>
  <c r="B50" i="8"/>
  <c r="B51" i="8"/>
  <c r="B52" i="8"/>
  <c r="B53" i="8"/>
  <c r="B54" i="8"/>
  <c r="B55" i="8"/>
  <c r="B132" i="1" s="1"/>
  <c r="B56" i="8"/>
  <c r="B57" i="8"/>
  <c r="B58" i="8"/>
  <c r="B59" i="8"/>
  <c r="B60" i="8"/>
  <c r="B61" i="8"/>
  <c r="B62" i="8"/>
  <c r="B63" i="8"/>
  <c r="B137" i="1" s="1"/>
  <c r="B64" i="8"/>
  <c r="B141" i="1" s="1"/>
  <c r="B65" i="8"/>
  <c r="B142" i="1" s="1"/>
  <c r="B66" i="8"/>
  <c r="B67" i="8"/>
  <c r="B148" i="1" s="1"/>
  <c r="B68" i="8"/>
  <c r="B150" i="1" s="1"/>
  <c r="B69" i="8"/>
  <c r="B70" i="8"/>
  <c r="B71" i="8"/>
  <c r="B72" i="8"/>
  <c r="B73" i="8"/>
  <c r="B74" i="8"/>
  <c r="B75" i="8"/>
  <c r="B76" i="8"/>
  <c r="B77" i="8"/>
  <c r="B78" i="8"/>
  <c r="B79" i="8"/>
  <c r="B155" i="1" s="1"/>
  <c r="B80" i="8"/>
  <c r="B81" i="8"/>
  <c r="B82" i="8"/>
  <c r="B83" i="8"/>
  <c r="B84" i="8"/>
  <c r="B85" i="8"/>
  <c r="B86" i="8"/>
  <c r="B87" i="8"/>
  <c r="B88" i="8"/>
  <c r="B89" i="8"/>
  <c r="B157" i="1" s="1"/>
  <c r="B90" i="8"/>
  <c r="B161" i="1" s="1"/>
  <c r="B91" i="8"/>
  <c r="B92" i="8"/>
  <c r="B93" i="8"/>
  <c r="B94" i="8"/>
  <c r="B95" i="8"/>
  <c r="B96" i="8"/>
  <c r="B97" i="8"/>
  <c r="B98" i="8"/>
  <c r="B99" i="8"/>
  <c r="B100" i="8"/>
  <c r="B101" i="8"/>
  <c r="B174" i="1" s="1"/>
  <c r="B102" i="8"/>
  <c r="B103" i="8"/>
  <c r="B176" i="1" s="1"/>
  <c r="B104" i="8"/>
  <c r="B105" i="8"/>
  <c r="B106" i="8"/>
  <c r="B181" i="1" s="1"/>
  <c r="B107" i="8"/>
  <c r="B108" i="8"/>
  <c r="B109" i="8"/>
  <c r="B188" i="1" s="1"/>
  <c r="B110" i="8"/>
  <c r="B111" i="8"/>
  <c r="B190" i="1" s="1"/>
  <c r="B112" i="8"/>
  <c r="B192" i="1" s="1"/>
  <c r="B113" i="8"/>
  <c r="B196" i="1" s="1"/>
  <c r="B114" i="8"/>
  <c r="B201" i="1" s="1"/>
  <c r="B115" i="8"/>
  <c r="B206" i="1" s="1"/>
  <c r="B116" i="8"/>
  <c r="B207" i="1" s="1"/>
  <c r="B117" i="8"/>
  <c r="B118" i="8"/>
  <c r="B208" i="1" s="1"/>
  <c r="B119" i="8"/>
  <c r="B120" i="8"/>
  <c r="B121" i="8"/>
  <c r="B209" i="1" s="1"/>
  <c r="B122" i="8"/>
  <c r="B123" i="8"/>
  <c r="B124" i="8"/>
  <c r="B125" i="8"/>
  <c r="B126" i="8"/>
  <c r="B127" i="8"/>
  <c r="B128" i="8"/>
  <c r="B211" i="1" s="1"/>
  <c r="B129" i="8"/>
  <c r="B130" i="8"/>
  <c r="B131" i="8"/>
  <c r="B132" i="8"/>
  <c r="B133" i="8"/>
  <c r="B134" i="8"/>
  <c r="B135" i="8"/>
  <c r="B136" i="8"/>
  <c r="B137" i="8"/>
  <c r="B138" i="8"/>
  <c r="B139" i="8"/>
  <c r="B226" i="1" s="1"/>
  <c r="B140" i="8"/>
  <c r="B141" i="8"/>
  <c r="B142" i="8"/>
  <c r="B143" i="8"/>
  <c r="B144" i="8"/>
  <c r="B228" i="1" s="1"/>
  <c r="B145" i="8"/>
  <c r="B146" i="8"/>
  <c r="B147" i="8"/>
  <c r="B148" i="8"/>
  <c r="B230" i="1" s="1"/>
  <c r="B149" i="8"/>
  <c r="B150" i="8"/>
  <c r="B151" i="8"/>
  <c r="B152" i="8"/>
  <c r="B19" i="1" s="1"/>
  <c r="B153" i="8"/>
  <c r="B154" i="8"/>
  <c r="B155" i="8"/>
  <c r="B23" i="1" s="1"/>
  <c r="B156" i="8"/>
  <c r="B26" i="1" s="1"/>
  <c r="B157" i="8"/>
  <c r="B158" i="8"/>
  <c r="B159" i="8"/>
  <c r="B160" i="8"/>
  <c r="B161" i="8"/>
  <c r="B34" i="1" s="1"/>
  <c r="B162" i="8"/>
  <c r="B35" i="1" s="1"/>
  <c r="B163" i="8"/>
  <c r="B164" i="8"/>
  <c r="B38" i="1" s="1"/>
  <c r="B165" i="8"/>
  <c r="B166" i="8"/>
  <c r="B39" i="1" s="1"/>
  <c r="B167" i="8"/>
  <c r="B41" i="1" s="1"/>
  <c r="B168" i="8"/>
  <c r="B169" i="8"/>
  <c r="B42" i="1" s="1"/>
  <c r="B170" i="8"/>
  <c r="B43" i="1" s="1"/>
  <c r="B171" i="8"/>
  <c r="B45" i="1" s="1"/>
  <c r="B172" i="8"/>
  <c r="B173" i="8"/>
  <c r="B46" i="1" s="1"/>
  <c r="B174" i="8"/>
  <c r="B175" i="8"/>
  <c r="B52" i="1" s="1"/>
  <c r="B176" i="8"/>
  <c r="B177" i="8"/>
  <c r="B53" i="1" s="1"/>
  <c r="B178" i="8"/>
  <c r="B179" i="8"/>
  <c r="B54" i="1" s="1"/>
  <c r="B180" i="8"/>
  <c r="B55" i="1" s="1"/>
  <c r="B181" i="8"/>
  <c r="B182" i="8"/>
  <c r="B183" i="8"/>
  <c r="B184" i="8"/>
  <c r="B57" i="1" s="1"/>
  <c r="B185" i="8"/>
  <c r="B186" i="8"/>
  <c r="B58" i="1" s="1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104" i="1" s="1"/>
  <c r="B216" i="8"/>
  <c r="B217" i="8"/>
  <c r="B219" i="8"/>
  <c r="B220" i="8"/>
  <c r="B221" i="8"/>
  <c r="B222" i="8"/>
  <c r="B223" i="8"/>
  <c r="B224" i="8"/>
  <c r="B110" i="1" s="1"/>
  <c r="B225" i="8"/>
  <c r="B226" i="8"/>
  <c r="B227" i="8"/>
  <c r="B228" i="8"/>
  <c r="B229" i="8"/>
  <c r="B230" i="8"/>
  <c r="B231" i="8"/>
  <c r="B232" i="8"/>
  <c r="B120" i="1" s="1"/>
  <c r="B233" i="8"/>
  <c r="B121" i="1" s="1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138" i="1" s="1"/>
  <c r="B264" i="8"/>
  <c r="B139" i="1" s="1"/>
  <c r="B265" i="8"/>
  <c r="B266" i="8"/>
  <c r="B267" i="8"/>
  <c r="B268" i="8"/>
  <c r="B269" i="8"/>
  <c r="B151" i="1" s="1"/>
  <c r="B270" i="8"/>
  <c r="B271" i="8"/>
  <c r="B272" i="8"/>
  <c r="B273" i="8"/>
  <c r="B274" i="8"/>
  <c r="B275" i="8"/>
  <c r="B276" i="8"/>
  <c r="B277" i="8"/>
  <c r="B278" i="8"/>
  <c r="B279" i="8"/>
  <c r="B153" i="1" s="1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156" i="1" s="1"/>
  <c r="B306" i="8"/>
  <c r="B307" i="8"/>
  <c r="B308" i="8"/>
  <c r="B309" i="8"/>
  <c r="B159" i="1" s="1"/>
  <c r="B310" i="8"/>
  <c r="B311" i="8"/>
  <c r="B312" i="8"/>
  <c r="B164" i="1" s="1"/>
  <c r="B313" i="8"/>
  <c r="B314" i="8"/>
  <c r="B315" i="8"/>
  <c r="B316" i="8"/>
  <c r="B170" i="1" s="1"/>
  <c r="B317" i="8"/>
  <c r="B318" i="8"/>
  <c r="B319" i="8"/>
  <c r="B171" i="1" s="1"/>
  <c r="B320" i="8"/>
  <c r="B321" i="8"/>
  <c r="B172" i="1" s="1"/>
  <c r="B322" i="8"/>
  <c r="B323" i="8"/>
  <c r="B324" i="8"/>
  <c r="B325" i="8"/>
  <c r="B326" i="8"/>
  <c r="B327" i="8"/>
  <c r="B328" i="8"/>
  <c r="B329" i="8"/>
  <c r="B330" i="8"/>
  <c r="B331" i="8"/>
  <c r="B332" i="8"/>
  <c r="B333" i="8"/>
  <c r="B187" i="1" s="1"/>
  <c r="B334" i="8"/>
  <c r="B335" i="8"/>
  <c r="B336" i="8"/>
  <c r="B337" i="8"/>
  <c r="B338" i="8"/>
  <c r="B339" i="8"/>
  <c r="B340" i="8"/>
  <c r="B195" i="1" s="1"/>
  <c r="B341" i="8"/>
  <c r="B197" i="1" s="1"/>
  <c r="B342" i="8"/>
  <c r="B343" i="8"/>
  <c r="B344" i="8"/>
  <c r="B202" i="1" s="1"/>
  <c r="B345" i="8"/>
  <c r="B203" i="1" s="1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219" i="1" l="1"/>
  <c r="B218" i="1"/>
  <c r="B217" i="1"/>
  <c r="B220" i="1"/>
  <c r="B213" i="1"/>
  <c r="B214" i="1"/>
  <c r="B212" i="1"/>
  <c r="B215" i="1"/>
  <c r="B216" i="1"/>
  <c r="B168" i="1"/>
  <c r="B169" i="1"/>
  <c r="B115" i="1"/>
  <c r="B11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<sst xmlns="http://schemas.openxmlformats.org/spreadsheetml/2006/main" count="10651" uniqueCount="2713">
  <si>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</si>
  <si>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</si>
  <si>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</si>
  <si>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</si>
  <si>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</si>
  <si>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</si>
  <si>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</si>
  <si>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</si>
  <si>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</si>
  <si>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</si>
  <si>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</si>
  <si>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</si>
  <si>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</si>
  <si>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</si>
  <si>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</si>
  <si>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</si>
  <si>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</si>
  <si>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</si>
  <si>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</si>
  <si>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</si>
  <si>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</si>
  <si>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</si>
  <si>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</si>
  <si>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</si>
  <si>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</si>
  <si>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</si>
  <si>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</si>
  <si>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</si>
  <si>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</si>
  <si>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</si>
  <si>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</si>
  <si>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</si>
  <si>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</si>
  <si>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</si>
  <si>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</si>
  <si>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</si>
  <si>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</si>
  <si>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</si>
  <si>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</si>
  <si>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</si>
  <si>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</si>
  <si>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</si>
  <si>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</si>
  <si>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</si>
  <si>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</si>
  <si>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</si>
  <si>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</si>
  <si>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</si>
  <si>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</si>
  <si>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</si>
  <si>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</si>
  <si>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</si>
  <si>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</si>
  <si>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</si>
  <si>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</si>
  <si>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</si>
  <si>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</si>
  <si>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</si>
  <si>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</si>
  <si>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</si>
  <si>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</si>
  <si>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</si>
  <si>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</si>
  <si>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</si>
  <si>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</si>
  <si>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</si>
  <si>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</si>
  <si>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</si>
  <si>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</si>
  <si>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</si>
  <si>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</si>
  <si>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</si>
  <si>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</si>
  <si>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</si>
  <si>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</si>
  <si>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</si>
  <si>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</si>
  <si>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</si>
  <si>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</si>
  <si>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</si>
  <si>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</si>
  <si>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</si>
  <si>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</si>
  <si>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</si>
  <si>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</si>
  <si>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</si>
  <si>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</si>
  <si>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</si>
  <si>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</si>
  <si>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</si>
  <si>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</si>
  <si>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</si>
  <si>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</si>
  <si>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</si>
  <si>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</si>
  <si>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</si>
  <si>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</si>
  <si>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</si>
  <si>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</si>
  <si>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</si>
  <si>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</si>
  <si>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</si>
  <si>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</si>
  <si>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</si>
  <si>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</si>
  <si>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</si>
  <si>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</si>
  <si>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</si>
  <si>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</si>
  <si>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</si>
  <si>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</si>
  <si>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</si>
  <si>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</si>
  <si>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</si>
  <si>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</si>
  <si>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</si>
  <si>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</si>
  <si>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</si>
  <si>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</si>
  <si>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</si>
  <si>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</si>
  <si>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</si>
  <si>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</si>
  <si>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</si>
  <si>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</si>
  <si>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</si>
  <si>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</si>
  <si>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</si>
  <si>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</si>
  <si>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</si>
  <si>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</si>
  <si>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</si>
  <si>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</si>
  <si>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</si>
  <si>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</si>
  <si>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</si>
  <si>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</si>
  <si>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</si>
  <si>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</si>
  <si>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</si>
  <si>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</si>
  <si>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</si>
  <si>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</si>
  <si>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</si>
  <si>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</si>
  <si>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</si>
  <si>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</si>
  <si>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</si>
  <si>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</si>
  <si>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</si>
  <si>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</si>
  <si>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</si>
  <si>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</si>
  <si>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</si>
  <si>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</si>
  <si>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</si>
  <si>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</si>
  <si>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</si>
  <si>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</si>
  <si>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</si>
  <si>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</si>
  <si>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</si>
  <si>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</si>
  <si>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</si>
  <si>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</si>
  <si>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</si>
  <si>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</si>
  <si>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</si>
  <si>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</si>
  <si>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</si>
  <si>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</si>
  <si>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</si>
  <si>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</si>
  <si>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</si>
  <si>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</si>
  <si>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</si>
  <si>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</si>
  <si>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</si>
  <si>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</si>
  <si>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</si>
  <si>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</si>
  <si>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</si>
  <si>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</si>
  <si>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</si>
  <si>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</si>
  <si>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</si>
  <si>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</si>
  <si>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</si>
  <si>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</si>
  <si>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</si>
  <si>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</si>
  <si>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</si>
  <si>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</si>
  <si>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</si>
  <si>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</si>
  <si>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</si>
  <si>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</si>
  <si>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</si>
  <si>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</si>
  <si>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</si>
  <si>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</si>
  <si>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</si>
  <si>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</si>
  <si>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</si>
  <si>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</si>
  <si>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</si>
  <si>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</si>
  <si>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</si>
  <si>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</si>
  <si>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</si>
  <si>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</si>
  <si>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</si>
  <si>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</si>
  <si>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</si>
  <si>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</si>
  <si>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</si>
  <si>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</si>
  <si>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</si>
  <si>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</si>
  <si>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</si>
  <si>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</si>
  <si>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</si>
  <si>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</si>
  <si>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</si>
  <si>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</si>
  <si>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</si>
  <si>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</si>
  <si>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</si>
  <si>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</si>
  <si>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</si>
  <si>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</si>
  <si>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</si>
  <si>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</si>
  <si>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</si>
  <si>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</si>
  <si>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</si>
  <si>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</si>
  <si>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</si>
  <si>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</si>
  <si>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</si>
  <si>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</si>
  <si>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</si>
  <si>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</si>
  <si>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</si>
  <si>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</si>
  <si>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</si>
  <si>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</si>
  <si>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</si>
  <si>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</si>
  <si>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</si>
  <si>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</si>
  <si>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</si>
  <si>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</si>
  <si>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</si>
  <si>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</si>
  <si>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</si>
  <si>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</si>
  <si>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</si>
  <si>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</si>
  <si>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</si>
  <si>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</si>
  <si>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</si>
  <si>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</si>
  <si>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</si>
  <si>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</si>
  <si>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</si>
  <si>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</si>
  <si>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</si>
  <si>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</si>
  <si>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</si>
  <si>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</si>
  <si>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</si>
  <si>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</si>
  <si>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</si>
  <si>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</si>
  <si>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</si>
  <si>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</si>
  <si>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</si>
  <si>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</si>
  <si>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</si>
  <si>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</si>
  <si>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</si>
  <si>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</si>
  <si>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</si>
  <si>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</si>
  <si>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</si>
  <si>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</si>
  <si>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</si>
  <si>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</si>
  <si>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</si>
  <si>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</si>
  <si>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</si>
  <si>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</si>
  <si>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</si>
  <si>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</si>
  <si>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</si>
  <si>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</si>
  <si>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</si>
  <si>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</si>
  <si>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</si>
  <si>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</si>
  <si>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</si>
  <si>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</si>
  <si>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</si>
  <si>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</si>
  <si>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</si>
  <si>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</si>
  <si>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</si>
  <si>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</si>
  <si>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</si>
  <si>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</si>
  <si>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</si>
  <si>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</si>
  <si>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</si>
  <si>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</si>
  <si>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</si>
  <si>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</si>
  <si>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</si>
  <si>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</si>
  <si>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</si>
  <si>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</si>
  <si>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</si>
  <si>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</si>
  <si>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</si>
  <si>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</si>
  <si>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</si>
  <si>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</si>
  <si>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</si>
  <si>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</si>
  <si>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</si>
  <si>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</si>
  <si>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</si>
  <si>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</si>
  <si>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</si>
  <si>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</si>
  <si>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</si>
  <si>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</si>
  <si>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</si>
  <si>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</si>
  <si>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</si>
  <si>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</si>
  <si>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</si>
  <si>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</si>
  <si>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</si>
  <si>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</si>
  <si>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</si>
  <si>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</si>
  <si>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</si>
  <si>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</si>
  <si>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</si>
  <si>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</si>
  <si>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</si>
  <si>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</si>
  <si>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</si>
  <si>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</si>
  <si>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</si>
  <si>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</si>
  <si>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</si>
  <si>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</si>
  <si>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</si>
  <si>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</si>
  <si>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</si>
  <si>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</si>
  <si>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</si>
  <si>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</si>
  <si>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</si>
  <si>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</si>
  <si>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</si>
  <si>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</si>
  <si>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</si>
  <si>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</si>
  <si>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</si>
  <si>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</si>
  <si>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</si>
  <si>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</si>
  <si>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</si>
  <si>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</si>
  <si>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</si>
  <si>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</si>
  <si>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</si>
  <si>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</si>
  <si>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</si>
  <si>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</si>
  <si>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</si>
  <si>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</si>
  <si>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</si>
  <si>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</si>
  <si>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</si>
  <si>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</si>
  <si>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</si>
  <si>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</si>
  <si>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</si>
  <si>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</si>
  <si>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</si>
  <si>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</si>
  <si>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</si>
  <si>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</si>
  <si>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</si>
  <si>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</si>
  <si>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</si>
  <si>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</si>
  <si>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</si>
  <si>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</si>
  <si>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</si>
  <si>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</si>
  <si>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</si>
  <si>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</si>
  <si>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</si>
  <si>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</si>
  <si>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</si>
  <si>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</si>
  <si>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</si>
  <si>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</si>
  <si>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</si>
  <si>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</si>
  <si>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</si>
  <si>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</si>
  <si>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</si>
  <si>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</si>
  <si>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</si>
  <si>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</si>
  <si>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</si>
  <si>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</si>
  <si>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</si>
  <si>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</si>
  <si>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</si>
  <si>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</si>
  <si>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</si>
  <si>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</si>
  <si>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</si>
  <si>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</si>
  <si>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</si>
  <si>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</si>
  <si>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</si>
  <si>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</si>
  <si>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</si>
  <si>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</si>
  <si>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</si>
  <si>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</si>
  <si>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</si>
  <si>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</si>
  <si>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</si>
  <si>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</si>
  <si>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</si>
  <si>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</si>
  <si>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</si>
  <si>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</si>
  <si>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</si>
  <si>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</si>
  <si>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</si>
  <si>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</si>
  <si>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</si>
  <si>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</si>
  <si>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</si>
  <si>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</si>
  <si>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</si>
  <si>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</si>
  <si>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</si>
  <si>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</si>
  <si>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</si>
  <si>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</si>
  <si>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</si>
  <si>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</si>
  <si>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</si>
  <si>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</si>
  <si>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</si>
  <si>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</si>
  <si>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</si>
  <si>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</si>
  <si>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</si>
  <si>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</si>
  <si>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</si>
  <si>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</si>
  <si>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</si>
  <si>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</si>
  <si>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</si>
  <si>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</si>
  <si>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</si>
  <si>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</si>
  <si>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</si>
  <si>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</si>
  <si>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</si>
  <si>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</si>
  <si>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</si>
  <si>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</si>
  <si>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</si>
  <si>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</si>
  <si>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</si>
  <si>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</si>
  <si>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</si>
  <si>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</si>
  <si>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</si>
  <si>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</si>
  <si>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</si>
  <si>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</si>
  <si>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</si>
  <si>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</si>
  <si>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</si>
  <si>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</si>
  <si>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</si>
  <si>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</si>
  <si>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</si>
  <si>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</si>
  <si>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</si>
  <si>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</si>
  <si>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</si>
  <si>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</si>
  <si>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</si>
  <si>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</si>
  <si>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</si>
  <si>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</si>
  <si>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</si>
  <si>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</si>
  <si>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</si>
  <si>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</si>
  <si>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</si>
  <si>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</si>
  <si>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</si>
  <si>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</si>
  <si>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</si>
  <si>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</si>
  <si>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</si>
  <si>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</si>
  <si>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</si>
  <si>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</si>
  <si>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</si>
  <si>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</si>
  <si>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</si>
  <si>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</si>
  <si>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</si>
  <si>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</si>
  <si>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</si>
  <si>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</si>
  <si>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</si>
  <si>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</si>
  <si>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</si>
  <si>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</si>
  <si>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</si>
  <si>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</si>
  <si>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</si>
  <si>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</si>
  <si>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</si>
  <si>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</si>
  <si>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</si>
  <si>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</si>
  <si>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</si>
  <si>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</si>
  <si>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</si>
  <si>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</si>
  <si>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</si>
  <si>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</si>
  <si>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</si>
  <si>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</si>
  <si>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</si>
  <si>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</si>
  <si>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</si>
  <si>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</si>
  <si>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</si>
  <si>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</si>
  <si>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</si>
  <si>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</si>
  <si>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</si>
  <si>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</si>
  <si>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</si>
  <si>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</si>
  <si>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</si>
  <si>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</si>
  <si>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</si>
  <si>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</si>
  <si>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</si>
  <si>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</si>
  <si>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</si>
  <si>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</si>
  <si>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</si>
  <si>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</si>
  <si>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</si>
  <si>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</si>
  <si>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</si>
  <si>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</si>
  <si>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</si>
  <si>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</si>
  <si>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</si>
  <si>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</si>
  <si>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</si>
  <si>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</si>
  <si>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</si>
  <si>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</si>
  <si>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</si>
  <si>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</si>
  <si>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</si>
  <si>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</si>
  <si>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</si>
  <si>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</si>
  <si>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</si>
  <si>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</si>
  <si>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</si>
  <si>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</si>
  <si>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</si>
  <si>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</si>
  <si>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</si>
  <si>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</si>
  <si>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</si>
  <si>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</si>
  <si>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</si>
  <si>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</si>
  <si>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</si>
  <si>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</si>
  <si>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</si>
  <si>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</si>
  <si>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</si>
  <si>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</si>
  <si>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</si>
  <si>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</si>
  <si>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</si>
  <si>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</si>
  <si>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</si>
  <si>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</si>
  <si>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</si>
  <si>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</si>
  <si>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</si>
  <si>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</si>
  <si>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</si>
  <si>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</si>
  <si>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</si>
  <si>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</si>
  <si>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</si>
  <si>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</si>
  <si>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</si>
  <si>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</si>
  <si>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</si>
  <si>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</si>
  <si>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</si>
  <si>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</si>
  <si>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</si>
  <si>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</si>
  <si>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</si>
  <si>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</si>
  <si>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</si>
  <si>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</si>
  <si>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</si>
  <si>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</si>
  <si>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</si>
  <si>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</si>
  <si>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</si>
  <si>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</si>
  <si>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</si>
  <si>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</si>
  <si>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</si>
  <si>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</si>
  <si>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</si>
  <si>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</si>
  <si>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</si>
  <si>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</si>
  <si>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</si>
  <si>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</si>
  <si>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</si>
  <si>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</si>
  <si>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</si>
  <si>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</si>
  <si>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</si>
  <si>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</si>
  <si>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</si>
  <si>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</si>
  <si>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</si>
  <si>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</si>
  <si>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</si>
  <si>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</si>
  <si>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</si>
  <si>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</si>
  <si>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</si>
  <si>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</si>
  <si>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</si>
  <si>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</si>
  <si>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</si>
  <si>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</si>
  <si>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</si>
  <si>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</si>
  <si>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</si>
  <si>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</si>
  <si>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</si>
  <si>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</si>
  <si>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</si>
  <si>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</si>
  <si>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</si>
  <si>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</si>
  <si>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</si>
  <si>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</si>
  <si>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</si>
  <si>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</si>
  <si>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</si>
  <si>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</si>
  <si>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</si>
  <si>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</si>
  <si>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</si>
  <si>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</si>
  <si>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</si>
  <si>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</si>
  <si>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</si>
  <si>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</si>
  <si>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</si>
  <si>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</si>
  <si>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</si>
  <si>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</si>
  <si>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</si>
  <si>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</si>
  <si>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</si>
  <si>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</si>
  <si>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</si>
  <si>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</si>
  <si>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</si>
  <si>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</si>
  <si>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</si>
  <si>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</si>
  <si>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</si>
  <si>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</si>
  <si>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</si>
  <si>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</si>
  <si>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</si>
  <si>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</si>
  <si>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</si>
  <si>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</si>
  <si>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</si>
  <si>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</si>
  <si>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</si>
  <si>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</si>
  <si>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</si>
  <si>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</si>
  <si>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</si>
  <si>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</si>
  <si>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</si>
  <si>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</si>
  <si>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</si>
  <si>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</si>
  <si>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</si>
  <si>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</si>
  <si>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</si>
  <si>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</si>
  <si>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</si>
  <si>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</si>
  <si>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</si>
  <si>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</si>
  <si>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</si>
  <si>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</si>
  <si>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</si>
  <si>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</si>
  <si>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</si>
  <si>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</si>
  <si>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</si>
  <si>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</si>
  <si>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</si>
  <si>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</si>
  <si>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</si>
  <si>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</si>
  <si>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</si>
  <si>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</si>
  <si>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</si>
  <si>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</si>
  <si>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</si>
  <si>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</si>
  <si>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</si>
  <si>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</si>
  <si>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</si>
  <si>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</si>
  <si>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</si>
  <si>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</si>
  <si>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</si>
  <si>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</si>
  <si>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</si>
  <si>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</si>
  <si>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</si>
  <si>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</si>
  <si>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</si>
  <si>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</si>
  <si>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</si>
  <si>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</si>
  <si>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</si>
  <si>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</si>
  <si>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</si>
  <si>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</si>
  <si>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</si>
  <si>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</si>
  <si>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</si>
  <si>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</si>
  <si>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</si>
  <si>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</si>
  <si>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</si>
  <si>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</si>
  <si>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</si>
  <si>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</si>
  <si>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</si>
  <si>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</si>
  <si>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</si>
  <si>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</si>
  <si>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</si>
  <si>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</si>
  <si>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</si>
  <si>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</si>
  <si>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</si>
  <si>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</si>
  <si>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</si>
  <si>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</si>
  <si>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</si>
  <si>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</si>
  <si>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</si>
  <si>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</si>
  <si>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</si>
  <si>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</si>
  <si>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</si>
  <si>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</si>
  <si>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</si>
  <si>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</si>
  <si>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</si>
  <si>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</si>
  <si>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</si>
  <si>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</si>
  <si>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</si>
  <si>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</si>
  <si>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</si>
  <si>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</si>
  <si>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</si>
  <si>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</si>
  <si>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</si>
  <si>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</si>
  <si>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</si>
  <si>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</si>
  <si>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</si>
  <si>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</si>
  <si>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</si>
  <si>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</si>
  <si>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</si>
  <si>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</si>
  <si>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</si>
  <si>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</si>
  <si>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</si>
  <si>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</si>
  <si>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</si>
  <si>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</si>
  <si>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</si>
  <si>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</si>
  <si>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</si>
  <si>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</si>
  <si>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</si>
  <si>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</si>
  <si>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</si>
  <si>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</si>
  <si>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</si>
  <si>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</si>
  <si>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</si>
  <si>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</si>
  <si>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</si>
  <si>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</si>
  <si>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</si>
  <si>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</si>
  <si>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</si>
  <si>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</si>
  <si>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</si>
  <si>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</si>
  <si>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</si>
  <si>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</si>
  <si>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</si>
  <si>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</si>
  <si>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</si>
  <si>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</si>
  <si>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</si>
  <si>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</si>
  <si>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</si>
  <si>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</si>
  <si>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</si>
  <si>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</si>
  <si>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</si>
  <si>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</si>
  <si>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</si>
  <si>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</si>
  <si>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</si>
  <si>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</si>
  <si>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</si>
  <si>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</si>
  <si>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</si>
  <si>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</si>
  <si>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</si>
  <si>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</si>
  <si>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</si>
  <si>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</si>
  <si>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</si>
  <si>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</si>
  <si>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</si>
  <si>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</si>
  <si>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</si>
  <si>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</si>
  <si>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</si>
  <si>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</si>
  <si>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</si>
  <si>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</si>
  <si>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</si>
  <si>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</si>
  <si>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</si>
  <si>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</si>
  <si>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</si>
  <si>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</si>
  <si>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</si>
  <si>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</si>
  <si>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</si>
  <si>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</si>
  <si>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</si>
  <si>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</si>
  <si>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</si>
  <si>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</si>
  <si>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</si>
  <si>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</si>
  <si>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</si>
  <si>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</si>
  <si>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</si>
  <si>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</si>
  <si>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</si>
  <si>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</si>
  <si>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</si>
  <si>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</si>
  <si>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</si>
  <si>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</si>
  <si>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</si>
  <si>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</si>
  <si>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</si>
  <si>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</si>
  <si>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</si>
  <si>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</si>
  <si>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</si>
  <si>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</si>
  <si>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</si>
  <si>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</si>
  <si>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</si>
  <si>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</si>
  <si>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</si>
  <si>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</si>
  <si>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</si>
  <si>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</si>
  <si>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</si>
  <si>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</si>
  <si>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</si>
  <si>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</si>
  <si>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</si>
  <si>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</si>
  <si>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</si>
  <si>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</si>
  <si>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</si>
  <si>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</si>
  <si>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</si>
  <si>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</si>
  <si>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</si>
  <si>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</si>
  <si>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</si>
  <si>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</si>
  <si>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</si>
  <si>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</si>
  <si>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</si>
  <si>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</si>
  <si>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</si>
  <si>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</si>
  <si>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</si>
  <si>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</si>
  <si>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</si>
  <si>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</si>
  <si>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</si>
  <si>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</si>
  <si>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</si>
  <si>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</si>
  <si>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</si>
  <si>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</si>
  <si>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</si>
  <si>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</si>
  <si>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</si>
  <si>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</si>
  <si>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</si>
  <si>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</si>
  <si>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</si>
  <si>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</si>
  <si>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</si>
  <si>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</si>
  <si>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</si>
  <si>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</si>
  <si>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</si>
  <si>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</si>
  <si>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</si>
  <si>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</si>
  <si>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</si>
  <si>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</si>
  <si>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</si>
  <si>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</si>
  <si>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</si>
  <si>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</si>
  <si>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</si>
  <si>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</si>
  <si>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</si>
  <si>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</si>
  <si>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</si>
  <si>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</si>
  <si>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</si>
  <si>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</si>
  <si>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</si>
  <si>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</si>
  <si>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</si>
  <si>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</si>
  <si>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</si>
  <si>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</si>
  <si>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</si>
  <si>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</si>
  <si>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</si>
  <si>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</si>
  <si>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</si>
  <si>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</si>
  <si>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</si>
  <si>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</si>
  <si>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</si>
  <si>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</si>
  <si>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</si>
  <si>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</si>
  <si>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</si>
  <si>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</si>
  <si>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</si>
  <si>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</si>
  <si>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</si>
  <si>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</si>
  <si>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</si>
  <si>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</si>
  <si>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</si>
  <si>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</si>
  <si>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</si>
  <si>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</si>
  <si>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</si>
  <si>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</si>
  <si>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</si>
  <si>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</si>
  <si>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</si>
  <si>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</si>
  <si>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</si>
  <si>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</si>
  <si>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</si>
  <si>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</si>
  <si>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</si>
  <si>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</si>
  <si>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</si>
  <si>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</si>
  <si>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</si>
  <si>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</si>
  <si>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</si>
  <si>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</si>
  <si>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</si>
  <si>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</si>
  <si>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</si>
  <si>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</si>
  <si>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</si>
  <si>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</si>
  <si>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</si>
  <si>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</si>
  <si>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</si>
  <si>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</si>
  <si>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</si>
  <si>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</si>
  <si>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</si>
  <si>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</si>
  <si>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</si>
  <si>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</si>
  <si>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</si>
  <si>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</si>
  <si>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</si>
  <si>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</si>
  <si>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</si>
  <si>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</si>
  <si>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</si>
  <si>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</si>
  <si>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</si>
  <si>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</si>
  <si>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</si>
  <si>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</si>
  <si>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</si>
  <si>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</si>
  <si>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</si>
  <si>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</si>
  <si>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</si>
  <si>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</si>
  <si>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</si>
  <si>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</si>
  <si>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</si>
  <si>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</si>
  <si>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</si>
  <si>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</si>
  <si>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</si>
  <si>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</si>
  <si>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</si>
  <si>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</si>
  <si>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</si>
  <si>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</si>
  <si>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</si>
  <si>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</si>
  <si>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</si>
  <si>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</si>
  <si>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</si>
  <si>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</si>
  <si>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</si>
  <si>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</si>
  <si>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</si>
  <si>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</si>
  <si>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</si>
  <si>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</si>
  <si>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</si>
  <si>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</si>
  <si>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</si>
  <si>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</si>
  <si>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</si>
  <si>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</si>
  <si>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</si>
  <si>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</si>
  <si>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</si>
  <si>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</si>
  <si>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</si>
  <si>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</si>
  <si>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</si>
  <si>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</si>
  <si>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</si>
  <si>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</si>
  <si>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</si>
  <si>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</si>
  <si>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</si>
  <si>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</si>
  <si>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</si>
  <si>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</si>
  <si>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</si>
  <si>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</si>
  <si>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</si>
  <si>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</si>
  <si>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</si>
  <si>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</si>
  <si>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</si>
  <si>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</si>
  <si>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</si>
  <si>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</si>
  <si>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</si>
  <si>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</si>
  <si>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</si>
  <si>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</si>
  <si>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</si>
  <si>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</si>
  <si>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</si>
  <si>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</si>
  <si>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</si>
  <si>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</si>
  <si>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</si>
  <si>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</si>
  <si>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</si>
  <si>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</si>
  <si>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</si>
  <si>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</si>
  <si>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</si>
  <si>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</si>
  <si>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</si>
  <si>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</si>
  <si>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</si>
  <si>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</si>
  <si>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</si>
  <si>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</si>
  <si>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</si>
  <si>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</si>
  <si>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</si>
  <si>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</si>
  <si>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</si>
  <si>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</si>
  <si>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</si>
  <si>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</si>
  <si>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</si>
  <si>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</si>
  <si>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</si>
  <si>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</si>
  <si>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</si>
  <si>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</si>
  <si>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</si>
  <si>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</si>
  <si>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</si>
  <si>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</si>
  <si>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</si>
  <si>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</si>
  <si>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</si>
  <si>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</si>
  <si>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</si>
  <si>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</si>
  <si>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</si>
  <si>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</si>
  <si>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</si>
  <si>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</si>
  <si>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</si>
  <si>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</si>
  <si>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</si>
  <si>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</si>
  <si>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</si>
  <si>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</si>
  <si>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</si>
  <si>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</si>
  <si>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</si>
  <si>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</si>
  <si>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</si>
  <si>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</si>
  <si>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</si>
  <si>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</si>
  <si>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</si>
  <si>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</si>
  <si>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</si>
  <si>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</si>
  <si>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</si>
  <si>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</si>
  <si>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</si>
  <si>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</si>
  <si>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</si>
  <si>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</si>
  <si>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</si>
  <si>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</si>
  <si>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</si>
  <si>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</si>
  <si>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</si>
  <si>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</si>
  <si>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</si>
  <si>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</si>
  <si>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</si>
  <si>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</si>
  <si>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</si>
  <si>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</si>
  <si>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</si>
  <si>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</si>
  <si>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</si>
  <si>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</si>
  <si>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</si>
  <si>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</si>
  <si>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</si>
  <si>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</si>
  <si>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</si>
  <si>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</si>
  <si>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</si>
  <si>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</si>
  <si>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</si>
  <si>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</si>
  <si>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</si>
  <si>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</si>
  <si>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</si>
  <si>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</si>
  <si>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</si>
  <si>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</si>
  <si>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</si>
  <si>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</si>
  <si>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</si>
  <si>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</si>
  <si>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</si>
  <si>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</si>
  <si>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</si>
  <si>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</si>
  <si>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</si>
  <si>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</si>
  <si>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</si>
  <si>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</si>
  <si>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</si>
  <si>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</si>
  <si>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</si>
  <si>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</si>
  <si>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</si>
  <si>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</si>
  <si>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</si>
  <si>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</si>
  <si>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</si>
  <si>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</si>
  <si>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</si>
  <si>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</si>
  <si>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</si>
  <si>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</si>
  <si>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</si>
  <si>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</si>
  <si>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</si>
  <si>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</si>
  <si>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</si>
  <si>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</si>
  <si>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</si>
  <si>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</si>
  <si>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</si>
  <si>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</si>
  <si>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</si>
  <si>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</si>
  <si>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</si>
  <si>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</si>
  <si>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</si>
  <si>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</si>
  <si>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</si>
  <si>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</si>
  <si>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</si>
  <si>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</si>
  <si>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</si>
  <si>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</si>
  <si>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</si>
  <si>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</si>
  <si>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</si>
  <si>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</si>
  <si>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</si>
  <si>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</si>
  <si>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</si>
  <si>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</si>
  <si>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</si>
  <si>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</si>
  <si>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</si>
  <si>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</si>
  <si>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</si>
  <si>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</si>
  <si>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</si>
  <si>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</si>
  <si>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</si>
  <si>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</si>
  <si>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</si>
  <si>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</si>
  <si>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</si>
  <si>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</si>
  <si>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</si>
  <si>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</si>
  <si>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</si>
  <si>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</si>
  <si>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</si>
  <si>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</si>
  <si>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</si>
  <si>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</si>
  <si>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</si>
  <si>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</si>
  <si>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</si>
  <si>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</si>
  <si>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</si>
  <si>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</si>
  <si>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</si>
  <si>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</si>
  <si>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</si>
  <si>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</si>
  <si>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</si>
  <si>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</si>
  <si>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</si>
  <si>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</si>
  <si>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</si>
  <si>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</si>
  <si>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</si>
  <si>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</si>
  <si>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</si>
  <si>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</si>
  <si>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</si>
  <si>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</si>
  <si>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</si>
  <si>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</si>
  <si>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</si>
  <si>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</si>
  <si>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</si>
  <si>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</si>
  <si>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</si>
  <si>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</si>
  <si>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</si>
  <si>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</si>
  <si>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</si>
  <si>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</si>
  <si>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</si>
  <si>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</si>
  <si>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</si>
  <si>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</si>
  <si>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</si>
  <si>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</si>
  <si>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</si>
  <si>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</si>
  <si>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</si>
  <si>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</si>
  <si>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</si>
  <si>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</si>
  <si>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</si>
  <si>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</si>
  <si>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</si>
  <si>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</si>
  <si>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</si>
  <si>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</si>
  <si>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</si>
  <si>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</si>
  <si>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</si>
  <si>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</si>
  <si>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</si>
  <si>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</si>
  <si>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</si>
  <si>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</si>
  <si>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</si>
  <si>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</si>
  <si>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</si>
  <si>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</si>
  <si>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</si>
  <si>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</si>
  <si>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</si>
  <si>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</si>
  <si>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</si>
  <si>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</si>
  <si>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</si>
  <si>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</si>
  <si>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</si>
  <si>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</si>
  <si>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</si>
  <si>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</si>
  <si>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</si>
  <si>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</si>
  <si>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</si>
  <si>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</si>
  <si>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</si>
  <si>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</si>
  <si>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</si>
  <si>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</si>
  <si>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</si>
  <si>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</si>
  <si>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</si>
  <si>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</si>
  <si>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</si>
  <si>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</si>
  <si>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</si>
  <si>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</si>
  <si>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</si>
  <si>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</si>
  <si>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</si>
  <si>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</si>
  <si>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</si>
  <si>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</si>
  <si>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</si>
  <si>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</si>
  <si>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</si>
  <si>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</si>
  <si>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</si>
  <si>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</si>
  <si>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</si>
  <si>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</si>
  <si>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</si>
  <si>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</si>
  <si>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</si>
  <si>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</si>
  <si>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</si>
  <si>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</si>
  <si>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</si>
  <si>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</si>
  <si>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</si>
  <si>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</si>
  <si>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</si>
  <si>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</si>
  <si>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</si>
  <si>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</si>
  <si>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</si>
  <si>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</si>
  <si>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</si>
  <si>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</si>
  <si>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</si>
  <si>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</si>
  <si>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</si>
  <si>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</si>
  <si>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</si>
  <si>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</si>
  <si>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</si>
  <si>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</si>
  <si>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</si>
  <si>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</si>
  <si>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</si>
  <si>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</si>
  <si>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</si>
  <si>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</si>
  <si>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</si>
  <si>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</si>
  <si>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</si>
  <si>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</si>
  <si>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</si>
  <si>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</si>
  <si>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</si>
  <si>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</si>
  <si>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</si>
  <si>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</si>
  <si>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</si>
  <si>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</si>
  <si>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</si>
  <si>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</si>
  <si>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</si>
  <si>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</si>
  <si>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</si>
  <si>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</si>
  <si>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</si>
  <si>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</si>
  <si>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</si>
  <si>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</si>
  <si>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</si>
  <si>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</si>
  <si>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</si>
  <si>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</si>
  <si>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</si>
  <si>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</si>
  <si>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</si>
  <si>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</si>
  <si>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</si>
  <si>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</si>
  <si>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</si>
  <si>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</si>
  <si>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</si>
  <si>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</si>
  <si>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</si>
  <si>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</si>
  <si>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</si>
  <si>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</si>
  <si>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</si>
  <si>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</si>
  <si>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</si>
  <si>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</si>
  <si>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</si>
  <si>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</si>
  <si>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</si>
  <si>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</si>
  <si>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</si>
  <si>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</si>
  <si>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</si>
  <si>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</si>
  <si>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</si>
  <si>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</si>
  <si>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</si>
  <si>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</si>
  <si>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</si>
  <si>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</si>
  <si>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</si>
  <si>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</si>
  <si>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</si>
  <si>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</si>
  <si>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</si>
  <si>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</si>
  <si>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</si>
  <si>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</si>
  <si>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</si>
  <si>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</si>
  <si>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</si>
  <si>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</si>
  <si>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</si>
  <si>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</si>
  <si>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</si>
  <si>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</si>
  <si>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</si>
  <si>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</si>
  <si>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</si>
  <si>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</si>
  <si>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</si>
  <si>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</si>
  <si>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</si>
  <si>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</si>
  <si>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</si>
  <si>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</si>
  <si>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</si>
  <si>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</si>
  <si>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</si>
  <si>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</si>
  <si>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</si>
  <si>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</si>
  <si>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</si>
  <si>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</si>
  <si>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</si>
  <si>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</si>
  <si>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</si>
  <si>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</si>
  <si>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</si>
  <si>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</si>
  <si>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</si>
  <si>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</si>
  <si>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</si>
  <si>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</si>
  <si>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</si>
  <si>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</si>
  <si>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</si>
  <si>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</si>
  <si>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</si>
  <si>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</si>
  <si>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</si>
  <si>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</si>
  <si>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</si>
  <si>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</si>
  <si>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</si>
  <si>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</si>
  <si>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</si>
  <si>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</si>
  <si>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</si>
  <si>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</si>
  <si>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</si>
  <si>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</si>
  <si>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</si>
  <si>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</si>
  <si>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</si>
  <si>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</si>
  <si>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</si>
  <si>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</si>
  <si>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</si>
  <si>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</si>
  <si>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</si>
  <si>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</si>
  <si>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</si>
  <si>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</si>
  <si>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</si>
  <si>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</si>
  <si>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</si>
  <si>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</si>
  <si>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</si>
  <si>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</si>
  <si>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</si>
  <si>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</si>
  <si>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</si>
  <si>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</si>
  <si>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</si>
  <si>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</si>
  <si>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</si>
  <si>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</si>
  <si>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</si>
  <si>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</si>
  <si>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</si>
  <si>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</si>
  <si>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</si>
  <si>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</si>
  <si>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</si>
  <si>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</si>
  <si>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</si>
  <si>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</si>
  <si>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</si>
  <si>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</si>
  <si>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</si>
  <si>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</si>
  <si>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</si>
  <si>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</si>
  <si>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</si>
  <si>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</si>
  <si>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</si>
  <si>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</si>
  <si>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</si>
  <si>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</si>
  <si>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</si>
  <si>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</si>
  <si>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</si>
  <si>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</si>
  <si>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</si>
  <si>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</si>
  <si>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</si>
  <si>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</si>
  <si>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</si>
  <si>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</si>
  <si>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</si>
  <si>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</si>
  <si>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</si>
  <si>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</si>
  <si>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</si>
  <si>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</si>
  <si>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</si>
  <si>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</si>
  <si>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</si>
  <si>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</si>
  <si>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</si>
  <si>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</si>
  <si>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</si>
  <si>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</si>
  <si>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</si>
  <si>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</si>
  <si>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</si>
  <si>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</si>
  <si>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</si>
  <si>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</si>
  <si>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</si>
  <si>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</si>
  <si>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</si>
  <si>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</si>
  <si>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</si>
  <si>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</si>
  <si>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</si>
  <si>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</si>
  <si>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</si>
  <si>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</si>
  <si>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</si>
  <si>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</si>
  <si>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</si>
  <si>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</si>
  <si>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</si>
  <si>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</si>
  <si>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</si>
  <si>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</si>
  <si>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</si>
  <si>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</si>
  <si>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</si>
  <si>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</si>
  <si>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</si>
  <si>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</si>
  <si>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</si>
  <si>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</si>
  <si>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</si>
  <si>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</si>
  <si>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</si>
  <si>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</si>
  <si>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</si>
  <si>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</si>
  <si>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</si>
  <si>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</si>
  <si>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</si>
  <si>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</si>
  <si>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</si>
  <si>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</si>
  <si>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</si>
  <si>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</si>
  <si>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</si>
  <si>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</si>
  <si>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</si>
  <si>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</si>
  <si>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</si>
  <si>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</si>
  <si>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</si>
  <si>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</si>
  <si>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</si>
  <si>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</si>
  <si>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</si>
  <si>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</si>
  <si>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</si>
  <si>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</si>
  <si>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</si>
  <si>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</si>
  <si>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</si>
  <si>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</si>
  <si>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</si>
  <si>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</si>
  <si>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</si>
  <si>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</si>
  <si>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</si>
  <si>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</si>
  <si>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</si>
  <si>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</si>
  <si>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</si>
  <si>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</si>
  <si>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</si>
  <si>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</si>
  <si>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</si>
  <si>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</si>
  <si>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</si>
  <si>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</si>
  <si>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</si>
  <si>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</si>
  <si>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</si>
  <si>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</si>
  <si>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</si>
  <si>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</si>
  <si>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</si>
  <si>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</si>
  <si>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</si>
  <si>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</si>
  <si>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</si>
  <si>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</si>
  <si>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</si>
  <si>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</si>
  <si>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</si>
  <si>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</si>
  <si>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</si>
  <si>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</si>
  <si>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</si>
  <si>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</si>
  <si>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</si>
  <si>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</si>
  <si>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</si>
  <si>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</si>
  <si>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</si>
  <si>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</si>
  <si>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</si>
  <si>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</si>
  <si>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</si>
  <si>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</si>
  <si>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</si>
  <si>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</si>
  <si>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</si>
  <si>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</si>
  <si>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</si>
  <si>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</si>
  <si>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</si>
  <si>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</si>
  <si>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</si>
  <si>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</si>
  <si>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</si>
  <si>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</si>
  <si>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</si>
  <si>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</si>
  <si>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</si>
  <si>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</si>
  <si>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</si>
  <si>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</si>
  <si>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</si>
  <si>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</si>
  <si>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</si>
  <si>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</si>
  <si>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</si>
  <si>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</si>
  <si>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</si>
  <si>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</si>
  <si>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</si>
  <si>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</si>
  <si>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</si>
  <si>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</si>
  <si>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</si>
  <si>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</si>
  <si>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</si>
  <si>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</si>
  <si>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</si>
  <si>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</si>
  <si>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</si>
  <si>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</si>
  <si>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</si>
  <si>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</si>
  <si>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</si>
  <si>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</si>
  <si>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</si>
  <si>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</si>
  <si>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</si>
  <si>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</si>
  <si>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</si>
  <si>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</si>
  <si>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</si>
  <si>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</si>
  <si>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</si>
  <si>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</si>
  <si>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</si>
  <si>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</si>
  <si>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</si>
  <si>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</si>
  <si>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</si>
  <si>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</si>
  <si>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</si>
  <si>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</si>
  <si>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</si>
  <si>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</si>
  <si>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</si>
  <si>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</si>
  <si>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</si>
  <si>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</si>
  <si>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</si>
  <si>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</si>
  <si>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</si>
  <si>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</si>
  <si>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</si>
  <si>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</si>
  <si>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</si>
  <si>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</si>
  <si>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</si>
  <si>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</si>
  <si>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</si>
  <si>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</si>
  <si>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</si>
  <si>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</si>
  <si>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</si>
  <si>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</si>
  <si>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</si>
  <si>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</si>
  <si>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</si>
  <si>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</si>
  <si>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</si>
  <si>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</si>
  <si>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</si>
  <si>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</si>
  <si>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</si>
  <si>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</si>
  <si>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</si>
  <si>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</si>
  <si>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</si>
  <si>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</si>
  <si>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</si>
  <si>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</si>
  <si>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</si>
  <si>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</si>
  <si>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</si>
  <si>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</si>
  <si>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</si>
  <si>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</si>
  <si>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</si>
  <si>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</si>
  <si>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</si>
  <si>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</si>
  <si>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</si>
  <si>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</si>
  <si>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</si>
  <si>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</si>
  <si>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</si>
  <si>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</si>
  <si>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</si>
  <si>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</si>
  <si>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</si>
  <si>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</si>
  <si>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</si>
  <si>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</si>
  <si>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</si>
  <si>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</si>
  <si>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</si>
  <si>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</si>
  <si>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</si>
  <si>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</si>
  <si>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</si>
  <si>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</si>
  <si>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</si>
  <si>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</si>
  <si>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</si>
  <si>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</si>
  <si>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</si>
  <si>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</si>
  <si>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</si>
  <si>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</si>
  <si>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</si>
  <si>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</si>
  <si>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</si>
  <si>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</si>
  <si>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</si>
  <si>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</si>
  <si>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</si>
  <si>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</si>
  <si>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</si>
  <si>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</si>
  <si>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</si>
  <si>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</si>
  <si>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</si>
  <si>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</si>
  <si>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</si>
  <si>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</si>
  <si>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</si>
  <si>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</si>
  <si>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</si>
  <si>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</si>
  <si>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</si>
  <si>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</si>
  <si>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</si>
  <si>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</si>
  <si>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</si>
  <si>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</si>
  <si>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</si>
  <si>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</si>
  <si>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</si>
  <si>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</si>
  <si>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</si>
  <si>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</si>
  <si>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</si>
  <si>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</si>
  <si>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</si>
  <si>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</si>
  <si>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</si>
  <si>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</si>
  <si>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</si>
  <si>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</si>
  <si>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</si>
  <si>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</si>
  <si>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</si>
  <si>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</si>
  <si>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</si>
  <si>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</si>
  <si>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</si>
  <si>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</si>
  <si>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</si>
  <si>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</si>
  <si>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</si>
  <si>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</si>
  <si>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</si>
  <si>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</si>
  <si>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</si>
  <si>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</si>
  <si>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</si>
  <si>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</si>
  <si>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</si>
  <si>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</si>
  <si>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</si>
  <si>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</si>
  <si>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</si>
  <si>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</si>
  <si>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</si>
  <si>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</si>
  <si>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</si>
  <si>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</si>
  <si>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</si>
  <si>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</si>
  <si>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</si>
  <si>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</si>
  <si>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</si>
  <si>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</si>
  <si>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</si>
  <si>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</si>
  <si>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</si>
  <si>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</si>
  <si>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</si>
  <si>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</si>
  <si>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</si>
  <si>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</si>
  <si>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</si>
  <si>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</si>
  <si>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</si>
  <si>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</si>
  <si>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</si>
  <si>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</si>
  <si>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</si>
  <si>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</si>
  <si>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</si>
  <si>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</si>
  <si>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</si>
  <si>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</si>
  <si>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</si>
  <si>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</si>
  <si>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</si>
  <si>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</si>
  <si>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</si>
  <si>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</si>
  <si>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</si>
  <si>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</si>
  <si>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</si>
  <si>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</si>
  <si>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</si>
  <si>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</si>
  <si>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</si>
  <si>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</si>
  <si>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</si>
  <si>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</si>
  <si>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</si>
  <si>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</si>
  <si>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</si>
  <si>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</si>
  <si>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</si>
  <si>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</si>
  <si>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</si>
  <si>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</si>
  <si>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</si>
  <si>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</si>
  <si>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</si>
  <si>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</si>
  <si>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</si>
  <si>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</si>
  <si>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</si>
  <si>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</si>
  <si>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</si>
  <si>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</si>
  <si>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</si>
  <si>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</si>
  <si>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</si>
  <si>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</si>
  <si>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</si>
  <si>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</si>
  <si>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</si>
  <si>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</si>
  <si>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</si>
  <si>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</si>
  <si>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</si>
  <si>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</si>
  <si>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</si>
  <si>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</si>
  <si>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</si>
  <si>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</si>
  <si>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</si>
  <si>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</si>
  <si>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</si>
  <si>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</si>
  <si>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</si>
  <si>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</si>
  <si>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</si>
  <si>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</si>
  <si>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</si>
  <si>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</si>
  <si>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</si>
  <si>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</si>
  <si>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</si>
  <si>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</si>
  <si>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</si>
  <si>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</si>
  <si>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</si>
  <si>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</si>
  <si>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</si>
  <si>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</si>
  <si>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</si>
  <si>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</si>
  <si>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</si>
  <si>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</si>
  <si>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</si>
  <si>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</si>
  <si>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</si>
  <si>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</si>
  <si>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</si>
  <si>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</si>
  <si>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</si>
  <si>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</si>
  <si>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</si>
  <si>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</si>
  <si>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</si>
  <si>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</si>
  <si>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</si>
  <si>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</si>
  <si>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</si>
  <si>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</si>
  <si>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</si>
  <si>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</si>
  <si>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</si>
  <si>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</si>
  <si>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</si>
  <si>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</si>
  <si>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</si>
  <si>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</si>
  <si>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</si>
  <si>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</si>
  <si>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</si>
  <si>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</si>
  <si>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</si>
  <si>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</si>
  <si>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</si>
  <si>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</si>
  <si>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</si>
  <si>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</si>
  <si>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</si>
  <si>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</si>
  <si>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</si>
  <si>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</si>
  <si>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</si>
  <si>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</si>
  <si>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</si>
  <si>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</si>
  <si>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</si>
  <si>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</si>
  <si>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</si>
  <si>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</si>
  <si>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</si>
  <si>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</si>
  <si>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</si>
  <si>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</si>
  <si>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</si>
  <si>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</si>
  <si>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</si>
  <si>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</si>
  <si>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</si>
  <si>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</si>
  <si>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</si>
  <si>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</si>
  <si>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</si>
  <si>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</si>
  <si>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</si>
  <si>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</si>
  <si>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</si>
  <si>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</si>
  <si>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</si>
  <si>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</si>
  <si>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</si>
  <si>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</si>
  <si>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</si>
  <si>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</si>
  <si>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</si>
  <si>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</si>
  <si>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</si>
  <si>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</si>
  <si>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</si>
  <si>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</si>
  <si>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</si>
  <si>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</si>
  <si>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</si>
  <si>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</si>
  <si>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</si>
  <si>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</si>
  <si>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</si>
  <si>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</si>
  <si>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</si>
  <si>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</si>
  <si>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</si>
  <si>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</si>
  <si>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</si>
  <si>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</si>
  <si>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</si>
  <si>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</si>
  <si>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</si>
  <si>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</si>
  <si>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</si>
  <si>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</si>
  <si>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</si>
  <si>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</si>
  <si>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</si>
  <si>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</si>
  <si>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</si>
  <si>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</si>
  <si>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</si>
  <si>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</si>
  <si>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</si>
  <si>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</si>
  <si>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</si>
  <si>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</si>
  <si>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</si>
  <si>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</si>
  <si>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</si>
  <si>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</si>
  <si>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</si>
  <si>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</si>
  <si>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</si>
  <si>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</si>
  <si>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</si>
  <si>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</si>
  <si>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</si>
  <si>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</si>
  <si>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</si>
  <si>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</si>
  <si>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</si>
  <si>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</si>
  <si>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</si>
  <si>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</si>
  <si>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</si>
  <si>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</si>
  <si>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</si>
  <si>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</si>
  <si>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</si>
  <si>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</si>
  <si>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</si>
  <si>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</si>
  <si>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</si>
  <si>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</si>
  <si>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</si>
  <si>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</si>
  <si>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</si>
  <si>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</si>
  <si>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</si>
  <si>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</si>
  <si>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</si>
  <si>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</si>
  <si>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</si>
  <si>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</si>
  <si>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</si>
  <si>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</si>
  <si>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</si>
  <si>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</si>
  <si>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</si>
  <si>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</si>
  <si>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</si>
  <si>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</si>
  <si>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</si>
  <si>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</si>
  <si>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</si>
  <si>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</si>
  <si>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</si>
  <si>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</si>
  <si>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</si>
  <si>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</si>
  <si>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</si>
  <si>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</si>
  <si>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</si>
  <si>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</si>
  <si>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</si>
  <si>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</si>
  <si>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</si>
  <si>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</si>
  <si>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</si>
  <si>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</si>
  <si>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</si>
  <si>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</si>
  <si>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</si>
  <si>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</si>
  <si>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</si>
  <si>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</si>
  <si>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</si>
  <si>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</si>
  <si>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</si>
  <si>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</si>
  <si>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</si>
  <si>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</si>
  <si>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</si>
  <si>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</si>
  <si>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</si>
  <si>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</si>
  <si>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</si>
  <si>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</si>
  <si>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</si>
  <si>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</si>
  <si>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</si>
  <si>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</si>
  <si>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</si>
  <si>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</si>
  <si>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</si>
  <si>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</si>
  <si>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</si>
  <si>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</si>
  <si>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</si>
  <si>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heather gray - black</t>
  </si>
  <si>
    <t>kelly green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</si>
  <si>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</si>
  <si>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</si>
  <si>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</si>
  <si>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</si>
  <si>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</si>
  <si>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</si>
  <si>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</si>
  <si>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</si>
  <si>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</si>
  <si>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</si>
  <si>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</si>
  <si>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</si>
  <si>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</si>
  <si>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</si>
  <si>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forest green</t>
  </si>
  <si>
    <t>gray-kelly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</si>
  <si>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</si>
  <si>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</si>
  <si>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</si>
  <si>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</si>
  <si>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</si>
  <si>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</si>
  <si>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Dark Red</t>
  </si>
  <si>
    <t>deep royal</t>
  </si>
  <si>
    <t>dark royal</t>
  </si>
  <si>
    <t>navy-dk red</t>
  </si>
  <si>
    <t>white - black</t>
  </si>
  <si>
    <t>light olive</t>
  </si>
  <si>
    <t>off white</t>
  </si>
  <si>
    <t>snow white</t>
  </si>
  <si>
    <t>stone-black</t>
  </si>
  <si>
    <t>Корея, республика</t>
  </si>
  <si>
    <t>100% Хлопок</t>
  </si>
  <si>
    <t>58% Полиэстер - 42% Нейлон</t>
  </si>
  <si>
    <t>60% Полиэстер - 40% Шерсть</t>
  </si>
  <si>
    <t>100% Акрил</t>
  </si>
  <si>
    <t>80% Акрил - 20% Шерсть</t>
  </si>
  <si>
    <t>85% Нейлон - 15% Спандекс</t>
  </si>
  <si>
    <t>97% Полиэстер - 3% Спандекс</t>
  </si>
  <si>
    <t>60% Хлопок - 35% Нейлон - 5% Спандекс</t>
  </si>
  <si>
    <t>40% Акрил - 30% Полиэстер - 30% Хлопок</t>
  </si>
  <si>
    <t>Music</t>
  </si>
  <si>
    <t>Drink</t>
  </si>
  <si>
    <t>бейсболка</t>
  </si>
  <si>
    <t>бейсболка с сеточкой</t>
  </si>
  <si>
    <t>LIGHTWEIGHT ROPE</t>
  </si>
  <si>
    <t>DRIFTER</t>
  </si>
  <si>
    <t>LIGHTWEIGHT HEPCAT</t>
  </si>
  <si>
    <t>WASHED SLOUCH</t>
  </si>
  <si>
    <t>BALLPARK</t>
  </si>
  <si>
    <t>ARCHIVE LEGEND</t>
  </si>
  <si>
    <t>Archive Legend - Chicago Blue Stockings</t>
  </si>
  <si>
    <t>Archive Legend - Chicago Orphans</t>
  </si>
  <si>
    <t>Archive Legend - Detroit Wolverines</t>
  </si>
  <si>
    <t>Archive 400 series - LA Angels</t>
  </si>
  <si>
    <t>ARCHIVE 400 SERIES</t>
  </si>
  <si>
    <t>Valin - V GLDN KNT</t>
  </si>
  <si>
    <t>BEACHWOOD</t>
  </si>
  <si>
    <t>MICRO SLOUCH</t>
  </si>
  <si>
    <t>TRAILHEAD</t>
  </si>
  <si>
    <t>CUFFED KNIT</t>
  </si>
  <si>
    <t>CANOPY</t>
  </si>
  <si>
    <t>NEW RAGLIN</t>
  </si>
  <si>
    <t>NEW RAGLAN</t>
  </si>
  <si>
    <t>400 SERIES</t>
  </si>
  <si>
    <t>BLUE LINE</t>
  </si>
  <si>
    <t>RAGLAN BONES</t>
  </si>
  <si>
    <t>PILLOW LINE KNIT</t>
  </si>
  <si>
    <t>BALL GAME</t>
  </si>
  <si>
    <t>NEW TIMER SLOUCH</t>
  </si>
  <si>
    <t>UNITED</t>
  </si>
  <si>
    <t>VALIN</t>
  </si>
  <si>
    <t>Valin - USA</t>
  </si>
  <si>
    <t>Valin - Zion National Park</t>
  </si>
  <si>
    <t>DYER</t>
  </si>
  <si>
    <t>BADGER</t>
  </si>
  <si>
    <t>BANKS</t>
  </si>
  <si>
    <t>SUNDOWN</t>
  </si>
  <si>
    <t>HEPCAT</t>
  </si>
  <si>
    <t>ICONIC</t>
  </si>
  <si>
    <t>DURHAM</t>
  </si>
  <si>
    <t>ARCHIVE</t>
  </si>
  <si>
    <t>Archive Cocktail - Bloody Mary</t>
  </si>
  <si>
    <t>Archive - Dallas Eagles</t>
  </si>
  <si>
    <t>ARCHIVE COCKTAIL</t>
  </si>
  <si>
    <t>Archive Cocktail - Manhattan</t>
  </si>
  <si>
    <t>Archive Cocktail - Old Fashioned</t>
  </si>
  <si>
    <t>Archive - Chi American Giants</t>
  </si>
  <si>
    <t>Archive - Homestead Grays</t>
  </si>
  <si>
    <t>Archive - NY Black Yankees</t>
  </si>
  <si>
    <t>Archive - Portland Beavers</t>
  </si>
  <si>
    <t>Archive - Seattle Rainers</t>
  </si>
  <si>
    <t>HOOVER</t>
  </si>
  <si>
    <t>RIPTIDE VALIN</t>
  </si>
  <si>
    <t>PACE SLOUCH</t>
  </si>
  <si>
    <t>CONRAD</t>
  </si>
  <si>
    <t>06-334-</t>
  </si>
  <si>
    <t>06-335-</t>
  </si>
  <si>
    <t>06-336-</t>
  </si>
  <si>
    <t>06-337-</t>
  </si>
  <si>
    <t>06-338-</t>
  </si>
  <si>
    <t>06-339-</t>
  </si>
  <si>
    <t>06-340-</t>
  </si>
  <si>
    <t>06-341-</t>
  </si>
  <si>
    <t>06-342-</t>
  </si>
  <si>
    <t>06-343-</t>
  </si>
  <si>
    <t>06-344-</t>
  </si>
  <si>
    <t>06-345-</t>
  </si>
  <si>
    <t>06-346-</t>
  </si>
  <si>
    <t>06-347-</t>
  </si>
  <si>
    <t>06-348-</t>
  </si>
  <si>
    <t>06-349-</t>
  </si>
  <si>
    <t>06-350-</t>
  </si>
  <si>
    <t>06-351-</t>
  </si>
  <si>
    <t>06-352-</t>
  </si>
  <si>
    <t>06-353-</t>
  </si>
  <si>
    <t>06-354-</t>
  </si>
  <si>
    <t>06-355-</t>
  </si>
  <si>
    <t>06-356-</t>
  </si>
  <si>
    <t>06-357-</t>
  </si>
  <si>
    <t>06-358-</t>
  </si>
  <si>
    <t>06-359-</t>
  </si>
  <si>
    <t>06-360-</t>
  </si>
  <si>
    <t>06-361-</t>
  </si>
  <si>
    <t>06-362-</t>
  </si>
  <si>
    <t>06-363-</t>
  </si>
  <si>
    <t>06-364-</t>
  </si>
  <si>
    <t>06-365-</t>
  </si>
  <si>
    <t>06-366-</t>
  </si>
  <si>
    <t>06-367-</t>
  </si>
  <si>
    <t>06-368-</t>
  </si>
  <si>
    <t>06-369-</t>
  </si>
  <si>
    <t>06-370-</t>
  </si>
  <si>
    <t>06-371-</t>
  </si>
  <si>
    <t>06-372-</t>
  </si>
  <si>
    <t>06-373-</t>
  </si>
  <si>
    <t>06-374-</t>
  </si>
  <si>
    <t>06-375-</t>
  </si>
  <si>
    <t>06-376-</t>
  </si>
  <si>
    <t>06-377-</t>
  </si>
  <si>
    <t>06-378-</t>
  </si>
  <si>
    <t>06-379-</t>
  </si>
  <si>
    <t>06-380-</t>
  </si>
  <si>
    <t>06-381-</t>
  </si>
  <si>
    <t>06-382-</t>
  </si>
  <si>
    <t>06-383-</t>
  </si>
  <si>
    <t>06-384-</t>
  </si>
  <si>
    <t>06-385-</t>
  </si>
  <si>
    <t>06-386-</t>
  </si>
  <si>
    <t>06-387-</t>
  </si>
  <si>
    <t>06-388-</t>
  </si>
  <si>
    <t>06-389-</t>
  </si>
  <si>
    <t>06-390-</t>
  </si>
  <si>
    <t>06-391-</t>
  </si>
  <si>
    <t>06-392-</t>
  </si>
  <si>
    <t>06-393-</t>
  </si>
  <si>
    <t>06-394-</t>
  </si>
  <si>
    <t>06-395-</t>
  </si>
  <si>
    <t>06-396-</t>
  </si>
  <si>
    <t>06-397-</t>
  </si>
  <si>
    <t>06-398-</t>
  </si>
  <si>
    <t>06-399-</t>
  </si>
  <si>
    <t>06-400-</t>
  </si>
  <si>
    <t>06-401-</t>
  </si>
  <si>
    <t>06-402-</t>
  </si>
  <si>
    <t>06-403-</t>
  </si>
  <si>
    <t>06-404-</t>
  </si>
  <si>
    <t>06-405-</t>
  </si>
  <si>
    <t>06-406-</t>
  </si>
  <si>
    <t>06-407-</t>
  </si>
  <si>
    <t>06-408-</t>
  </si>
  <si>
    <t>06-409-</t>
  </si>
  <si>
    <t>06-410-</t>
  </si>
  <si>
    <t>06-411-</t>
  </si>
  <si>
    <t>06-412-</t>
  </si>
  <si>
    <t>06-413-</t>
  </si>
  <si>
    <t>06-414-</t>
  </si>
  <si>
    <t>06-415-</t>
  </si>
  <si>
    <t>06-416-</t>
  </si>
  <si>
    <t>06-417-</t>
  </si>
  <si>
    <t>06-418-</t>
  </si>
  <si>
    <t>06-419-</t>
  </si>
  <si>
    <t>06-420-</t>
  </si>
  <si>
    <t>06-421-</t>
  </si>
  <si>
    <t>06-422-</t>
  </si>
  <si>
    <t>06-423-</t>
  </si>
  <si>
    <t>06-424-</t>
  </si>
  <si>
    <t>06-425-</t>
  </si>
  <si>
    <t>06-426-</t>
  </si>
  <si>
    <t>06-427-</t>
  </si>
  <si>
    <t>06-428-</t>
  </si>
  <si>
    <t>06-429-</t>
  </si>
  <si>
    <t>06-430-</t>
  </si>
  <si>
    <t>06-431-</t>
  </si>
  <si>
    <t>06-432-</t>
  </si>
  <si>
    <t>06-433-</t>
  </si>
  <si>
    <t>06-434-</t>
  </si>
  <si>
    <t>06-435-</t>
  </si>
  <si>
    <t>06-436-</t>
  </si>
  <si>
    <t>06-437-</t>
  </si>
  <si>
    <t>06-438-</t>
  </si>
  <si>
    <t>06-439-</t>
  </si>
  <si>
    <t>06-440-</t>
  </si>
  <si>
    <t>06-441-</t>
  </si>
  <si>
    <t>06-442-</t>
  </si>
  <si>
    <t>06-443-</t>
  </si>
  <si>
    <t>06-444-</t>
  </si>
  <si>
    <t>06-445-</t>
  </si>
  <si>
    <t>06-446-</t>
  </si>
  <si>
    <t>06-447-</t>
  </si>
  <si>
    <t>06-448-</t>
  </si>
  <si>
    <t>06-449-</t>
  </si>
  <si>
    <t>06-450-</t>
  </si>
  <si>
    <t>06-451-</t>
  </si>
  <si>
    <t>06-452-</t>
  </si>
  <si>
    <t>06-453-</t>
  </si>
  <si>
    <t>06-454-</t>
  </si>
  <si>
    <t>06-455-</t>
  </si>
  <si>
    <t>06-456-</t>
  </si>
  <si>
    <t>06-457-</t>
  </si>
  <si>
    <t>06-458-</t>
  </si>
  <si>
    <t>06-459-</t>
  </si>
  <si>
    <t>06-460-</t>
  </si>
  <si>
    <t>06-461-</t>
  </si>
  <si>
    <t>06-462-</t>
  </si>
  <si>
    <t>06-463-</t>
  </si>
  <si>
    <t>06-464-</t>
  </si>
  <si>
    <t>06-465-</t>
  </si>
  <si>
    <t>06-466-</t>
  </si>
  <si>
    <t>06-467-</t>
  </si>
  <si>
    <t>06-468-</t>
  </si>
  <si>
    <t>06-469-</t>
  </si>
  <si>
    <t>06-470-</t>
  </si>
  <si>
    <t>06-471-</t>
  </si>
  <si>
    <t>06-472-</t>
  </si>
  <si>
    <t>06-473-</t>
  </si>
  <si>
    <t>06-474-</t>
  </si>
  <si>
    <t>06-475-</t>
  </si>
  <si>
    <t>06-476-</t>
  </si>
  <si>
    <t>06-477-</t>
  </si>
  <si>
    <t>06-478-</t>
  </si>
  <si>
    <t>American Golf Classic Lightweight Rope</t>
  </si>
  <si>
    <t>Canyon CC Lightweight Rope</t>
  </si>
  <si>
    <t>Chicago Open Lightweight Rope</t>
  </si>
  <si>
    <t>Desert Classic Lightweight Rope</t>
  </si>
  <si>
    <t>Golf Day Lightweight Rope</t>
  </si>
  <si>
    <t>Hawaiian Open Lightweight Rope</t>
  </si>
  <si>
    <t>Music City Lightweight Rope</t>
  </si>
  <si>
    <t>Tuscon Open Lightweight Rope</t>
  </si>
  <si>
    <t>Condor Drifter</t>
  </si>
  <si>
    <t>Florida Citrus Open Drifter</t>
  </si>
  <si>
    <t>Hawaiian Open Drifter</t>
  </si>
  <si>
    <t>LA Open Drifter</t>
  </si>
  <si>
    <t>Sweet Spot Drifter</t>
  </si>
  <si>
    <t>Desert Classic Lightweight Hepcat</t>
  </si>
  <si>
    <t>Hawaiian Open Lightweight Hepcat</t>
  </si>
  <si>
    <t>Texas Open Lightweight Hepcat</t>
  </si>
  <si>
    <t>Austin Motor Company</t>
  </si>
  <si>
    <t>Bad Co Ballpark</t>
  </si>
  <si>
    <t>BOWIE Ballpark</t>
  </si>
  <si>
    <t>Miles Davis Ballpark</t>
  </si>
  <si>
    <t>North Wilkesboro Speedway</t>
  </si>
  <si>
    <t>Pink Floyd Ballpark</t>
  </si>
  <si>
    <t>The Police Ballpark</t>
  </si>
  <si>
    <t>Saugus Speedway</t>
  </si>
  <si>
    <t>Smokey Bear Washed Slouch</t>
  </si>
  <si>
    <t>Woodstock Ballpark</t>
  </si>
  <si>
    <t>ACDC Ballpark</t>
  </si>
  <si>
    <t>AUSTIN SENATORS Archive Legend</t>
  </si>
  <si>
    <t>Baltimore Terrapins Archive MILB</t>
  </si>
  <si>
    <t>Birmingham Black Barons Archive NL</t>
  </si>
  <si>
    <t>BALT ELITE GIANTS Archive Legend NL</t>
  </si>
  <si>
    <t>BRKLYN ROYAL GIANTS Archive Legend NL</t>
  </si>
  <si>
    <t>Brooklyn Tip-Tops Archive MILB</t>
  </si>
  <si>
    <t>Chicago Blue Stockings Archive MILB</t>
  </si>
  <si>
    <t>Cleveland Cubs Archive Legend NL</t>
  </si>
  <si>
    <t>Chicago Orphans Archive MILB</t>
  </si>
  <si>
    <t>Chicago Union Giants Archive MILB</t>
  </si>
  <si>
    <t>Detroit Wolverines Archive MILB</t>
  </si>
  <si>
    <t>Denv Wht Elephants Archive Legend NL</t>
  </si>
  <si>
    <t>Homestead Grays Archive NL</t>
  </si>
  <si>
    <t>Kansas City Packers Archive MILB</t>
  </si>
  <si>
    <t>LA KINGS Archive Legend NHL</t>
  </si>
  <si>
    <t>LA ANGELS Archive Legend MILB</t>
  </si>
  <si>
    <t>Montreal Maroons Archive Legend NHL</t>
  </si>
  <si>
    <t>NY BLACK YANKEES Archive Legend NL</t>
  </si>
  <si>
    <t>NHL Archive Legend NHL</t>
  </si>
  <si>
    <t>New York Cubans Archive NL</t>
  </si>
  <si>
    <t>San Francisco Seals Archive MILB</t>
  </si>
  <si>
    <t>Saint Louis Terriers Archive MILB</t>
  </si>
  <si>
    <t>Chicago Whales Archive MILB</t>
  </si>
  <si>
    <t>Los Angeles Angels Archive 400 MILB</t>
  </si>
  <si>
    <t>New York Cubans Archive 400 NL</t>
  </si>
  <si>
    <t>GM Chevelle VMoto Valin</t>
  </si>
  <si>
    <t>CALIFORNIA Beachwood</t>
  </si>
  <si>
    <t>Arcade Micro Slouch</t>
  </si>
  <si>
    <t>CALI Micro Slouch</t>
  </si>
  <si>
    <t>HIROSHIMA CARP Micro Slouch</t>
  </si>
  <si>
    <t>HANSHIN TIGERS Micro Slouch NPN</t>
  </si>
  <si>
    <t>King Micro Slouch</t>
  </si>
  <si>
    <t>Knight Micro Slouch</t>
  </si>
  <si>
    <t>Peace Micro Slouch</t>
  </si>
  <si>
    <t>SANKEI ATOMS Micro Slouch</t>
  </si>
  <si>
    <t>Tiki Micro Slouch</t>
  </si>
  <si>
    <t>YOMIURI GIANTS Micro Slouch NPN</t>
  </si>
  <si>
    <t>Yokohama Whales Micro Slouch</t>
  </si>
  <si>
    <t>Great Smoky Mnt Trailhead NP</t>
  </si>
  <si>
    <t>Olympic Trailhead NP</t>
  </si>
  <si>
    <t>Saguaro Trailhead NP</t>
  </si>
  <si>
    <t>YELLOWSTONE Trailhead NP</t>
  </si>
  <si>
    <t>ACDC Cuffed Knit</t>
  </si>
  <si>
    <t>BOWIE Cuffed Knit</t>
  </si>
  <si>
    <t>CALI Cuffed Knit</t>
  </si>
  <si>
    <t>CHI BLACKHAWKS Cuffed Knit NHL</t>
  </si>
  <si>
    <t>Chevrolet Cuffed Knit</t>
  </si>
  <si>
    <t>DAL STARS Cuffed Knit NHL</t>
  </si>
  <si>
    <t>FENDER Cuffed Knit</t>
  </si>
  <si>
    <t>HIROSHIMA CARP Cuffed Knit</t>
  </si>
  <si>
    <t>LA KINGS Cuffed Knit NHL</t>
  </si>
  <si>
    <t>LA ANGELS Cuffed Knit MILB</t>
  </si>
  <si>
    <t>MN WILD Cuffed Knit NHL</t>
  </si>
  <si>
    <t>NAS PREDATORS Cuffed Knit NHL</t>
  </si>
  <si>
    <t>NASA Cuffed Knit</t>
  </si>
  <si>
    <t>PHO COYOTES Cuffed Knit NHL</t>
  </si>
  <si>
    <t>Pink Floyd Cuffed Knit</t>
  </si>
  <si>
    <t>QUEBEC NORDIQUES Cuffed Knit NHL</t>
  </si>
  <si>
    <t>SAN FRAN SEALS Cuffed Knit MILB</t>
  </si>
  <si>
    <t>Smokey Bear Cuffed Knit</t>
  </si>
  <si>
    <t>TOR MAPLE LEAFS Cuffed Knit NH</t>
  </si>
  <si>
    <t>USA Cuffed Knit</t>
  </si>
  <si>
    <t>VAN CANUCKS Cuffed Knit NHL</t>
  </si>
  <si>
    <t>V GLDN KNT Cuffed Knit NHL</t>
  </si>
  <si>
    <t>YOMIURI GIANTS NPN Cuffed Knit</t>
  </si>
  <si>
    <t>Death Valley Canopy NP</t>
  </si>
  <si>
    <t>Smokey Bear New Raglin</t>
  </si>
  <si>
    <t>LOS ANGELES KINGS New Raglin</t>
  </si>
  <si>
    <t>MN WILD New Raglin</t>
  </si>
  <si>
    <t>Original 6 New Raglan NHL</t>
  </si>
  <si>
    <t>SJ SHARKS New Raglin</t>
  </si>
  <si>
    <t>Chicago Federals Replica Wool</t>
  </si>
  <si>
    <t>Cuban X-Giants 400 Series MILB</t>
  </si>
  <si>
    <t>Hawaii Islanders 400 Series MILB</t>
  </si>
  <si>
    <t>Hollywood Stars 400 Series MILB</t>
  </si>
  <si>
    <t>Chicago Blackhawks Blue Line NHL</t>
  </si>
  <si>
    <t>Columbus Blue Jackets Blue Line NHL</t>
  </si>
  <si>
    <t>HAR WHALERS Blue Line</t>
  </si>
  <si>
    <t>MN WILD Blue Line</t>
  </si>
  <si>
    <t>Nashville Predators Blue Line NHL</t>
  </si>
  <si>
    <t>Seattle Kraken Blue Line NHL</t>
  </si>
  <si>
    <t>Washington Capitals Blue Line NHL</t>
  </si>
  <si>
    <t>CO AVALANCHE Blue Line NHL</t>
  </si>
  <si>
    <t>EDM OILERS Blue Line NHL</t>
  </si>
  <si>
    <t>Los Angeles Kings Blue Line NHL</t>
  </si>
  <si>
    <t>Minnesota Wild Blue Line NHL</t>
  </si>
  <si>
    <t>PHO COYOTES Blue Line</t>
  </si>
  <si>
    <t>Toronto Maple Leafs Blue Line NHL</t>
  </si>
  <si>
    <t>VAN CANUCKS Blue Line NHL</t>
  </si>
  <si>
    <t>DAL STARS Blue Line NHL</t>
  </si>
  <si>
    <t>ANA MIGHTY DUCKS Blue Line NHL</t>
  </si>
  <si>
    <t>Space with NASA</t>
  </si>
  <si>
    <t>CO AVALANCHE Raglan Bones</t>
  </si>
  <si>
    <t>PHO COYOTES Raglan Bones</t>
  </si>
  <si>
    <t>Los Angeles Kings Raglan Bones</t>
  </si>
  <si>
    <t>TOR MAPLE LEAFS Raglan Bones</t>
  </si>
  <si>
    <t>Yellowstone National Park Pillow</t>
  </si>
  <si>
    <t>Los Angeles Kings Ball Game</t>
  </si>
  <si>
    <t>Baltimore Terrapins New Timer</t>
  </si>
  <si>
    <t>CHI BLACKHAWKS New Timer Slouch</t>
  </si>
  <si>
    <t>Oakland Oaks New Timer Slouch</t>
  </si>
  <si>
    <t>California</t>
  </si>
  <si>
    <t>New York Rangers United NHL</t>
  </si>
  <si>
    <t>Pittsburgh Penguins United NHL</t>
  </si>
  <si>
    <t>VEGAS GOLDEN KNIGHTS United</t>
  </si>
  <si>
    <t>California Valin</t>
  </si>
  <si>
    <t>Los Angeles Valin</t>
  </si>
  <si>
    <t>Rocky Mnt Valin NP</t>
  </si>
  <si>
    <t>Smokey Bear Valin</t>
  </si>
  <si>
    <t>TEXAS Valin</t>
  </si>
  <si>
    <t>USA Valin</t>
  </si>
  <si>
    <t>Zion Nat'l Park Valin</t>
  </si>
  <si>
    <t>Hawaii Ballpark</t>
  </si>
  <si>
    <t>Malibu Ballpark</t>
  </si>
  <si>
    <t>NASA Ballpark</t>
  </si>
  <si>
    <t>Detroit Red Wings Dyer NHL</t>
  </si>
  <si>
    <t>CALI Badger</t>
  </si>
  <si>
    <t>Vegas Golden Knights NHL</t>
  </si>
  <si>
    <t>Original 6 Sundown NHL</t>
  </si>
  <si>
    <t>HANSHIN TIGERS Hepcat</t>
  </si>
  <si>
    <t>Kansas City Katz Hepcat MILB</t>
  </si>
  <si>
    <t>Mt Everest Hepcat</t>
  </si>
  <si>
    <t>Smokey Bear Hepcat</t>
  </si>
  <si>
    <t>Austin Senators Hepcat MILB</t>
  </si>
  <si>
    <t>Los Angeles Angels Hepcat</t>
  </si>
  <si>
    <t>SAN FRANCISCO SEALS Hepcat</t>
  </si>
  <si>
    <t>BOWIE Iconic</t>
  </si>
  <si>
    <t>Glacier National Park Iconic</t>
  </si>
  <si>
    <t>Los Angeles Kings Iconic NHL</t>
  </si>
  <si>
    <t>Vegas Golden Knights Iconic NHL</t>
  </si>
  <si>
    <t>TEXAS Durham</t>
  </si>
  <si>
    <t>Anaheim Aces Archive MILB</t>
  </si>
  <si>
    <t>Bloody Mary Archive</t>
  </si>
  <si>
    <t>Boston Shamrocks Archive MILB</t>
  </si>
  <si>
    <t>Chicago Federals Archive</t>
  </si>
  <si>
    <t>Dallas Eagles Archive</t>
  </si>
  <si>
    <t>Gin &amp; Tonic Archive</t>
  </si>
  <si>
    <t>HIROSHIMA CARP Archive</t>
  </si>
  <si>
    <t>Kansas City Katz Archive MILB</t>
  </si>
  <si>
    <t>Los Angeles Angels Archive MILB</t>
  </si>
  <si>
    <t>Manhattan Archive</t>
  </si>
  <si>
    <t>Mint Julep Archive</t>
  </si>
  <si>
    <t>NANKAI HAWKS Archive</t>
  </si>
  <si>
    <t>Old Fashion Archive</t>
  </si>
  <si>
    <t>Yokohama Whales Archive</t>
  </si>
  <si>
    <t>Oakland Seals Archive NHL</t>
  </si>
  <si>
    <t>CHI AMERICAN GIANTS Archive NL</t>
  </si>
  <si>
    <t>Cincinnati Tigers Archive NL</t>
  </si>
  <si>
    <t>KC MONARCHS Archive NL</t>
  </si>
  <si>
    <t>Los Angeles White Sox Archive NL</t>
  </si>
  <si>
    <t>Minor League Baseball Archive MILB</t>
  </si>
  <si>
    <t>Minneapolis Millers Archive MILB</t>
  </si>
  <si>
    <t>Moultrie Colt .22s Archive MILB</t>
  </si>
  <si>
    <t>Oakland Oaks Archive MILB</t>
  </si>
  <si>
    <t>Portland Beavers Archive MILB</t>
  </si>
  <si>
    <t>Seattle Rainiers Archive MILB</t>
  </si>
  <si>
    <t>Saint Louis Stars Archive NL</t>
  </si>
  <si>
    <t>HOMESTEAD GRAYS Archive NL</t>
  </si>
  <si>
    <t>NY BLACK YANKEES Archive NL</t>
  </si>
  <si>
    <t>Seattle Rainers Archive MILB</t>
  </si>
  <si>
    <t>CALI Pace SL</t>
  </si>
  <si>
    <t>Americana Conrad</t>
  </si>
  <si>
    <t>California Conrad</t>
  </si>
  <si>
    <t>United States Conrad</t>
  </si>
  <si>
    <t>American Needle Ballpark</t>
  </si>
  <si>
    <t>American Needle New Timer</t>
  </si>
  <si>
    <t>FENDER Raglan Bones</t>
  </si>
  <si>
    <t>Cadillac</t>
  </si>
  <si>
    <t>GM Camaro Raglan Bones</t>
  </si>
  <si>
    <t>GM Pontiac Valin</t>
  </si>
  <si>
    <t>Rainbow Room Slouch</t>
  </si>
  <si>
    <t>Lake Tahoe</t>
  </si>
  <si>
    <t>Golf</t>
  </si>
  <si>
    <t>Mascot</t>
  </si>
  <si>
    <t>Olympic Hepcat NP</t>
  </si>
  <si>
    <t>NY CUBANS Archive NL</t>
  </si>
  <si>
    <t>Drinks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</si>
</sst>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[$$-409]#,##0.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7030938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1533179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1533179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850497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4815166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1591223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8961482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91436698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2110017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2176290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1488589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5706742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72327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10254318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61" y="20932792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1430632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5881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39046884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223254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1547912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5632841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1488577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0191183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3170106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1533189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1591229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1533189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1533189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1488577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1488577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1488577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85240579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1488577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0708264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1488577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1656545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3919483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1656545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1644650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1658194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9361971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topLeftCell="P1" zoomScale="70" zoomScaleNormal="70" workbookViewId="0">
      <pane ySplit="1" topLeftCell="A2" activePane="bottomLeft" state="frozen"/>
      <selection pane="bottomLeft" activeCell="H7" sqref="H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5" bestFit="1" customWidth="1"/>
    <col min="52" max="52" width="16.5703125" style="155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1" t="s">
        <v>499</v>
      </c>
      <c r="AZ1" s="152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53"/>
      <c r="AZ2" s="154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06-334-17</v>
      </c>
      <c r="C3" s="61" t="s">
        <v>2038</v>
      </c>
      <c r="D3" s="43" t="str">
        <f>VLOOKUP(C3,Names!A:B,2,0)</f>
        <v>American Golf Classic Lightweight Rope</v>
      </c>
      <c r="E3" s="43" t="str">
        <f>IF(F3&lt;&gt;"",IFERROR(VLOOKUP(F3,Категории!A:B,2,0),""),"Требуется категория")</f>
        <v>Бейсболки</v>
      </c>
      <c r="F3" s="44" t="s">
        <v>2311</v>
      </c>
      <c r="G3" s="63" t="s">
        <v>2708</v>
      </c>
      <c r="H3" s="44" t="s">
        <v>388</v>
      </c>
      <c r="I3" s="144"/>
      <c r="J3" s="57" t="str">
        <f>'1C'!$AF$1</f>
        <v>American Needle</v>
      </c>
      <c r="K3" s="102" t="s">
        <v>820</v>
      </c>
      <c r="L3" s="145" t="str">
        <f>IF(K3&lt;&gt;"",IFERROR(VLOOKUP(A3,'1C'!A:T,8,0),IFERROR(VLOOKUP(K3,Colors!D:E,2,0),"")),"")</f>
        <v>белый</v>
      </c>
      <c r="M3" s="145" t="str">
        <f>IF(K3&lt;&gt;"",IFERROR(VLOOKUP(A3,'1C'!A:T,18,0),IFERROR(VLOOKUP(K3,Colors!D:E,2,0),"")),"")</f>
        <v>белый</v>
      </c>
      <c r="N3" s="141" t="str">
        <f>Order!B1</f>
        <v>100% Хлопок</v>
      </c>
      <c r="O3" s="65"/>
      <c r="P3" s="63" t="s">
        <v>43</v>
      </c>
      <c r="Q3" s="59" t="str">
        <f>IF(P3&lt;&gt;"",IFERROR(VLOOKUP(P3,MaterialsTypes!F:G,2,0),IFERROR(VLOOKUP(N3,MaterialsTypes100,2,0),"")),IFERROR(VLOOKUP(N3,MaterialsTypes100,2,0),""))</f>
        <v>Текстиль, ткань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tr">
        <f>Order!A1</f>
        <v>BD</v>
      </c>
      <c r="AS3" s="56" t="str">
        <f ca="1">IF(BA3&gt;0,_xlfn.XLOOKUP(A3,'1C'!$A:$A,'1C'!P:P,"",0,),IF(AR3&lt;&gt;"",VLOOKUP(AR3,INDIRECT(SUBSTITUTE($J3," ","")&amp;"Manufactures"),3,0),"Требуется код страны"))</f>
        <v>American Needle, Inc; 1275 Busch Parkway, Buffalo Grove, IL 60089, USA</v>
      </c>
      <c r="AT3" s="56" t="str">
        <f ca="1">IF(BA3&gt;0,_xlfn.XLOOKUP(A3,'1C'!$A:$A,'1C'!O:O,"",0),IF(AR3&lt;&gt;"",VLOOKUP(AR3,INDIRECT(SUBSTITUTE($J3," ","")&amp;"Manufactures"),2,0),"Требуется код страны"))</f>
        <v>Бангладеш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55">
        <v>8.9249999999999989</v>
      </c>
      <c r="AZ3" s="156">
        <f t="shared" si="6"/>
        <v>53.55</v>
      </c>
      <c r="BA3" s="45">
        <f>IF(A3&lt;&gt;"",IF(_xlfn.XLOOKUP(A3,'1C'!A:A,'1C'!A:A,0,0)&gt;0,1,0),"")</f>
        <v>0</v>
      </c>
      <c r="BB3" s="149">
        <f>IF(C3&lt;&gt;"",IF(_xlfn.XLOOKUP(C3,'1C'!S:S,'1C'!S:S,0,0)&gt;0,0,1),"")</f>
        <v>0</v>
      </c>
      <c r="BC3" s="73">
        <f t="shared" si="7"/>
        <v>1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06-335-83</v>
      </c>
      <c r="C4" s="61" t="s">
        <v>2039</v>
      </c>
      <c r="D4" s="43" t="str">
        <f>VLOOKUP(C4,Names!A:B,2,0)</f>
        <v>Canyon CC Lightweight Rope</v>
      </c>
      <c r="E4" s="43" t="str">
        <f>IF(F4&lt;&gt;"",IFERROR(VLOOKUP(F4,Категории!A:B,2,0),""),"Требуется категория")</f>
        <v>Бейсболки</v>
      </c>
      <c r="F4" s="44" t="s">
        <v>2311</v>
      </c>
      <c r="G4" s="63" t="s">
        <v>2708</v>
      </c>
      <c r="H4" s="44" t="s">
        <v>388</v>
      </c>
      <c r="J4" s="57" t="str">
        <f>'1C'!$AF$1</f>
        <v>American Needle</v>
      </c>
      <c r="K4" s="101" t="s">
        <v>2258</v>
      </c>
      <c r="L4" s="58" t="s">
        <v>221</v>
      </c>
      <c r="M4" s="66" t="s">
        <v>63</v>
      </c>
      <c r="N4" s="141" t="str">
        <f>Order!B2</f>
        <v>100% Хлопок</v>
      </c>
      <c r="O4" s="65"/>
      <c r="P4" s="63" t="s">
        <v>43</v>
      </c>
      <c r="Q4" s="59" t="str">
        <f>IF(P4&lt;&gt;"",IFERROR(VLOOKUP(P4,MaterialsTypes!F:G,2,0),IFERROR(VLOOKUP(N4,MaterialsTypes100,2,0),"")),IFERROR(VLOOKUP(N4,MaterialsTypes100,2,0),""))</f>
        <v>Текстиль, ткань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tr">
        <f>Order!A2</f>
        <v>BD</v>
      </c>
      <c r="AS4" s="56" t="str">
        <f ca="1">IF(BA4&gt;0,_xlfn.XLOOKUP(A4,'1C'!$A:$A,'1C'!P:P,"",0,),IF(AR4&lt;&gt;"",VLOOKUP(AR4,INDIRECT(SUBSTITUTE($J4," ","")&amp;"Manufactures"),3,0),"Требуется код страны"))</f>
        <v>American Needle, Inc; 1275 Busch Parkway, Buffalo Grove, IL 60089, USA</v>
      </c>
      <c r="AT4" s="56" t="str">
        <f ca="1">IF(BA4&gt;0,_xlfn.XLOOKUP(A4,'1C'!$A:$A,'1C'!O:O,"",0),IF(AR4&lt;&gt;"",VLOOKUP(AR4,INDIRECT(SUBSTITUTE($J4," ","")&amp;"Manufactures"),2,0),"Требуется код страны"))</f>
        <v>Бангладеш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55">
        <v>8.9249999999999989</v>
      </c>
      <c r="AZ4" s="156">
        <f t="shared" si="6"/>
        <v>53.55</v>
      </c>
      <c r="BA4" s="45">
        <f>IF(A4&lt;&gt;"",IF(_xlfn.XLOOKUP(A4,'1C'!A:A,'1C'!A:A,0,0)&gt;0,1,0),"")</f>
        <v>0</v>
      </c>
      <c r="BB4" s="149">
        <f>IF(C4&lt;&gt;"",IF(_xlfn.XLOOKUP(C4,'1C'!S:S,'1C'!S:S,0,0)&gt;0,0,1),"")</f>
        <v>0</v>
      </c>
      <c r="BC4" s="73">
        <f t="shared" si="7"/>
        <v>1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06-336-16</v>
      </c>
      <c r="C5" s="61" t="s">
        <v>2040</v>
      </c>
      <c r="D5" s="43" t="str">
        <f>VLOOKUP(C5,Names!A:B,2,0)</f>
        <v>Chicago Open Lightweight Rope</v>
      </c>
      <c r="E5" s="43" t="str">
        <f>IF(F5&lt;&gt;"",IFERROR(VLOOKUP(F5,Категории!A:B,2,0),""),"Требуется категория")</f>
        <v>Бейсболки</v>
      </c>
      <c r="F5" s="44" t="s">
        <v>2311</v>
      </c>
      <c r="G5" s="63" t="s">
        <v>2708</v>
      </c>
      <c r="H5" s="44" t="s">
        <v>388</v>
      </c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45" t="str">
        <f>IF(K5&lt;&gt;"",IFERROR(VLOOKUP(A5,'1C'!A:T,18,0),IFERROR(VLOOKUP(K5,Colors!D:E,2,0),"")),"")</f>
        <v>темно-синий</v>
      </c>
      <c r="N5" s="141" t="str">
        <f>Order!B3</f>
        <v>100% Хлопок</v>
      </c>
      <c r="O5" s="65"/>
      <c r="P5" s="63" t="s">
        <v>43</v>
      </c>
      <c r="Q5" s="59" t="str">
        <f>IF(P5&lt;&gt;"",IFERROR(VLOOKUP(P5,MaterialsTypes!F:G,2,0),IFERROR(VLOOKUP(N5,MaterialsTypes100,2,0),"")),IFERROR(VLOOKUP(N5,MaterialsTypes100,2,0),""))</f>
        <v>Текстиль, ткань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tr">
        <f>Order!A3</f>
        <v>BD</v>
      </c>
      <c r="AS5" s="56" t="str">
        <f ca="1">IF(BA5&gt;0,_xlfn.XLOOKUP(A5,'1C'!$A:$A,'1C'!P:P,"",0,),IF(AR5&lt;&gt;"",VLOOKUP(AR5,INDIRECT(SUBSTITUTE($J5," ","")&amp;"Manufactures"),3,0),"Требуется код страны"))</f>
        <v>American Needle, Inc; 1275 Busch Parkway, Buffalo Grove, IL 60089, USA</v>
      </c>
      <c r="AT5" s="56" t="str">
        <f ca="1">IF(BA5&gt;0,_xlfn.XLOOKUP(A5,'1C'!$A:$A,'1C'!O:O,"",0),IF(AR5&lt;&gt;"",VLOOKUP(AR5,INDIRECT(SUBSTITUTE($J5," ","")&amp;"Manufactures"),2,0),"Требуется код страны"))</f>
        <v>Бангладеш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55">
        <v>8.9249999999999989</v>
      </c>
      <c r="AZ5" s="156">
        <f t="shared" si="6"/>
        <v>53.55</v>
      </c>
      <c r="BA5" s="45">
        <f>IF(A5&lt;&gt;"",IF(_xlfn.XLOOKUP(A5,'1C'!A:A,'1C'!A:A,0,0)&gt;0,1,0),"")</f>
        <v>0</v>
      </c>
      <c r="BB5" s="149">
        <f>IF(C5&lt;&gt;"",IF(_xlfn.XLOOKUP(C5,'1C'!S:S,'1C'!S:S,0,0)&gt;0,0,1),"")</f>
        <v>0</v>
      </c>
      <c r="BC5" s="73">
        <f t="shared" si="7"/>
        <v>1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06-337-06</v>
      </c>
      <c r="C6" s="44" t="s">
        <v>2041</v>
      </c>
      <c r="D6" s="43" t="str">
        <f>VLOOKUP(C6,Names!A:B,2,0)</f>
        <v>Desert Classic Lightweight Rope</v>
      </c>
      <c r="E6" s="43" t="str">
        <f>IF(F6&lt;&gt;"",IFERROR(VLOOKUP(F6,Категории!A:B,2,0),""),"Требуется категория")</f>
        <v>Бейсболки</v>
      </c>
      <c r="F6" s="44" t="s">
        <v>2311</v>
      </c>
      <c r="G6" s="63" t="s">
        <v>2708</v>
      </c>
      <c r="H6" s="44" t="s">
        <v>388</v>
      </c>
      <c r="J6" s="57" t="str">
        <f>'1C'!$AF$1</f>
        <v>American Needle</v>
      </c>
      <c r="K6" s="103" t="s">
        <v>1572</v>
      </c>
      <c r="L6" s="58" t="s">
        <v>71</v>
      </c>
      <c r="M6" s="66"/>
      <c r="N6" s="141" t="str">
        <f>Order!B4</f>
        <v>100% Хлопок</v>
      </c>
      <c r="O6" s="65"/>
      <c r="P6" s="63" t="s">
        <v>43</v>
      </c>
      <c r="Q6" s="59" t="str">
        <f>IF(P6&lt;&gt;"",IFERROR(VLOOKUP(P6,MaterialsTypes!F:G,2,0),IFERROR(VLOOKUP(N6,MaterialsTypes100,2,0),"")),IFERROR(VLOOKUP(N6,MaterialsTypes100,2,0),""))</f>
        <v>Текстиль, ткань</v>
      </c>
      <c r="R6" s="58" t="s">
        <v>382</v>
      </c>
      <c r="S6" s="58">
        <v>12</v>
      </c>
      <c r="V6" s="58"/>
      <c r="X6" s="58"/>
      <c r="Z6" s="58"/>
      <c r="AB6" s="58"/>
      <c r="AD6" s="58"/>
      <c r="AQ6" s="57">
        <f t="shared" si="1"/>
        <v>12</v>
      </c>
      <c r="AR6" s="66" t="str">
        <f>Order!A4</f>
        <v>BD</v>
      </c>
      <c r="AS6" s="56" t="str">
        <f ca="1">IF(BA6&gt;0,_xlfn.XLOOKUP(A6,'1C'!$A:$A,'1C'!P:P,"",0,),IF(AR6&lt;&gt;"",VLOOKUP(AR6,INDIRECT(SUBSTITUTE($J6," ","")&amp;"Manufactures"),3,0),"Требуется код страны"))</f>
        <v>American Needle, Inc; 1275 Busch Parkway, Buffalo Grove, IL 60089, USA</v>
      </c>
      <c r="AT6" s="56" t="str">
        <f ca="1">IF(BA6&gt;0,_xlfn.XLOOKUP(A6,'1C'!$A:$A,'1C'!O:O,"",0),IF(AR6&lt;&gt;"",VLOOKUP(AR6,INDIRECT(SUBSTITUTE($J6," ","")&amp;"Manufactures"),2,0),"Требуется код страны"))</f>
        <v>Бангладеш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5">
        <v>8.9249999999999989</v>
      </c>
      <c r="AZ6" s="156">
        <f t="shared" si="6"/>
        <v>107.1</v>
      </c>
      <c r="BA6" s="45">
        <f>IF(A6&lt;&gt;"",IF(_xlfn.XLOOKUP(A6,'1C'!A:A,'1C'!A:A,0,0)&gt;0,1,0),"")</f>
        <v>0</v>
      </c>
      <c r="BB6" s="149">
        <f>IF(C6&lt;&gt;"",IF(_xlfn.XLOOKUP(C6,'1C'!S:S,'1C'!S:S,0,0)&gt;0,0,1),"")</f>
        <v>0</v>
      </c>
      <c r="BC6" s="73">
        <f t="shared" si="7"/>
        <v>1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06-338-11</v>
      </c>
      <c r="C7" s="44" t="s">
        <v>2042</v>
      </c>
      <c r="D7" s="43" t="str">
        <f>VLOOKUP(C7,Names!A:B,2,0)</f>
        <v>Golf Day Lightweight Rope</v>
      </c>
      <c r="E7" s="43" t="str">
        <f>IF(F7&lt;&gt;"",IFERROR(VLOOKUP(F7,Категории!A:B,2,0),""),"Требуется категория")</f>
        <v>Бейсболки</v>
      </c>
      <c r="F7" s="44" t="s">
        <v>2311</v>
      </c>
      <c r="G7" s="63" t="s">
        <v>2708</v>
      </c>
      <c r="H7" s="44" t="s">
        <v>388</v>
      </c>
      <c r="J7" s="57" t="str">
        <f>'1C'!$AF$1</f>
        <v>American Needle</v>
      </c>
      <c r="K7" s="103" t="s">
        <v>2259</v>
      </c>
      <c r="L7" s="58" t="s">
        <v>60</v>
      </c>
      <c r="M7" s="66"/>
      <c r="N7" s="141" t="str">
        <f>Order!B5</f>
        <v>100% Хлопок</v>
      </c>
      <c r="O7" s="65"/>
      <c r="P7" s="63" t="s">
        <v>43</v>
      </c>
      <c r="Q7" s="59" t="str">
        <f>IF(P7&lt;&gt;"",IFERROR(VLOOKUP(P7,MaterialsTypes!F:G,2,0),IFERROR(VLOOKUP(N7,MaterialsTypes100,2,0),"")),IFERROR(VLOOKUP(N7,MaterialsTypes100,2,0),""))</f>
        <v>Текстиль, ткань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tr">
        <f>Order!A5</f>
        <v>BD</v>
      </c>
      <c r="AS7" s="56" t="str">
        <f ca="1">IF(BA7&gt;0,_xlfn.XLOOKUP(A7,'1C'!$A:$A,'1C'!P:P,"",0,),IF(AR7&lt;&gt;"",VLOOKUP(AR7,INDIRECT(SUBSTITUTE($J7," ","")&amp;"Manufactures"),3,0),"Требуется код страны"))</f>
        <v>American Needle, Inc; 1275 Busch Parkway, Buffalo Grove, IL 60089, USA</v>
      </c>
      <c r="AT7" s="56" t="str">
        <f ca="1">IF(BA7&gt;0,_xlfn.XLOOKUP(A7,'1C'!$A:$A,'1C'!O:O,"",0),IF(AR7&lt;&gt;"",VLOOKUP(AR7,INDIRECT(SUBSTITUTE($J7," ","")&amp;"Manufactures"),2,0),"Требуется код страны"))</f>
        <v>Бангладеш</v>
      </c>
      <c r="AU7" s="76">
        <f t="shared" si="2"/>
        <v>0.1</v>
      </c>
      <c r="AV7" s="43">
        <f t="shared" si="3"/>
        <v>0.15000000000000002</v>
      </c>
      <c r="AW7" s="43">
        <f t="shared" si="4"/>
        <v>0.60000000000000009</v>
      </c>
      <c r="AX7" s="43">
        <f t="shared" si="5"/>
        <v>0.90000000000000013</v>
      </c>
      <c r="AY7" s="155">
        <v>8.9249999999999989</v>
      </c>
      <c r="AZ7" s="156">
        <f t="shared" si="6"/>
        <v>53.55</v>
      </c>
      <c r="BA7" s="45">
        <f>IF(A7&lt;&gt;"",IF(_xlfn.XLOOKUP(A7,'1C'!A:A,'1C'!A:A,0,0)&gt;0,1,0),"")</f>
        <v>0</v>
      </c>
      <c r="BB7" s="149">
        <f>IF(C7&lt;&gt;"",IF(_xlfn.XLOOKUP(C7,'1C'!S:S,'1C'!S:S,0,0)&gt;0,0,1),"")</f>
        <v>0</v>
      </c>
      <c r="BC7" s="73">
        <f t="shared" si="7"/>
        <v>1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06-339-20</v>
      </c>
      <c r="C8" s="44" t="s">
        <v>2043</v>
      </c>
      <c r="D8" s="43" t="str">
        <f>VLOOKUP(C8,Names!A:B,2,0)</f>
        <v>Hawaiian Open Lightweight Rope</v>
      </c>
      <c r="E8" s="43" t="str">
        <f>IF(F8&lt;&gt;"",IFERROR(VLOOKUP(F8,Категории!A:B,2,0),""),"Требуется категория")</f>
        <v>Бейсболки</v>
      </c>
      <c r="F8" s="44" t="s">
        <v>2311</v>
      </c>
      <c r="G8" s="63" t="s">
        <v>2708</v>
      </c>
      <c r="H8" s="44" t="s">
        <v>388</v>
      </c>
      <c r="J8" s="57" t="str">
        <f>'1C'!$AF$1</f>
        <v>American Needle</v>
      </c>
      <c r="K8" s="103" t="s">
        <v>2260</v>
      </c>
      <c r="L8" s="58" t="s">
        <v>750</v>
      </c>
      <c r="M8" s="66"/>
      <c r="N8" s="141" t="str">
        <f>Order!B6</f>
        <v>100% Хлопок</v>
      </c>
      <c r="O8" s="65"/>
      <c r="P8" s="63" t="s">
        <v>43</v>
      </c>
      <c r="Q8" s="59" t="str">
        <f>IF(P8&lt;&gt;"",IFERROR(VLOOKUP(P8,MaterialsTypes!F:G,2,0),IFERROR(VLOOKUP(N8,MaterialsTypes100,2,0),"")),IFERROR(VLOOKUP(N8,MaterialsTypes100,2,0),""))</f>
        <v>Текстиль, ткань</v>
      </c>
      <c r="R8" s="58" t="s">
        <v>382</v>
      </c>
      <c r="S8" s="58">
        <v>12</v>
      </c>
      <c r="V8" s="58"/>
      <c r="X8" s="58"/>
      <c r="Z8" s="58"/>
      <c r="AB8" s="58"/>
      <c r="AD8" s="58"/>
      <c r="AQ8" s="57">
        <f t="shared" si="1"/>
        <v>12</v>
      </c>
      <c r="AR8" s="66" t="str">
        <f>Order!A6</f>
        <v>BD</v>
      </c>
      <c r="AS8" s="56" t="str">
        <f ca="1">IF(BA8&gt;0,_xlfn.XLOOKUP(A8,'1C'!$A:$A,'1C'!P:P,"",0,),IF(AR8&lt;&gt;"",VLOOKUP(AR8,INDIRECT(SUBSTITUTE($J8," ","")&amp;"Manufactures"),3,0),"Требуется код страны"))</f>
        <v>American Needle, Inc; 1275 Busch Parkway, Buffalo Grove, IL 60089, USA</v>
      </c>
      <c r="AT8" s="56" t="str">
        <f ca="1">IF(BA8&gt;0,_xlfn.XLOOKUP(A8,'1C'!$A:$A,'1C'!O:O,"",0),IF(AR8&lt;&gt;"",VLOOKUP(AR8,INDIRECT(SUBSTITUTE($J8," ","")&amp;"Manufactures"),2,0),"Требуется код страны"))</f>
        <v>Бангладеш</v>
      </c>
      <c r="AU8" s="76">
        <f t="shared" si="2"/>
        <v>0.1</v>
      </c>
      <c r="AV8" s="43">
        <f t="shared" si="3"/>
        <v>0.15000000000000002</v>
      </c>
      <c r="AW8" s="43">
        <f t="shared" si="4"/>
        <v>1.2000000000000002</v>
      </c>
      <c r="AX8" s="43">
        <f t="shared" si="5"/>
        <v>1.8000000000000003</v>
      </c>
      <c r="AY8" s="155">
        <v>8.9249999999999989</v>
      </c>
      <c r="AZ8" s="156">
        <f t="shared" si="6"/>
        <v>107.1</v>
      </c>
      <c r="BA8" s="45">
        <f>IF(A8&lt;&gt;"",IF(_xlfn.XLOOKUP(A8,'1C'!A:A,'1C'!A:A,0,0)&gt;0,1,0),"")</f>
        <v>0</v>
      </c>
      <c r="BB8" s="149">
        <f>IF(C8&lt;&gt;"",IF(_xlfn.XLOOKUP(C8,'1C'!S:S,'1C'!S:S,0,0)&gt;0,0,1),"")</f>
        <v>0</v>
      </c>
      <c r="BC8" s="73">
        <f t="shared" si="7"/>
        <v>1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06-340-01</v>
      </c>
      <c r="C9" s="44" t="s">
        <v>2044</v>
      </c>
      <c r="D9" s="43" t="str">
        <f>VLOOKUP(C9,Names!A:B,2,0)</f>
        <v>Music City Lightweight Rope</v>
      </c>
      <c r="E9" s="43" t="str">
        <f>IF(F9&lt;&gt;"",IFERROR(VLOOKUP(F9,Категории!A:B,2,0),""),"Требуется категория")</f>
        <v>Бейсболки</v>
      </c>
      <c r="F9" s="44" t="s">
        <v>2311</v>
      </c>
      <c r="G9" s="63" t="s">
        <v>2708</v>
      </c>
      <c r="H9" s="44" t="s">
        <v>388</v>
      </c>
      <c r="J9" s="57" t="str">
        <f>'1C'!$AF$1</f>
        <v>American Needle</v>
      </c>
      <c r="K9" s="103" t="s">
        <v>2261</v>
      </c>
      <c r="L9" s="58" t="s">
        <v>231</v>
      </c>
      <c r="M9" s="66"/>
      <c r="N9" s="141" t="str">
        <f>Order!B7</f>
        <v>100% Хлопок</v>
      </c>
      <c r="O9" s="65"/>
      <c r="P9" s="63" t="s">
        <v>43</v>
      </c>
      <c r="Q9" s="59" t="str">
        <f>IF(P9&lt;&gt;"",IFERROR(VLOOKUP(P9,MaterialsTypes!F:G,2,0),IFERROR(VLOOKUP(N9,MaterialsTypes100,2,0),"")),IFERROR(VLOOKUP(N9,MaterialsTypes100,2,0),""))</f>
        <v>Текстиль, ткань</v>
      </c>
      <c r="R9" s="58" t="s">
        <v>382</v>
      </c>
      <c r="S9" s="58">
        <v>6</v>
      </c>
      <c r="V9" s="58"/>
      <c r="X9" s="58"/>
      <c r="Z9" s="58"/>
      <c r="AB9" s="58"/>
      <c r="AD9" s="58"/>
      <c r="AQ9" s="57">
        <f t="shared" si="1"/>
        <v>6</v>
      </c>
      <c r="AR9" s="66" t="str">
        <f>Order!A7</f>
        <v>BD</v>
      </c>
      <c r="AS9" s="56" t="str">
        <f ca="1">IF(BA9&gt;0,_xlfn.XLOOKUP(A9,'1C'!$A:$A,'1C'!P:P,"",0,),IF(AR9&lt;&gt;"",VLOOKUP(AR9,INDIRECT(SUBSTITUTE($J9," ","")&amp;"Manufactures"),3,0),"Требуется код страны"))</f>
        <v>American Needle, Inc; 1275 Busch Parkway, Buffalo Grove, IL 60089, USA</v>
      </c>
      <c r="AT9" s="56" t="str">
        <f ca="1">IF(BA9&gt;0,_xlfn.XLOOKUP(A9,'1C'!$A:$A,'1C'!O:O,"",0),IF(AR9&lt;&gt;"",VLOOKUP(AR9,INDIRECT(SUBSTITUTE($J9," ","")&amp;"Manufactures"),2,0),"Требуется код страны"))</f>
        <v>Бангладеш</v>
      </c>
      <c r="AU9" s="76">
        <f t="shared" si="2"/>
        <v>0.1</v>
      </c>
      <c r="AV9" s="43">
        <f t="shared" si="3"/>
        <v>0.15000000000000002</v>
      </c>
      <c r="AW9" s="43">
        <f t="shared" si="4"/>
        <v>0.60000000000000009</v>
      </c>
      <c r="AX9" s="43">
        <f t="shared" si="5"/>
        <v>0.90000000000000013</v>
      </c>
      <c r="AY9" s="155">
        <v>8.9249999999999989</v>
      </c>
      <c r="AZ9" s="156">
        <f t="shared" si="6"/>
        <v>53.55</v>
      </c>
      <c r="BA9" s="45">
        <f>IF(A9&lt;&gt;"",IF(_xlfn.XLOOKUP(A9,'1C'!A:A,'1C'!A:A,0,0)&gt;0,1,0),"")</f>
        <v>0</v>
      </c>
      <c r="BB9" s="149">
        <f>IF(C9&lt;&gt;"",IF(_xlfn.XLOOKUP(C9,'1C'!S:S,'1C'!S:S,0,0)&gt;0,0,1),"")</f>
        <v>0</v>
      </c>
      <c r="BC9" s="73">
        <f t="shared" si="7"/>
        <v>1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06-341-16</v>
      </c>
      <c r="C10" s="44" t="s">
        <v>2045</v>
      </c>
      <c r="D10" s="43" t="str">
        <f>VLOOKUP(C10,Names!A:B,2,0)</f>
        <v>Tuscon Open Lightweight Rope</v>
      </c>
      <c r="E10" s="43" t="str">
        <f>IF(F10&lt;&gt;"",IFERROR(VLOOKUP(F10,Категории!A:B,2,0),""),"Требуется категория")</f>
        <v>Бейсболки</v>
      </c>
      <c r="F10" s="44" t="s">
        <v>2311</v>
      </c>
      <c r="G10" s="63" t="s">
        <v>2708</v>
      </c>
      <c r="H10" s="44" t="s">
        <v>388</v>
      </c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45" t="str">
        <f>IF(K10&lt;&gt;"",IFERROR(VLOOKUP(A10,'1C'!A:T,18,0),IFERROR(VLOOKUP(K10,Colors!D:E,2,0),"")),"")</f>
        <v>темно-синий</v>
      </c>
      <c r="N10" s="141" t="str">
        <f>Order!B8</f>
        <v>100% Хлопок</v>
      </c>
      <c r="O10" s="65"/>
      <c r="P10" s="63" t="s">
        <v>43</v>
      </c>
      <c r="Q10" s="59" t="str">
        <f>IF(P10&lt;&gt;"",IFERROR(VLOOKUP(P10,MaterialsTypes!F:G,2,0),IFERROR(VLOOKUP(N10,MaterialsTypes100,2,0),"")),IFERROR(VLOOKUP(N10,MaterialsTypes100,2,0),""))</f>
        <v>Текстиль, ткань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tr">
        <f>Order!A8</f>
        <v>BD</v>
      </c>
      <c r="AS10" s="56" t="str">
        <f ca="1">IF(BA10&gt;0,_xlfn.XLOOKUP(A10,'1C'!$A:$A,'1C'!P:P,"",0,),IF(AR10&lt;&gt;"",VLOOKUP(AR10,INDIRECT(SUBSTITUTE($J10," ","")&amp;"Manufactures"),3,0),"Требуется код страны"))</f>
        <v>American Needle, Inc; 1275 Busch Parkway, Buffalo Grove, IL 60089, USA</v>
      </c>
      <c r="AT10" s="56" t="str">
        <f ca="1">IF(BA10&gt;0,_xlfn.XLOOKUP(A10,'1C'!$A:$A,'1C'!O:O,"",0),IF(AR10&lt;&gt;"",VLOOKUP(AR10,INDIRECT(SUBSTITUTE($J10," ","")&amp;"Manufactures"),2,0),"Требуется код страны"))</f>
        <v>Бангладеш</v>
      </c>
      <c r="AU10" s="76">
        <f t="shared" si="2"/>
        <v>0.1</v>
      </c>
      <c r="AV10" s="43">
        <f t="shared" si="3"/>
        <v>0.15000000000000002</v>
      </c>
      <c r="AW10" s="43">
        <f t="shared" si="4"/>
        <v>1.2000000000000002</v>
      </c>
      <c r="AX10" s="43">
        <f t="shared" si="5"/>
        <v>1.8000000000000003</v>
      </c>
      <c r="AY10" s="155">
        <v>8.9249999999999989</v>
      </c>
      <c r="AZ10" s="156">
        <f t="shared" si="6"/>
        <v>107.1</v>
      </c>
      <c r="BA10" s="45">
        <f>IF(A10&lt;&gt;"",IF(_xlfn.XLOOKUP(A10,'1C'!A:A,'1C'!A:A,0,0)&gt;0,1,0),"")</f>
        <v>0</v>
      </c>
      <c r="BB10" s="149">
        <f>IF(C10&lt;&gt;"",IF(_xlfn.XLOOKUP(C10,'1C'!S:S,'1C'!S:S,0,0)&gt;0,0,1),"")</f>
        <v>0</v>
      </c>
      <c r="BC10" s="73">
        <f t="shared" si="7"/>
        <v>1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06-342-17</v>
      </c>
      <c r="C11" s="44" t="s">
        <v>2046</v>
      </c>
      <c r="D11" s="43" t="str">
        <f>VLOOKUP(C11,Names!A:B,2,0)</f>
        <v>Condor Drifter</v>
      </c>
      <c r="E11" s="43" t="str">
        <f>IF(F11&lt;&gt;"",IFERROR(VLOOKUP(F11,Категории!A:B,2,0),""),"Требуется категория")</f>
        <v>Бейсболки</v>
      </c>
      <c r="F11" s="44" t="s">
        <v>2311</v>
      </c>
      <c r="G11" s="63" t="s">
        <v>2708</v>
      </c>
      <c r="H11" s="44" t="s">
        <v>388</v>
      </c>
      <c r="J11" s="57" t="str">
        <f>'1C'!$AF$1</f>
        <v>American Needle</v>
      </c>
      <c r="K11" s="103" t="s">
        <v>2262</v>
      </c>
      <c r="L11" s="58" t="s">
        <v>57</v>
      </c>
      <c r="M11" s="66"/>
      <c r="N11" s="141" t="str">
        <f>Order!B9</f>
        <v>58% Полиэстер - 42% Нейлон</v>
      </c>
      <c r="O11" s="65"/>
      <c r="P11" s="63"/>
      <c r="Q11" s="59" t="s">
        <v>15</v>
      </c>
      <c r="R11" s="58" t="s">
        <v>382</v>
      </c>
      <c r="S11" s="58">
        <v>29</v>
      </c>
      <c r="V11" s="58"/>
      <c r="X11" s="58"/>
      <c r="Z11" s="58"/>
      <c r="AB11" s="58"/>
      <c r="AD11" s="58"/>
      <c r="AQ11" s="57">
        <f t="shared" si="1"/>
        <v>29</v>
      </c>
      <c r="AR11" s="66" t="str">
        <f>Order!A9</f>
        <v>CN</v>
      </c>
      <c r="AS11" s="56" t="str">
        <f ca="1">IF(BA11&gt;0,_xlfn.XLOOKUP(A11,'1C'!$A:$A,'1C'!P:P,"",0,),IF(AR11&lt;&gt;"",VLOOKUP(AR11,INDIRECT(SUBSTITUTE($J11," ","")&amp;"Manufactures"),3,0),"Требуется код страны"))</f>
        <v>American Needle, Inc; 1275 Busch Parkway, Buffalo Grove, IL 60089, USA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2.9000000000000004</v>
      </c>
      <c r="AX11" s="43">
        <f t="shared" si="5"/>
        <v>4.3500000000000005</v>
      </c>
      <c r="AY11" s="155">
        <v>8.9251724137931028</v>
      </c>
      <c r="AZ11" s="156">
        <f t="shared" si="6"/>
        <v>258.83</v>
      </c>
      <c r="BA11" s="45">
        <f>IF(A11&lt;&gt;"",IF(_xlfn.XLOOKUP(A11,'1C'!A:A,'1C'!A:A,0,0)&gt;0,1,0),"")</f>
        <v>0</v>
      </c>
      <c r="BB11" s="149">
        <f>IF(C11&lt;&gt;"",IF(_xlfn.XLOOKUP(C11,'1C'!S:S,'1C'!S:S,0,0)&gt;0,0,1),"")</f>
        <v>0</v>
      </c>
      <c r="BC11" s="73">
        <f t="shared" si="7"/>
        <v>1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06-343-71</v>
      </c>
      <c r="C12" s="44" t="s">
        <v>2047</v>
      </c>
      <c r="D12" s="43" t="str">
        <f>VLOOKUP(C12,Names!A:B,2,0)</f>
        <v>Florida Citrus Open Drifter</v>
      </c>
      <c r="E12" s="43" t="str">
        <f>IF(F12&lt;&gt;"",IFERROR(VLOOKUP(F12,Категории!A:B,2,0),""),"Требуется категория")</f>
        <v>Бейсболки</v>
      </c>
      <c r="F12" s="44" t="s">
        <v>2311</v>
      </c>
      <c r="G12" s="63" t="s">
        <v>2708</v>
      </c>
      <c r="H12" s="44" t="s">
        <v>388</v>
      </c>
      <c r="J12" s="57" t="str">
        <f>'1C'!$AF$1</f>
        <v>American Needle</v>
      </c>
      <c r="K12" s="103" t="s">
        <v>824</v>
      </c>
      <c r="L12" s="58" t="s">
        <v>717</v>
      </c>
      <c r="M12" s="66"/>
      <c r="N12" s="141" t="str">
        <f>Order!B10</f>
        <v>58% Полиэстер - 42% Нейлон</v>
      </c>
      <c r="O12" s="65"/>
      <c r="P12" s="63"/>
      <c r="Q12" s="59" t="s">
        <v>15</v>
      </c>
      <c r="R12" s="58" t="s">
        <v>382</v>
      </c>
      <c r="S12" s="58">
        <v>29</v>
      </c>
      <c r="V12" s="58"/>
      <c r="X12" s="58"/>
      <c r="Z12" s="58"/>
      <c r="AB12" s="58"/>
      <c r="AD12" s="58"/>
      <c r="AQ12" s="57">
        <f t="shared" si="1"/>
        <v>29</v>
      </c>
      <c r="AR12" s="66" t="str">
        <f>Order!A10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American Needle, Inc; 1275 Busch Parkway, Buffalo Grove, IL 60089, USA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2.9000000000000004</v>
      </c>
      <c r="AX12" s="43">
        <f t="shared" si="5"/>
        <v>4.3500000000000005</v>
      </c>
      <c r="AY12" s="155">
        <v>8.9251724137931028</v>
      </c>
      <c r="AZ12" s="156">
        <f t="shared" si="6"/>
        <v>258.83</v>
      </c>
      <c r="BA12" s="45">
        <f>IF(A12&lt;&gt;"",IF(_xlfn.XLOOKUP(A12,'1C'!A:A,'1C'!A:A,0,0)&gt;0,1,0),"")</f>
        <v>0</v>
      </c>
      <c r="BB12" s="149">
        <f>IF(C12&lt;&gt;"",IF(_xlfn.XLOOKUP(C12,'1C'!S:S,'1C'!S:S,0,0)&gt;0,0,1),"")</f>
        <v>0</v>
      </c>
      <c r="BC12" s="73">
        <f t="shared" si="7"/>
        <v>1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06-344-13</v>
      </c>
      <c r="C13" s="44" t="s">
        <v>2048</v>
      </c>
      <c r="D13" s="43" t="str">
        <f>VLOOKUP(C13,Names!A:B,2,0)</f>
        <v>Hawaiian Open Drifter</v>
      </c>
      <c r="E13" s="43" t="str">
        <f>IF(F13&lt;&gt;"",IFERROR(VLOOKUP(F13,Категории!A:B,2,0),""),"Требуется категория")</f>
        <v>Бейсболки</v>
      </c>
      <c r="F13" s="44" t="s">
        <v>2311</v>
      </c>
      <c r="G13" s="63" t="s">
        <v>2708</v>
      </c>
      <c r="H13" s="44" t="s">
        <v>388</v>
      </c>
      <c r="J13" s="57" t="str">
        <f>'1C'!$AF$1</f>
        <v>American Needle</v>
      </c>
      <c r="K13" s="103" t="s">
        <v>1563</v>
      </c>
      <c r="L13" s="58" t="s">
        <v>199</v>
      </c>
      <c r="M13" s="66"/>
      <c r="N13" s="141" t="str">
        <f>Order!B11</f>
        <v>58% Полиэстер - 42% Нейлон</v>
      </c>
      <c r="O13" s="65"/>
      <c r="P13" s="63"/>
      <c r="Q13" s="59" t="s">
        <v>15</v>
      </c>
      <c r="R13" s="58" t="s">
        <v>382</v>
      </c>
      <c r="S13" s="58">
        <v>26</v>
      </c>
      <c r="V13" s="58"/>
      <c r="X13" s="58"/>
      <c r="Z13" s="58"/>
      <c r="AB13" s="58"/>
      <c r="AD13" s="58"/>
      <c r="AQ13" s="57">
        <f t="shared" si="1"/>
        <v>26</v>
      </c>
      <c r="AR13" s="66" t="str">
        <f>Order!A11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American Needle, Inc; 1275 Busch Parkway, Buffalo Grove, IL 60089, USA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2.6</v>
      </c>
      <c r="AX13" s="43">
        <f t="shared" si="5"/>
        <v>3.9000000000000004</v>
      </c>
      <c r="AY13" s="155">
        <v>8.9250000000000007</v>
      </c>
      <c r="AZ13" s="156">
        <f t="shared" si="6"/>
        <v>232.05</v>
      </c>
      <c r="BA13" s="45">
        <f>IF(A13&lt;&gt;"",IF(_xlfn.XLOOKUP(A13,'1C'!A:A,'1C'!A:A,0,0)&gt;0,1,0),"")</f>
        <v>0</v>
      </c>
      <c r="BB13" s="149">
        <f>IF(C13&lt;&gt;"",IF(_xlfn.XLOOKUP(C13,'1C'!S:S,'1C'!S:S,0,0)&gt;0,0,1),"")</f>
        <v>0</v>
      </c>
      <c r="BC13" s="73">
        <f t="shared" si="7"/>
        <v>1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06-345-83</v>
      </c>
      <c r="C14" s="44" t="s">
        <v>2049</v>
      </c>
      <c r="D14" s="43" t="str">
        <f>VLOOKUP(C14,Names!A:B,2,0)</f>
        <v>LA Open Drifter</v>
      </c>
      <c r="E14" s="43" t="str">
        <f>IF(F14&lt;&gt;"",IFERROR(VLOOKUP(F14,Категории!A:B,2,0),""),"Требуется категория")</f>
        <v>Бейсболки</v>
      </c>
      <c r="F14" s="44" t="s">
        <v>2311</v>
      </c>
      <c r="G14" s="63" t="s">
        <v>2708</v>
      </c>
      <c r="H14" s="44" t="s">
        <v>388</v>
      </c>
      <c r="J14" s="57" t="str">
        <f>'1C'!$AF$1</f>
        <v>American Needle</v>
      </c>
      <c r="K14" s="103" t="s">
        <v>2263</v>
      </c>
      <c r="L14" s="58" t="s">
        <v>223</v>
      </c>
      <c r="M14" s="66"/>
      <c r="N14" s="141" t="str">
        <f>Order!B12</f>
        <v>58% Полиэстер - 42% Нейлон</v>
      </c>
      <c r="O14" s="65"/>
      <c r="P14" s="63"/>
      <c r="Q14" s="59" t="s">
        <v>15</v>
      </c>
      <c r="R14" s="58" t="s">
        <v>382</v>
      </c>
      <c r="S14" s="58">
        <v>26</v>
      </c>
      <c r="V14" s="58"/>
      <c r="X14" s="58"/>
      <c r="Z14" s="58"/>
      <c r="AB14" s="58"/>
      <c r="AD14" s="58"/>
      <c r="AQ14" s="57">
        <f t="shared" si="1"/>
        <v>26</v>
      </c>
      <c r="AR14" s="66" t="str">
        <f>Order!A12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American Needle, Inc; 1275 Busch Parkway, Buffalo Grove, IL 60089, USA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2.6</v>
      </c>
      <c r="AX14" s="43">
        <f t="shared" si="5"/>
        <v>3.9000000000000004</v>
      </c>
      <c r="AY14" s="155">
        <v>8.9250000000000007</v>
      </c>
      <c r="AZ14" s="156">
        <f t="shared" si="6"/>
        <v>232.05</v>
      </c>
      <c r="BA14" s="45">
        <f>IF(A14&lt;&gt;"",IF(_xlfn.XLOOKUP(A14,'1C'!A:A,'1C'!A:A,0,0)&gt;0,1,0),"")</f>
        <v>0</v>
      </c>
      <c r="BB14" s="149">
        <f>IF(C14&lt;&gt;"",IF(_xlfn.XLOOKUP(C14,'1C'!S:S,'1C'!S:S,0,0)&gt;0,0,1),"")</f>
        <v>0</v>
      </c>
      <c r="BC14" s="73">
        <f t="shared" si="7"/>
        <v>1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06-346-19</v>
      </c>
      <c r="C15" s="44" t="s">
        <v>2050</v>
      </c>
      <c r="D15" s="43" t="str">
        <f>VLOOKUP(C15,Names!A:B,2,0)</f>
        <v>Sweet Spot Drifter</v>
      </c>
      <c r="E15" s="43" t="str">
        <f>IF(F15&lt;&gt;"",IFERROR(VLOOKUP(F15,Категории!A:B,2,0),""),"Требуется категория")</f>
        <v>Бейсболки</v>
      </c>
      <c r="F15" s="44" t="s">
        <v>2311</v>
      </c>
      <c r="G15" s="63" t="s">
        <v>2708</v>
      </c>
      <c r="H15" s="44" t="s">
        <v>388</v>
      </c>
      <c r="J15" s="57" t="str">
        <f>'1C'!$AF$1</f>
        <v>American Needle</v>
      </c>
      <c r="K15" s="103" t="s">
        <v>830</v>
      </c>
      <c r="L15" s="58" t="s">
        <v>91</v>
      </c>
      <c r="M15" s="66"/>
      <c r="N15" s="141" t="str">
        <f>Order!B13</f>
        <v>58% Полиэстер - 42% Нейлон</v>
      </c>
      <c r="O15" s="65"/>
      <c r="P15" s="63"/>
      <c r="Q15" s="59" t="s">
        <v>15</v>
      </c>
      <c r="R15" s="58" t="s">
        <v>382</v>
      </c>
      <c r="S15" s="58">
        <v>29</v>
      </c>
      <c r="V15" s="58"/>
      <c r="X15" s="58"/>
      <c r="Z15" s="58"/>
      <c r="AB15" s="58"/>
      <c r="AD15" s="58"/>
      <c r="AQ15" s="57">
        <f t="shared" si="1"/>
        <v>29</v>
      </c>
      <c r="AR15" s="66" t="str">
        <f>Order!A13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American Needle, Inc; 1275 Busch Parkway, Buffalo Grove, IL 60089, USA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2.9000000000000004</v>
      </c>
      <c r="AX15" s="43">
        <f t="shared" si="5"/>
        <v>4.3500000000000005</v>
      </c>
      <c r="AY15" s="155">
        <v>8.9251724137931028</v>
      </c>
      <c r="AZ15" s="156">
        <f t="shared" si="6"/>
        <v>258.83</v>
      </c>
      <c r="BA15" s="45">
        <f>IF(A15&lt;&gt;"",IF(_xlfn.XLOOKUP(A15,'1C'!A:A,'1C'!A:A,0,0)&gt;0,1,0),"")</f>
        <v>0</v>
      </c>
      <c r="BB15" s="149">
        <f>IF(C15&lt;&gt;"",IF(_xlfn.XLOOKUP(C15,'1C'!S:S,'1C'!S:S,0,0)&gt;0,0,1),"")</f>
        <v>0</v>
      </c>
      <c r="BC15" s="73">
        <f t="shared" si="7"/>
        <v>1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06-347-09</v>
      </c>
      <c r="C16" s="44" t="s">
        <v>2051</v>
      </c>
      <c r="D16" s="43" t="str">
        <f>VLOOKUP(C16,Names!A:B,2,0)</f>
        <v>Desert Classic Lightweight Hepcat</v>
      </c>
      <c r="E16" s="43" t="str">
        <f>IF(F16&lt;&gt;"",IFERROR(VLOOKUP(F16,Категории!A:B,2,0),""),"Требуется категория")</f>
        <v>Бейсболки</v>
      </c>
      <c r="F16" s="44" t="s">
        <v>2311</v>
      </c>
      <c r="G16" s="63" t="s">
        <v>2708</v>
      </c>
      <c r="H16" s="44" t="s">
        <v>388</v>
      </c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 t="str">
        <f>Order!B14</f>
        <v>100% Хлопок</v>
      </c>
      <c r="O16" s="65"/>
      <c r="P16" s="63" t="s">
        <v>43</v>
      </c>
      <c r="Q16" s="59" t="s">
        <v>15</v>
      </c>
      <c r="R16" s="58" t="s">
        <v>382</v>
      </c>
      <c r="S16" s="58">
        <v>12</v>
      </c>
      <c r="V16" s="58"/>
      <c r="X16" s="58"/>
      <c r="Z16" s="58"/>
      <c r="AB16" s="58"/>
      <c r="AD16" s="58"/>
      <c r="AQ16" s="57">
        <f t="shared" si="1"/>
        <v>12</v>
      </c>
      <c r="AR16" s="66" t="str">
        <f>Order!A14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American Needle, Inc; 1275 Busch Parkway, Buffalo Grove, IL 60089, USA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1.2000000000000002</v>
      </c>
      <c r="AX16" s="43">
        <f t="shared" si="5"/>
        <v>1.8000000000000003</v>
      </c>
      <c r="AY16" s="155">
        <v>8.9249999999999989</v>
      </c>
      <c r="AZ16" s="156">
        <f t="shared" si="6"/>
        <v>107.1</v>
      </c>
      <c r="BA16" s="45">
        <f>IF(A16&lt;&gt;"",IF(_xlfn.XLOOKUP(A16,'1C'!A:A,'1C'!A:A,0,0)&gt;0,1,0),"")</f>
        <v>0</v>
      </c>
      <c r="BB16" s="149">
        <f>IF(C16&lt;&gt;"",IF(_xlfn.XLOOKUP(C16,'1C'!S:S,'1C'!S:S,0,0)&gt;0,0,1),"")</f>
        <v>0</v>
      </c>
      <c r="BC16" s="73">
        <f t="shared" si="7"/>
        <v>1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06-348-20</v>
      </c>
      <c r="C17" s="44" t="s">
        <v>2052</v>
      </c>
      <c r="D17" s="43" t="str">
        <f>VLOOKUP(C17,Names!A:B,2,0)</f>
        <v>Hawaiian Open Lightweight Hepcat</v>
      </c>
      <c r="E17" s="43" t="str">
        <f>IF(F17&lt;&gt;"",IFERROR(VLOOKUP(F17,Категории!A:B,2,0),""),"Требуется категория")</f>
        <v>Бейсболки</v>
      </c>
      <c r="F17" s="44" t="s">
        <v>2311</v>
      </c>
      <c r="G17" s="63" t="s">
        <v>2708</v>
      </c>
      <c r="H17" s="44" t="s">
        <v>388</v>
      </c>
      <c r="J17" s="57" t="str">
        <f>'1C'!$AF$1</f>
        <v>American Needle</v>
      </c>
      <c r="K17" s="103" t="s">
        <v>2260</v>
      </c>
      <c r="L17" s="58" t="s">
        <v>750</v>
      </c>
      <c r="M17" s="66"/>
      <c r="N17" s="141" t="str">
        <f>Order!B15</f>
        <v>100% Хлопок</v>
      </c>
      <c r="O17" s="65"/>
      <c r="P17" s="63" t="s">
        <v>43</v>
      </c>
      <c r="Q17" s="59" t="s">
        <v>15</v>
      </c>
      <c r="R17" s="58" t="s">
        <v>382</v>
      </c>
      <c r="S17" s="58">
        <v>6</v>
      </c>
      <c r="V17" s="58"/>
      <c r="X17" s="58"/>
      <c r="Z17" s="58"/>
      <c r="AB17" s="58"/>
      <c r="AD17" s="58"/>
      <c r="AQ17" s="57">
        <f t="shared" si="1"/>
        <v>6</v>
      </c>
      <c r="AR17" s="66" t="str">
        <f>Order!A15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American Needle, Inc; 1275 Busch Parkway, Buffalo Grove, IL 60089, USA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5">
        <v>8.9249999999999989</v>
      </c>
      <c r="AZ17" s="156">
        <f t="shared" si="6"/>
        <v>53.55</v>
      </c>
      <c r="BA17" s="45">
        <f>IF(A17&lt;&gt;"",IF(_xlfn.XLOOKUP(A17,'1C'!A:A,'1C'!A:A,0,0)&gt;0,1,0),"")</f>
        <v>0</v>
      </c>
      <c r="BB17" s="149">
        <f>IF(C17&lt;&gt;"",IF(_xlfn.XLOOKUP(C17,'1C'!S:S,'1C'!S:S,0,0)&gt;0,0,1),"")</f>
        <v>0</v>
      </c>
      <c r="BC17" s="73">
        <f t="shared" si="7"/>
        <v>1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06-349-16</v>
      </c>
      <c r="C18" s="44" t="s">
        <v>2053</v>
      </c>
      <c r="D18" s="43" t="str">
        <f>VLOOKUP(C18,Names!A:B,2,0)</f>
        <v>Texas Open Lightweight Hepcat</v>
      </c>
      <c r="E18" s="43" t="str">
        <f>IF(F18&lt;&gt;"",IFERROR(VLOOKUP(F18,Категории!A:B,2,0),""),"Требуется категория")</f>
        <v>Бейсболки</v>
      </c>
      <c r="F18" s="44" t="s">
        <v>2311</v>
      </c>
      <c r="G18" s="63" t="s">
        <v>2708</v>
      </c>
      <c r="H18" s="44" t="s">
        <v>388</v>
      </c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45" t="str">
        <f>IF(K18&lt;&gt;"",IFERROR(VLOOKUP(A18,'1C'!A:T,18,0),IFERROR(VLOOKUP(K18,Colors!D:E,2,0),"")),"")</f>
        <v>темно-синий</v>
      </c>
      <c r="N18" s="141" t="str">
        <f>Order!B16</f>
        <v>100% Хлопок</v>
      </c>
      <c r="O18" s="65"/>
      <c r="P18" s="63" t="s">
        <v>43</v>
      </c>
      <c r="Q18" s="59" t="s">
        <v>15</v>
      </c>
      <c r="R18" s="58" t="s">
        <v>382</v>
      </c>
      <c r="S18" s="58">
        <v>12</v>
      </c>
      <c r="V18" s="58"/>
      <c r="X18" s="58"/>
      <c r="Z18" s="58"/>
      <c r="AB18" s="58"/>
      <c r="AD18" s="58"/>
      <c r="AQ18" s="57">
        <f t="shared" si="1"/>
        <v>12</v>
      </c>
      <c r="AR18" s="66" t="str">
        <f>Order!A16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American Needle, Inc; 1275 Busch Parkway, Buffalo Grove, IL 60089, USA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1.2000000000000002</v>
      </c>
      <c r="AX18" s="43">
        <f t="shared" si="5"/>
        <v>1.8000000000000003</v>
      </c>
      <c r="AY18" s="155">
        <v>8.9249999999999989</v>
      </c>
      <c r="AZ18" s="156">
        <f t="shared" si="6"/>
        <v>107.1</v>
      </c>
      <c r="BA18" s="45">
        <f>IF(A18&lt;&gt;"",IF(_xlfn.XLOOKUP(A18,'1C'!A:A,'1C'!A:A,0,0)&gt;0,1,0),"")</f>
        <v>0</v>
      </c>
      <c r="BB18" s="149">
        <f>IF(C18&lt;&gt;"",IF(_xlfn.XLOOKUP(C18,'1C'!S:S,'1C'!S:S,0,0)&gt;0,0,1),"")</f>
        <v>0</v>
      </c>
      <c r="BC18" s="73">
        <f t="shared" si="7"/>
        <v>1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2054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45" t="str">
        <f>IF(K19&lt;&gt;"",IFERROR(VLOOKUP(A19,'1C'!A:T,18,0),IFERROR(VLOOKUP(K19,Colors!D:E,2,0),"")),"")</f>
        <v>оливковый</v>
      </c>
      <c r="N19" s="146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">
        <v>15</v>
      </c>
      <c r="R19" s="59" t="str">
        <f>IF(A19&lt;&gt;"",_xlfn.XLOOKUP(A19,'1C'!A:A,'1C'!K:K,_xlfn.XLOOKUP(C19,'1C'!S:S,'1C'!K:K,"",0),0),"")</f>
        <v>Унисекс</v>
      </c>
      <c r="S19" s="58">
        <v>46</v>
      </c>
      <c r="V19" s="58"/>
      <c r="X19" s="58"/>
      <c r="Z19" s="58"/>
      <c r="AB19" s="58"/>
      <c r="AD19" s="58"/>
      <c r="AQ19" s="57">
        <f t="shared" si="1"/>
        <v>46</v>
      </c>
      <c r="AR19" s="145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>
        <f t="shared" si="4"/>
        <v>4.6000000000000005</v>
      </c>
      <c r="AX19" s="43">
        <f t="shared" si="5"/>
        <v>6.9000000000000012</v>
      </c>
      <c r="AY19" s="155">
        <v>5.7376086956521739</v>
      </c>
      <c r="AZ19" s="156">
        <f t="shared" si="6"/>
        <v>263.93</v>
      </c>
      <c r="BA19" s="45">
        <f>IF(A19&lt;&gt;"",IF(_xlfn.XLOOKUP(A19,'1C'!A:A,'1C'!A:A,0,0)&gt;0,1,0),"")</f>
        <v>1</v>
      </c>
      <c r="BB19" s="149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06-350-09</v>
      </c>
      <c r="C20" s="44" t="s">
        <v>2055</v>
      </c>
      <c r="D20" s="43" t="str">
        <f>VLOOKUP(C20,Names!A:B,2,0)</f>
        <v>Bad Co Ballpark</v>
      </c>
      <c r="E20" s="43" t="str">
        <f>IF(F20&lt;&gt;"",IFERROR(VLOOKUP(F20,Категории!A:B,2,0),""),"Требуется категория")</f>
        <v>Бейсболки</v>
      </c>
      <c r="F20" s="44" t="s">
        <v>2311</v>
      </c>
      <c r="G20" s="63" t="s">
        <v>2309</v>
      </c>
      <c r="H20" s="44" t="s">
        <v>388</v>
      </c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45" t="str">
        <f>IF(K20&lt;&gt;"",IFERROR(VLOOKUP(A20,'1C'!A:T,18,0),IFERROR(VLOOKUP(K20,Colors!D:E,2,0),"")),"")</f>
        <v>черный</v>
      </c>
      <c r="N20" s="141" t="str">
        <f>Order!B18</f>
        <v>100% Хлопок</v>
      </c>
      <c r="O20" s="65"/>
      <c r="P20" s="63" t="s">
        <v>43</v>
      </c>
      <c r="Q20" s="59" t="s">
        <v>15</v>
      </c>
      <c r="R20" s="58" t="s">
        <v>382</v>
      </c>
      <c r="S20" s="58">
        <v>12</v>
      </c>
      <c r="V20" s="58"/>
      <c r="X20" s="58"/>
      <c r="Z20" s="58"/>
      <c r="AB20" s="58"/>
      <c r="AD20" s="58"/>
      <c r="AQ20" s="57">
        <f t="shared" si="1"/>
        <v>12</v>
      </c>
      <c r="AR20" s="66" t="str">
        <f>Order!A18</f>
        <v>BD</v>
      </c>
      <c r="AS20" s="56" t="str">
        <f ca="1">IF(BA20&gt;0,_xlfn.XLOOKUP(A20,'1C'!$A:$A,'1C'!P:P,"",0,),IF(AR20&lt;&gt;"",VLOOKUP(AR20,INDIRECT(SUBSTITUTE($J20," ","")&amp;"Manufactures"),3,0),"Требуется код страны"))</f>
        <v>American Needle, Inc; 1275 Busch Parkway, Buffalo Grove, IL 60089, USA</v>
      </c>
      <c r="AT20" s="56" t="str">
        <f ca="1">IF(BA20&gt;0,_xlfn.XLOOKUP(A20,'1C'!$A:$A,'1C'!O:O,"",0),IF(AR20&lt;&gt;"",VLOOKUP(AR20,INDIRECT(SUBSTITUTE($J20," ","")&amp;"Manufactures"),2,0),"Требуется код страны"))</f>
        <v>Бангладеш</v>
      </c>
      <c r="AU20" s="76">
        <f t="shared" si="2"/>
        <v>0.1</v>
      </c>
      <c r="AV20" s="43">
        <f t="shared" si="3"/>
        <v>0.15000000000000002</v>
      </c>
      <c r="AW20" s="43">
        <f t="shared" si="4"/>
        <v>1.2000000000000002</v>
      </c>
      <c r="AX20" s="43">
        <f t="shared" si="5"/>
        <v>1.8000000000000003</v>
      </c>
      <c r="AY20" s="155">
        <v>7.4375</v>
      </c>
      <c r="AZ20" s="156">
        <f t="shared" si="6"/>
        <v>89.25</v>
      </c>
      <c r="BA20" s="45">
        <f>IF(A20&lt;&gt;"",IF(_xlfn.XLOOKUP(A20,'1C'!A:A,'1C'!A:A,0,0)&gt;0,1,0),"")</f>
        <v>0</v>
      </c>
      <c r="BB20" s="149">
        <f>IF(C20&lt;&gt;"",IF(_xlfn.XLOOKUP(C20,'1C'!S:S,'1C'!S:S,0,0)&gt;0,0,1),"")</f>
        <v>0</v>
      </c>
      <c r="BC20" s="73">
        <f t="shared" si="7"/>
        <v>1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06-351-09</v>
      </c>
      <c r="C21" s="44" t="s">
        <v>2056</v>
      </c>
      <c r="D21" s="43" t="str">
        <f>VLOOKUP(C21,Names!A:B,2,0)</f>
        <v>BOWIE Ballpark</v>
      </c>
      <c r="E21" s="43" t="str">
        <f>IF(F21&lt;&gt;"",IFERROR(VLOOKUP(F21,Категории!A:B,2,0),""),"Требуется категория")</f>
        <v>Бейсболки</v>
      </c>
      <c r="F21" s="44" t="s">
        <v>2311</v>
      </c>
      <c r="G21" s="63" t="s">
        <v>2309</v>
      </c>
      <c r="H21" s="44" t="s">
        <v>388</v>
      </c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 t="str">
        <f>Order!B19</f>
        <v>100% Хлопок</v>
      </c>
      <c r="O21" s="65"/>
      <c r="P21" s="63" t="s">
        <v>43</v>
      </c>
      <c r="Q21" s="59" t="s">
        <v>15</v>
      </c>
      <c r="R21" s="58" t="s">
        <v>382</v>
      </c>
      <c r="S21" s="58">
        <v>15</v>
      </c>
      <c r="V21" s="58"/>
      <c r="X21" s="58"/>
      <c r="Z21" s="58"/>
      <c r="AB21" s="58"/>
      <c r="AD21" s="58"/>
      <c r="AQ21" s="57">
        <f t="shared" si="1"/>
        <v>15</v>
      </c>
      <c r="AR21" s="66" t="str">
        <f>Order!A19</f>
        <v>BD</v>
      </c>
      <c r="AS21" s="56" t="str">
        <f ca="1">IF(BA21&gt;0,_xlfn.XLOOKUP(A21,'1C'!$A:$A,'1C'!P:P,"",0,),IF(AR21&lt;&gt;"",VLOOKUP(AR21,INDIRECT(SUBSTITUTE($J21," ","")&amp;"Manufactures"),3,0),"Требуется код страны"))</f>
        <v>American Needle, Inc; 1275 Busch Parkway, Buffalo Grove, IL 60089, USA</v>
      </c>
      <c r="AT21" s="56" t="str">
        <f ca="1">IF(BA21&gt;0,_xlfn.XLOOKUP(A21,'1C'!$A:$A,'1C'!O:O,"",0),IF(AR21&lt;&gt;"",VLOOKUP(AR21,INDIRECT(SUBSTITUTE($J21," ","")&amp;"Manufactures"),2,0),"Требуется код страны"))</f>
        <v>Бангладеш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5">
        <v>7.4373333333333331</v>
      </c>
      <c r="AZ21" s="156">
        <f t="shared" si="6"/>
        <v>111.56</v>
      </c>
      <c r="BA21" s="45">
        <f>IF(A21&lt;&gt;"",IF(_xlfn.XLOOKUP(A21,'1C'!A:A,'1C'!A:A,0,0)&gt;0,1,0),"")</f>
        <v>0</v>
      </c>
      <c r="BB21" s="149">
        <f>IF(C21&lt;&gt;"",IF(_xlfn.XLOOKUP(C21,'1C'!S:S,'1C'!S:S,0,0)&gt;0,0,1),"")</f>
        <v>0</v>
      </c>
      <c r="BC21" s="73">
        <f t="shared" si="7"/>
        <v>1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06-352-06</v>
      </c>
      <c r="C22" s="44" t="s">
        <v>2057</v>
      </c>
      <c r="D22" s="43" t="str">
        <f>VLOOKUP(C22,Names!A:B,2,0)</f>
        <v>Miles Davis Ballpark</v>
      </c>
      <c r="E22" s="43" t="str">
        <f>IF(F22&lt;&gt;"",IFERROR(VLOOKUP(F22,Категории!A:B,2,0),""),"Требуется категория")</f>
        <v>Бейсболки</v>
      </c>
      <c r="F22" s="44" t="s">
        <v>2311</v>
      </c>
      <c r="G22" s="63" t="s">
        <v>2309</v>
      </c>
      <c r="H22" s="44" t="s">
        <v>388</v>
      </c>
      <c r="J22" s="57" t="str">
        <f>'1C'!$AF$1</f>
        <v>American Needle</v>
      </c>
      <c r="K22" s="103" t="s">
        <v>2264</v>
      </c>
      <c r="L22" s="58" t="s">
        <v>71</v>
      </c>
      <c r="M22" s="66"/>
      <c r="N22" s="141" t="str">
        <f>Order!B20</f>
        <v>100% Хлопок</v>
      </c>
      <c r="O22" s="65"/>
      <c r="P22" s="63" t="s">
        <v>43</v>
      </c>
      <c r="Q22" s="59" t="s">
        <v>15</v>
      </c>
      <c r="R22" s="58" t="s">
        <v>382</v>
      </c>
      <c r="S22" s="58">
        <v>35</v>
      </c>
      <c r="V22" s="58"/>
      <c r="X22" s="58"/>
      <c r="Z22" s="58"/>
      <c r="AB22" s="58"/>
      <c r="AD22" s="58"/>
      <c r="AQ22" s="57">
        <f t="shared" si="1"/>
        <v>35</v>
      </c>
      <c r="AR22" s="66" t="str">
        <f>Order!A20</f>
        <v>BD</v>
      </c>
      <c r="AS22" s="56" t="str">
        <f ca="1">IF(BA22&gt;0,_xlfn.XLOOKUP(A22,'1C'!$A:$A,'1C'!P:P,"",0,),IF(AR22&lt;&gt;"",VLOOKUP(AR22,INDIRECT(SUBSTITUTE($J22," ","")&amp;"Manufactures"),3,0),"Требуется код страны"))</f>
        <v>American Needle, Inc; 1275 Busch Parkway, Buffalo Grove, IL 60089, USA</v>
      </c>
      <c r="AT22" s="56" t="str">
        <f ca="1">IF(BA22&gt;0,_xlfn.XLOOKUP(A22,'1C'!$A:$A,'1C'!O:O,"",0),IF(AR22&lt;&gt;"",VLOOKUP(AR22,INDIRECT(SUBSTITUTE($J22," ","")&amp;"Manufactures"),2,0),"Требуется код страны"))</f>
        <v>Бангладеш</v>
      </c>
      <c r="AU22" s="76">
        <f t="shared" si="2"/>
        <v>0.1</v>
      </c>
      <c r="AV22" s="43">
        <f t="shared" si="3"/>
        <v>0.15000000000000002</v>
      </c>
      <c r="AW22" s="43">
        <f t="shared" si="4"/>
        <v>3.5</v>
      </c>
      <c r="AX22" s="43">
        <f t="shared" si="5"/>
        <v>5.2500000000000009</v>
      </c>
      <c r="AY22" s="155">
        <v>7.4374285714285717</v>
      </c>
      <c r="AZ22" s="156">
        <f t="shared" si="6"/>
        <v>260.31</v>
      </c>
      <c r="BA22" s="45">
        <f>IF(A22&lt;&gt;"",IF(_xlfn.XLOOKUP(A22,'1C'!A:A,'1C'!A:A,0,0)&gt;0,1,0),"")</f>
        <v>0</v>
      </c>
      <c r="BB22" s="149">
        <f>IF(C22&lt;&gt;"",IF(_xlfn.XLOOKUP(C22,'1C'!S:S,'1C'!S:S,0,0)&gt;0,0,1),"")</f>
        <v>0</v>
      </c>
      <c r="BC22" s="73">
        <f t="shared" si="7"/>
        <v>1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2058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1364</v>
      </c>
      <c r="L23" s="59" t="str">
        <f>IF(K23&lt;&gt;"",IFERROR(VLOOKUP(A23,'1C'!A:T,8,0),IFERROR(VLOOKUP(K23,Colors!D:E,2,0),"")),"")</f>
        <v>красный</v>
      </c>
      <c r="M23" s="145" t="str">
        <f>IF(K23&lt;&gt;"",IFERROR(VLOOKUP(A23,'1C'!A:T,18,0),IFERROR(VLOOKUP(K23,Colors!D:E,2,0),"")),"")</f>
        <v>красный</v>
      </c>
      <c r="N23" s="146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">
        <v>15</v>
      </c>
      <c r="R23" s="59" t="str">
        <f>IF(A23&lt;&gt;"",_xlfn.XLOOKUP(A23,'1C'!A:A,'1C'!K:K,_xlfn.XLOOKUP(C23,'1C'!S:S,'1C'!K:K,"",0),0),"")</f>
        <v>Унисекс</v>
      </c>
      <c r="S23" s="58">
        <v>12</v>
      </c>
      <c r="V23" s="58"/>
      <c r="X23" s="58"/>
      <c r="Z23" s="58"/>
      <c r="AB23" s="58"/>
      <c r="AD23" s="58"/>
      <c r="AQ23" s="57">
        <f t="shared" si="1"/>
        <v>12</v>
      </c>
      <c r="AR23" s="145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>
        <f t="shared" si="4"/>
        <v>1.2000000000000002</v>
      </c>
      <c r="AX23" s="43">
        <f t="shared" si="5"/>
        <v>1.8000000000000003</v>
      </c>
      <c r="AY23" s="155">
        <v>5.7374999999999998</v>
      </c>
      <c r="AZ23" s="156">
        <f t="shared" si="6"/>
        <v>68.849999999999994</v>
      </c>
      <c r="BA23" s="45">
        <f>IF(A23&lt;&gt;"",IF(_xlfn.XLOOKUP(A23,'1C'!A:A,'1C'!A:A,0,0)&gt;0,1,0),"")</f>
        <v>1</v>
      </c>
      <c r="BB23" s="149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06-353-09</v>
      </c>
      <c r="C24" s="44" t="s">
        <v>2059</v>
      </c>
      <c r="D24" s="43" t="str">
        <f>VLOOKUP(C24,Names!A:B,2,0)</f>
        <v>Pink Floyd Ballpark</v>
      </c>
      <c r="E24" s="43" t="str">
        <f>IF(F24&lt;&gt;"",IFERROR(VLOOKUP(F24,Категории!A:B,2,0),""),"Требуется категория")</f>
        <v>Бейсболки</v>
      </c>
      <c r="F24" s="44" t="s">
        <v>2311</v>
      </c>
      <c r="G24" s="63" t="s">
        <v>2309</v>
      </c>
      <c r="H24" s="44" t="s">
        <v>388</v>
      </c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45" t="str">
        <f>IF(K24&lt;&gt;"",IFERROR(VLOOKUP(A24,'1C'!A:T,18,0),IFERROR(VLOOKUP(K24,Colors!D:E,2,0),"")),"")</f>
        <v>черный</v>
      </c>
      <c r="N24" s="141" t="str">
        <f>Order!B22</f>
        <v>100% Хлопок</v>
      </c>
      <c r="O24" s="65"/>
      <c r="P24" s="63" t="s">
        <v>43</v>
      </c>
      <c r="Q24" s="59" t="s">
        <v>15</v>
      </c>
      <c r="R24" s="58" t="s">
        <v>382</v>
      </c>
      <c r="S24" s="58">
        <v>35</v>
      </c>
      <c r="V24" s="58"/>
      <c r="X24" s="58"/>
      <c r="Z24" s="58"/>
      <c r="AB24" s="58"/>
      <c r="AD24" s="58"/>
      <c r="AQ24" s="57">
        <f t="shared" si="1"/>
        <v>35</v>
      </c>
      <c r="AR24" s="66" t="str">
        <f>Order!A22</f>
        <v>BD</v>
      </c>
      <c r="AS24" s="56" t="str">
        <f ca="1">IF(BA24&gt;0,_xlfn.XLOOKUP(A24,'1C'!$A:$A,'1C'!P:P,"",0,),IF(AR24&lt;&gt;"",VLOOKUP(AR24,INDIRECT(SUBSTITUTE($J24," ","")&amp;"Manufactures"),3,0),"Требуется код страны"))</f>
        <v>American Needle, Inc; 1275 Busch Parkway, Buffalo Grove, IL 60089, USA</v>
      </c>
      <c r="AT24" s="56" t="str">
        <f ca="1">IF(BA24&gt;0,_xlfn.XLOOKUP(A24,'1C'!$A:$A,'1C'!O:O,"",0),IF(AR24&lt;&gt;"",VLOOKUP(AR24,INDIRECT(SUBSTITUTE($J24," ","")&amp;"Manufactures"),2,0),"Требуется код страны"))</f>
        <v>Бангладеш</v>
      </c>
      <c r="AU24" s="76">
        <f t="shared" si="2"/>
        <v>0.1</v>
      </c>
      <c r="AV24" s="43">
        <f t="shared" si="3"/>
        <v>0.15000000000000002</v>
      </c>
      <c r="AW24" s="43">
        <f t="shared" si="4"/>
        <v>3.5</v>
      </c>
      <c r="AX24" s="43">
        <f t="shared" si="5"/>
        <v>5.2500000000000009</v>
      </c>
      <c r="AY24" s="155">
        <v>7.4374285714285717</v>
      </c>
      <c r="AZ24" s="156">
        <f t="shared" si="6"/>
        <v>260.31</v>
      </c>
      <c r="BA24" s="45">
        <f>IF(A24&lt;&gt;"",IF(_xlfn.XLOOKUP(A24,'1C'!A:A,'1C'!A:A,0,0)&gt;0,1,0),"")</f>
        <v>0</v>
      </c>
      <c r="BB24" s="149">
        <f>IF(C24&lt;&gt;"",IF(_xlfn.XLOOKUP(C24,'1C'!S:S,'1C'!S:S,0,0)&gt;0,0,1),"")</f>
        <v>0</v>
      </c>
      <c r="BC24" s="73">
        <f t="shared" si="7"/>
        <v>1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06-354-17</v>
      </c>
      <c r="C25" s="44" t="s">
        <v>2060</v>
      </c>
      <c r="D25" s="43" t="str">
        <f>VLOOKUP(C25,Names!A:B,2,0)</f>
        <v>The Police Ballpark</v>
      </c>
      <c r="E25" s="43" t="str">
        <f>IF(F25&lt;&gt;"",IFERROR(VLOOKUP(F25,Категории!A:B,2,0),""),"Требуется категория")</f>
        <v>Бейсболки</v>
      </c>
      <c r="F25" s="44" t="s">
        <v>2311</v>
      </c>
      <c r="G25" s="63" t="s">
        <v>2309</v>
      </c>
      <c r="H25" s="44" t="s">
        <v>388</v>
      </c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45" t="str">
        <f>IF(K25&lt;&gt;"",IFERROR(VLOOKUP(A25,'1C'!A:T,18,0),IFERROR(VLOOKUP(K25,Colors!D:E,2,0),"")),"")</f>
        <v>белый</v>
      </c>
      <c r="N25" s="141" t="str">
        <f>Order!B23</f>
        <v>100% Хлопок</v>
      </c>
      <c r="O25" s="65"/>
      <c r="P25" s="63" t="s">
        <v>43</v>
      </c>
      <c r="Q25" s="59" t="s">
        <v>15</v>
      </c>
      <c r="R25" s="58" t="s">
        <v>382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66" t="str">
        <f>Order!A23</f>
        <v>BD</v>
      </c>
      <c r="AS25" s="56" t="str">
        <f ca="1">IF(BA25&gt;0,_xlfn.XLOOKUP(A25,'1C'!$A:$A,'1C'!P:P,"",0,),IF(AR25&lt;&gt;"",VLOOKUP(AR25,INDIRECT(SUBSTITUTE($J25," ","")&amp;"Manufactures"),3,0),"Требуется код страны"))</f>
        <v>American Needle, Inc; 1275 Busch Parkway, Buffalo Grove, IL 60089, USA</v>
      </c>
      <c r="AT25" s="56" t="str">
        <f ca="1">IF(BA25&gt;0,_xlfn.XLOOKUP(A25,'1C'!$A:$A,'1C'!O:O,"",0),IF(AR25&lt;&gt;"",VLOOKUP(AR25,INDIRECT(SUBSTITUTE($J25," ","")&amp;"Manufactures"),2,0),"Требуется код страны"))</f>
        <v>Бангладеш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55">
        <v>7.4375</v>
      </c>
      <c r="AZ25" s="156">
        <f t="shared" si="6"/>
        <v>89.25</v>
      </c>
      <c r="BA25" s="45">
        <f>IF(A25&lt;&gt;"",IF(_xlfn.XLOOKUP(A25,'1C'!A:A,'1C'!A:A,0,0)&gt;0,1,0),"")</f>
        <v>0</v>
      </c>
      <c r="BB25" s="149">
        <f>IF(C25&lt;&gt;"",IF(_xlfn.XLOOKUP(C25,'1C'!S:S,'1C'!S:S,0,0)&gt;0,0,1),"")</f>
        <v>0</v>
      </c>
      <c r="BC25" s="73">
        <f t="shared" si="7"/>
        <v>1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2061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1368</v>
      </c>
      <c r="L26" s="59" t="str">
        <f>IF(K26&lt;&gt;"",IFERROR(VLOOKUP(A26,'1C'!A:T,8,0),IFERROR(VLOOKUP(K26,Colors!D:E,2,0),"")),"")</f>
        <v>голубой</v>
      </c>
      <c r="M26" s="145" t="str">
        <f>IF(K26&lt;&gt;"",IFERROR(VLOOKUP(A26,'1C'!A:T,18,0),IFERROR(VLOOKUP(K26,Colors!D:E,2,0),"")),"")</f>
        <v>голубой</v>
      </c>
      <c r="N26" s="146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">
        <v>15</v>
      </c>
      <c r="R26" s="59" t="str">
        <f>IF(A26&lt;&gt;"",_xlfn.XLOOKUP(A26,'1C'!A:A,'1C'!K:K,_xlfn.XLOOKUP(C26,'1C'!S:S,'1C'!K:K,"",0),0),"")</f>
        <v>Унисекс</v>
      </c>
      <c r="S26" s="58">
        <v>12</v>
      </c>
      <c r="V26" s="58"/>
      <c r="X26" s="58"/>
      <c r="Z26" s="58"/>
      <c r="AB26" s="58"/>
      <c r="AD26" s="58"/>
      <c r="AQ26" s="57">
        <f t="shared" si="1"/>
        <v>12</v>
      </c>
      <c r="AR26" s="145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>
        <f t="shared" si="4"/>
        <v>1.2000000000000002</v>
      </c>
      <c r="AX26" s="43">
        <f t="shared" si="5"/>
        <v>1.8000000000000003</v>
      </c>
      <c r="AY26" s="155">
        <v>5.7374999999999998</v>
      </c>
      <c r="AZ26" s="156">
        <f t="shared" si="6"/>
        <v>68.849999999999994</v>
      </c>
      <c r="BA26" s="45">
        <f>IF(A26&lt;&gt;"",IF(_xlfn.XLOOKUP(A26,'1C'!A:A,'1C'!A:A,0,0)&gt;0,1,0),"")</f>
        <v>1</v>
      </c>
      <c r="BB26" s="149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06-355-14</v>
      </c>
      <c r="C27" s="44" t="s">
        <v>2062</v>
      </c>
      <c r="D27" s="43" t="str">
        <f>VLOOKUP(C27,Names!A:B,2,0)</f>
        <v>Smokey Bear Washed Slouch</v>
      </c>
      <c r="E27" s="43" t="str">
        <f>IF(F27&lt;&gt;"",IFERROR(VLOOKUP(F27,Категории!A:B,2,0),""),"Требуется категория")</f>
        <v>Бейсболки</v>
      </c>
      <c r="F27" s="44" t="s">
        <v>2311</v>
      </c>
      <c r="G27" s="63" t="s">
        <v>2709</v>
      </c>
      <c r="H27" s="44" t="s">
        <v>388</v>
      </c>
      <c r="J27" s="57" t="str">
        <f>'1C'!$AF$1</f>
        <v>American Needle</v>
      </c>
      <c r="K27" s="103" t="s">
        <v>2265</v>
      </c>
      <c r="L27" s="58" t="s">
        <v>86</v>
      </c>
      <c r="M27" s="66"/>
      <c r="N27" s="141" t="str">
        <f>Order!B25</f>
        <v>100% Хлопок</v>
      </c>
      <c r="O27" s="65"/>
      <c r="P27" s="63" t="s">
        <v>43</v>
      </c>
      <c r="Q27" s="59" t="s">
        <v>15</v>
      </c>
      <c r="R27" s="58" t="s">
        <v>382</v>
      </c>
      <c r="S27" s="58">
        <v>6</v>
      </c>
      <c r="V27" s="58"/>
      <c r="X27" s="58"/>
      <c r="Z27" s="58"/>
      <c r="AB27" s="58"/>
      <c r="AD27" s="58"/>
      <c r="AQ27" s="57">
        <f t="shared" si="1"/>
        <v>6</v>
      </c>
      <c r="AR27" s="66" t="str">
        <f>Order!A25</f>
        <v>BD</v>
      </c>
      <c r="AS27" s="56" t="str">
        <f ca="1">IF(BA27&gt;0,_xlfn.XLOOKUP(A27,'1C'!$A:$A,'1C'!P:P,"",0,),IF(AR27&lt;&gt;"",VLOOKUP(AR27,INDIRECT(SUBSTITUTE($J27," ","")&amp;"Manufactures"),3,0),"Требуется код страны"))</f>
        <v>American Needle, Inc; 1275 Busch Parkway, Buffalo Grove, IL 60089, USA</v>
      </c>
      <c r="AT27" s="56" t="str">
        <f ca="1">IF(BA27&gt;0,_xlfn.XLOOKUP(A27,'1C'!$A:$A,'1C'!O:O,"",0),IF(AR27&lt;&gt;"",VLOOKUP(AR27,INDIRECT(SUBSTITUTE($J27," ","")&amp;"Manufactures"),2,0),"Требуется код страны"))</f>
        <v>Бангладеш</v>
      </c>
      <c r="AU27" s="76">
        <f t="shared" si="2"/>
        <v>0.1</v>
      </c>
      <c r="AV27" s="43">
        <f t="shared" si="3"/>
        <v>0.15000000000000002</v>
      </c>
      <c r="AW27" s="43">
        <f t="shared" si="4"/>
        <v>0.60000000000000009</v>
      </c>
      <c r="AX27" s="43">
        <f t="shared" si="5"/>
        <v>0.90000000000000013</v>
      </c>
      <c r="AY27" s="155">
        <v>7.8633333333333333</v>
      </c>
      <c r="AZ27" s="156">
        <f t="shared" si="6"/>
        <v>47.18</v>
      </c>
      <c r="BA27" s="45">
        <f>IF(A27&lt;&gt;"",IF(_xlfn.XLOOKUP(A27,'1C'!A:A,'1C'!A:A,0,0)&gt;0,1,0),"")</f>
        <v>0</v>
      </c>
      <c r="BB27" s="149">
        <f>IF(C27&lt;&gt;"",IF(_xlfn.XLOOKUP(C27,'1C'!S:S,'1C'!S:S,0,0)&gt;0,0,1),"")</f>
        <v>0</v>
      </c>
      <c r="BC27" s="73">
        <f t="shared" si="7"/>
        <v>1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06-356-09</v>
      </c>
      <c r="C28" s="44" t="s">
        <v>2063</v>
      </c>
      <c r="D28" s="43" t="str">
        <f>VLOOKUP(C28,Names!A:B,2,0)</f>
        <v>Woodstock Ballpark</v>
      </c>
      <c r="E28" s="43" t="str">
        <f>IF(F28&lt;&gt;"",IFERROR(VLOOKUP(F28,Категории!A:B,2,0),""),"Требуется категория")</f>
        <v>Бейсболки</v>
      </c>
      <c r="F28" s="44" t="s">
        <v>2311</v>
      </c>
      <c r="G28" s="63" t="s">
        <v>2309</v>
      </c>
      <c r="H28" s="44" t="s">
        <v>388</v>
      </c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 t="str">
        <f>Order!B26</f>
        <v>100% Хлопок</v>
      </c>
      <c r="O28" s="65"/>
      <c r="P28" s="63" t="s">
        <v>43</v>
      </c>
      <c r="Q28" s="59" t="s">
        <v>15</v>
      </c>
      <c r="R28" s="58" t="s">
        <v>382</v>
      </c>
      <c r="S28" s="58">
        <v>15</v>
      </c>
      <c r="V28" s="58"/>
      <c r="X28" s="58"/>
      <c r="Z28" s="58"/>
      <c r="AB28" s="58"/>
      <c r="AD28" s="58"/>
      <c r="AQ28" s="57">
        <f t="shared" si="1"/>
        <v>15</v>
      </c>
      <c r="AR28" s="66" t="str">
        <f>Order!A26</f>
        <v>BD</v>
      </c>
      <c r="AS28" s="56" t="str">
        <f ca="1">IF(BA28&gt;0,_xlfn.XLOOKUP(A28,'1C'!$A:$A,'1C'!P:P,"",0,),IF(AR28&lt;&gt;"",VLOOKUP(AR28,INDIRECT(SUBSTITUTE($J28," ","")&amp;"Manufactures"),3,0),"Требуется код страны"))</f>
        <v>American Needle, Inc; 1275 Busch Parkway, Buffalo Grove, IL 60089, USA</v>
      </c>
      <c r="AT28" s="56" t="str">
        <f ca="1">IF(BA28&gt;0,_xlfn.XLOOKUP(A28,'1C'!$A:$A,'1C'!O:O,"",0),IF(AR28&lt;&gt;"",VLOOKUP(AR28,INDIRECT(SUBSTITUTE($J28," ","")&amp;"Manufactures"),2,0),"Требуется код страны"))</f>
        <v>Бангладеш</v>
      </c>
      <c r="AU28" s="76">
        <f t="shared" si="2"/>
        <v>0.1</v>
      </c>
      <c r="AV28" s="43">
        <f t="shared" si="3"/>
        <v>0.15000000000000002</v>
      </c>
      <c r="AW28" s="43">
        <f t="shared" si="4"/>
        <v>1.5</v>
      </c>
      <c r="AX28" s="43">
        <f t="shared" si="5"/>
        <v>2.2500000000000004</v>
      </c>
      <c r="AY28" s="155">
        <v>7.4373333333333331</v>
      </c>
      <c r="AZ28" s="156">
        <f t="shared" si="6"/>
        <v>111.56</v>
      </c>
      <c r="BA28" s="45">
        <f>IF(A28&lt;&gt;"",IF(_xlfn.XLOOKUP(A28,'1C'!A:A,'1C'!A:A,0,0)&gt;0,1,0),"")</f>
        <v>0</v>
      </c>
      <c r="BB28" s="149">
        <f>IF(C28&lt;&gt;"",IF(_xlfn.XLOOKUP(C28,'1C'!S:S,'1C'!S:S,0,0)&gt;0,0,1),"")</f>
        <v>0</v>
      </c>
      <c r="BC28" s="73">
        <f t="shared" si="7"/>
        <v>1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06-357-09</v>
      </c>
      <c r="C29" s="44" t="s">
        <v>2064</v>
      </c>
      <c r="D29" s="43" t="str">
        <f>VLOOKUP(C29,Names!A:B,2,0)</f>
        <v>ACDC Ballpark</v>
      </c>
      <c r="E29" s="43" t="str">
        <f>IF(F29&lt;&gt;"",IFERROR(VLOOKUP(F29,Категории!A:B,2,0),""),"Требуется категория")</f>
        <v>Бейсболки</v>
      </c>
      <c r="F29" s="44" t="s">
        <v>2311</v>
      </c>
      <c r="G29" s="63" t="s">
        <v>2309</v>
      </c>
      <c r="H29" s="44" t="s">
        <v>388</v>
      </c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45" t="str">
        <f>IF(K29&lt;&gt;"",IFERROR(VLOOKUP(A29,'1C'!A:T,18,0),IFERROR(VLOOKUP(K29,Colors!D:E,2,0),"")),"")</f>
        <v>черный</v>
      </c>
      <c r="N29" s="141" t="str">
        <f>Order!B27</f>
        <v>100% Хлопок</v>
      </c>
      <c r="O29" s="65"/>
      <c r="P29" s="63" t="s">
        <v>43</v>
      </c>
      <c r="Q29" s="59" t="s">
        <v>15</v>
      </c>
      <c r="R29" s="58" t="s">
        <v>382</v>
      </c>
      <c r="S29" s="58">
        <v>44</v>
      </c>
      <c r="V29" s="58"/>
      <c r="X29" s="58"/>
      <c r="Z29" s="58"/>
      <c r="AB29" s="58"/>
      <c r="AD29" s="58"/>
      <c r="AQ29" s="57">
        <f t="shared" si="1"/>
        <v>44</v>
      </c>
      <c r="AR29" s="66" t="str">
        <f>Order!A27</f>
        <v>BD</v>
      </c>
      <c r="AS29" s="56" t="str">
        <f ca="1">IF(BA29&gt;0,_xlfn.XLOOKUP(A29,'1C'!$A:$A,'1C'!P:P,"",0,),IF(AR29&lt;&gt;"",VLOOKUP(AR29,INDIRECT(SUBSTITUTE($J29," ","")&amp;"Manufactures"),3,0),"Требуется код страны"))</f>
        <v>American Needle, Inc; 1275 Busch Parkway, Buffalo Grove, IL 60089, USA</v>
      </c>
      <c r="AT29" s="56" t="str">
        <f ca="1">IF(BA29&gt;0,_xlfn.XLOOKUP(A29,'1C'!$A:$A,'1C'!O:O,"",0),IF(AR29&lt;&gt;"",VLOOKUP(AR29,INDIRECT(SUBSTITUTE($J29," ","")&amp;"Manufactures"),2,0),"Требуется код страны"))</f>
        <v>Бангладеш</v>
      </c>
      <c r="AU29" s="76">
        <f t="shared" si="2"/>
        <v>0.1</v>
      </c>
      <c r="AV29" s="43">
        <f t="shared" si="3"/>
        <v>0.15000000000000002</v>
      </c>
      <c r="AW29" s="43">
        <f t="shared" si="4"/>
        <v>4.4000000000000004</v>
      </c>
      <c r="AX29" s="43">
        <f t="shared" si="5"/>
        <v>6.6000000000000014</v>
      </c>
      <c r="AY29" s="155">
        <v>7.4375</v>
      </c>
      <c r="AZ29" s="156">
        <f t="shared" si="6"/>
        <v>327.25</v>
      </c>
      <c r="BA29" s="45">
        <f>IF(A29&lt;&gt;"",IF(_xlfn.XLOOKUP(A29,'1C'!A:A,'1C'!A:A,0,0)&gt;0,1,0),"")</f>
        <v>0</v>
      </c>
      <c r="BB29" s="149">
        <f>IF(C29&lt;&gt;"",IF(_xlfn.XLOOKUP(C29,'1C'!S:S,'1C'!S:S,0,0)&gt;0,0,1),"")</f>
        <v>0</v>
      </c>
      <c r="BC29" s="73">
        <f t="shared" si="7"/>
        <v>1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06-358-17</v>
      </c>
      <c r="C30" s="44" t="s">
        <v>2065</v>
      </c>
      <c r="D30" s="43" t="str">
        <f>VLOOKUP(C30,Names!A:B,2,0)</f>
        <v>BOWIE Ballpark</v>
      </c>
      <c r="E30" s="43" t="str">
        <f>IF(F30&lt;&gt;"",IFERROR(VLOOKUP(F30,Категории!A:B,2,0),""),"Требуется категория")</f>
        <v>Бейсболки</v>
      </c>
      <c r="F30" s="44" t="s">
        <v>2311</v>
      </c>
      <c r="G30" s="63" t="s">
        <v>2309</v>
      </c>
      <c r="H30" s="44" t="s">
        <v>388</v>
      </c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45" t="str">
        <f>IF(K30&lt;&gt;"",IFERROR(VLOOKUP(A30,'1C'!A:T,18,0),IFERROR(VLOOKUP(K30,Colors!D:E,2,0),"")),"")</f>
        <v>белый</v>
      </c>
      <c r="N30" s="141" t="str">
        <f>Order!B28</f>
        <v>100% Хлопок</v>
      </c>
      <c r="O30" s="65"/>
      <c r="P30" s="63" t="s">
        <v>43</v>
      </c>
      <c r="Q30" s="59" t="s">
        <v>15</v>
      </c>
      <c r="R30" s="58" t="s">
        <v>382</v>
      </c>
      <c r="S30" s="58">
        <v>12</v>
      </c>
      <c r="V30" s="58"/>
      <c r="X30" s="58"/>
      <c r="Z30" s="58"/>
      <c r="AB30" s="58"/>
      <c r="AD30" s="58"/>
      <c r="AQ30" s="57">
        <f t="shared" si="1"/>
        <v>12</v>
      </c>
      <c r="AR30" s="66" t="str">
        <f>Order!A28</f>
        <v>BD</v>
      </c>
      <c r="AS30" s="56" t="str">
        <f ca="1">IF(BA30&gt;0,_xlfn.XLOOKUP(A30,'1C'!$A:$A,'1C'!P:P,"",0,),IF(AR30&lt;&gt;"",VLOOKUP(AR30,INDIRECT(SUBSTITUTE($J30," ","")&amp;"Manufactures"),3,0),"Требуется код страны"))</f>
        <v>American Needle, Inc; 1275 Busch Parkway, Buffalo Grove, IL 60089, USA</v>
      </c>
      <c r="AT30" s="56" t="str">
        <f ca="1">IF(BA30&gt;0,_xlfn.XLOOKUP(A30,'1C'!$A:$A,'1C'!O:O,"",0),IF(AR30&lt;&gt;"",VLOOKUP(AR30,INDIRECT(SUBSTITUTE($J30," ","")&amp;"Manufactures"),2,0),"Требуется код страны"))</f>
        <v>Бангладеш</v>
      </c>
      <c r="AU30" s="76">
        <f t="shared" si="2"/>
        <v>0.1</v>
      </c>
      <c r="AV30" s="43">
        <f t="shared" si="3"/>
        <v>0.15000000000000002</v>
      </c>
      <c r="AW30" s="43">
        <f t="shared" si="4"/>
        <v>1.2000000000000002</v>
      </c>
      <c r="AX30" s="43">
        <f t="shared" si="5"/>
        <v>1.8000000000000003</v>
      </c>
      <c r="AY30" s="155">
        <v>7.4375</v>
      </c>
      <c r="AZ30" s="156">
        <f t="shared" si="6"/>
        <v>89.25</v>
      </c>
      <c r="BA30" s="45">
        <f>IF(A30&lt;&gt;"",IF(_xlfn.XLOOKUP(A30,'1C'!A:A,'1C'!A:A,0,0)&gt;0,1,0),"")</f>
        <v>0</v>
      </c>
      <c r="BB30" s="149">
        <f>IF(C30&lt;&gt;"",IF(_xlfn.XLOOKUP(C30,'1C'!S:S,'1C'!S:S,0,0)&gt;0,0,1),"")</f>
        <v>0</v>
      </c>
      <c r="BC30" s="73">
        <f t="shared" si="7"/>
        <v>1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06-359-06</v>
      </c>
      <c r="C31" s="44" t="s">
        <v>2066</v>
      </c>
      <c r="D31" s="43" t="str">
        <f>VLOOKUP(C31,Names!A:B,2,0)</f>
        <v>Pink Floyd Ballpark</v>
      </c>
      <c r="E31" s="43" t="str">
        <f>IF(F31&lt;&gt;"",IFERROR(VLOOKUP(F31,Категории!A:B,2,0),""),"Требуется категория")</f>
        <v>Бейсболки</v>
      </c>
      <c r="F31" s="44" t="s">
        <v>2311</v>
      </c>
      <c r="G31" s="63" t="s">
        <v>2309</v>
      </c>
      <c r="H31" s="44" t="s">
        <v>388</v>
      </c>
      <c r="J31" s="59" t="str">
        <f>'1C'!$AF$1</f>
        <v>American Needle</v>
      </c>
      <c r="K31" s="103" t="s">
        <v>2264</v>
      </c>
      <c r="L31" s="58" t="s">
        <v>71</v>
      </c>
      <c r="M31" s="66"/>
      <c r="N31" s="141" t="str">
        <f>Order!B29</f>
        <v>100% Хлопок</v>
      </c>
      <c r="O31" s="65"/>
      <c r="P31" s="63" t="s">
        <v>43</v>
      </c>
      <c r="Q31" s="59" t="s">
        <v>15</v>
      </c>
      <c r="R31" s="58" t="s">
        <v>382</v>
      </c>
      <c r="S31" s="58">
        <v>38</v>
      </c>
      <c r="V31" s="58"/>
      <c r="X31" s="58"/>
      <c r="Z31" s="58"/>
      <c r="AB31" s="58"/>
      <c r="AD31" s="58"/>
      <c r="AQ31" s="57">
        <f t="shared" si="1"/>
        <v>38</v>
      </c>
      <c r="AR31" s="66" t="str">
        <f>Order!A29</f>
        <v>BD</v>
      </c>
      <c r="AS31" s="56" t="str">
        <f ca="1">IF(BA31&gt;0,_xlfn.XLOOKUP(A31,'1C'!$A:$A,'1C'!P:P,"",0,),IF(AR31&lt;&gt;"",VLOOKUP(AR31,INDIRECT(SUBSTITUTE($J31," ","")&amp;"Manufactures"),3,0),"Требуется код страны"))</f>
        <v>American Needle, Inc; 1275 Busch Parkway, Buffalo Grove, IL 60089, USA</v>
      </c>
      <c r="AT31" s="56" t="str">
        <f ca="1">IF(BA31&gt;0,_xlfn.XLOOKUP(A31,'1C'!$A:$A,'1C'!O:O,"",0),IF(AR31&lt;&gt;"",VLOOKUP(AR31,INDIRECT(SUBSTITUTE($J31," ","")&amp;"Manufactures"),2,0),"Требуется код страны"))</f>
        <v>Бангладеш</v>
      </c>
      <c r="AU31" s="76">
        <f t="shared" si="2"/>
        <v>0.1</v>
      </c>
      <c r="AV31" s="43">
        <f t="shared" si="3"/>
        <v>0.15000000000000002</v>
      </c>
      <c r="AW31" s="43">
        <f t="shared" si="4"/>
        <v>3.8000000000000003</v>
      </c>
      <c r="AX31" s="43">
        <f t="shared" si="5"/>
        <v>5.7000000000000011</v>
      </c>
      <c r="AY31" s="155">
        <v>7.4376315789473679</v>
      </c>
      <c r="AZ31" s="156">
        <f t="shared" si="6"/>
        <v>282.63</v>
      </c>
      <c r="BA31" s="45">
        <f>IF(A31&lt;&gt;"",IF(_xlfn.XLOOKUP(A31,'1C'!A:A,'1C'!A:A,0,0)&gt;0,1,0),"")</f>
        <v>0</v>
      </c>
      <c r="BB31" s="149">
        <f>IF(C31&lt;&gt;"",IF(_xlfn.XLOOKUP(C31,'1C'!S:S,'1C'!S:S,0,0)&gt;0,0,1),"")</f>
        <v>0</v>
      </c>
      <c r="BC31" s="73">
        <f t="shared" si="7"/>
        <v>1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06-360-17</v>
      </c>
      <c r="C32" s="44" t="s">
        <v>2067</v>
      </c>
      <c r="D32" s="43" t="str">
        <f>VLOOKUP(C32,Names!A:B,2,0)</f>
        <v>Smokey Bear Washed Slouch</v>
      </c>
      <c r="E32" s="43" t="str">
        <f>IF(F32&lt;&gt;"",IFERROR(VLOOKUP(F32,Категории!A:B,2,0),""),"Требуется категория")</f>
        <v>Бейсболки</v>
      </c>
      <c r="F32" s="44" t="s">
        <v>2311</v>
      </c>
      <c r="G32" s="63" t="s">
        <v>2709</v>
      </c>
      <c r="H32" s="44" t="s">
        <v>388</v>
      </c>
      <c r="J32" s="59" t="str">
        <f>'1C'!$AF$1</f>
        <v>American Needle</v>
      </c>
      <c r="K32" s="103" t="s">
        <v>2262</v>
      </c>
      <c r="L32" s="58" t="s">
        <v>57</v>
      </c>
      <c r="M32" s="66"/>
      <c r="N32" s="141" t="str">
        <f>Order!B30</f>
        <v>100% Хлопок</v>
      </c>
      <c r="O32" s="65"/>
      <c r="P32" s="63" t="s">
        <v>43</v>
      </c>
      <c r="Q32" s="59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tr">
        <f>Order!A30</f>
        <v>BD</v>
      </c>
      <c r="AS32" s="56" t="str">
        <f ca="1">IF(BA32&gt;0,_xlfn.XLOOKUP(A32,'1C'!$A:$A,'1C'!P:P,"",0,),IF(AR32&lt;&gt;"",VLOOKUP(AR32,INDIRECT(SUBSTITUTE($J32," ","")&amp;"Manufactures"),3,0),"Требуется код страны"))</f>
        <v>American Needle, Inc; 1275 Busch Parkway, Buffalo Grove, IL 60089, USA</v>
      </c>
      <c r="AT32" s="56" t="str">
        <f ca="1">IF(BA32&gt;0,_xlfn.XLOOKUP(A32,'1C'!$A:$A,'1C'!O:O,"",0),IF(AR32&lt;&gt;"",VLOOKUP(AR32,INDIRECT(SUBSTITUTE($J32," ","")&amp;"Manufactures"),2,0),"Требуется код страны"))</f>
        <v>Бангладеш</v>
      </c>
      <c r="AU32" s="76">
        <f t="shared" si="2"/>
        <v>0.1</v>
      </c>
      <c r="AV32" s="43">
        <f t="shared" si="3"/>
        <v>0.15000000000000002</v>
      </c>
      <c r="AW32" s="43">
        <f t="shared" si="4"/>
        <v>0.60000000000000009</v>
      </c>
      <c r="AX32" s="43">
        <f t="shared" si="5"/>
        <v>0.90000000000000013</v>
      </c>
      <c r="AY32" s="155">
        <v>7.8633333333333333</v>
      </c>
      <c r="AZ32" s="156">
        <f t="shared" si="6"/>
        <v>47.18</v>
      </c>
      <c r="BA32" s="45">
        <f>IF(A32&lt;&gt;"",IF(_xlfn.XLOOKUP(A32,'1C'!A:A,'1C'!A:A,0,0)&gt;0,1,0),"")</f>
        <v>0</v>
      </c>
      <c r="BB32" s="149">
        <f>IF(C32&lt;&gt;"",IF(_xlfn.XLOOKUP(C32,'1C'!S:S,'1C'!S:S,0,0)&gt;0,0,1),"")</f>
        <v>0</v>
      </c>
      <c r="BC32" s="73">
        <f t="shared" si="7"/>
        <v>1</v>
      </c>
    </row>
    <row r="33" spans="1:55" ht="119.65" customHeight="1">
      <c r="A33" s="43" t="str">
        <f t="shared" si="0"/>
        <v>21005A-ASEheather gray - 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06-361-10</v>
      </c>
      <c r="C33" s="44" t="s">
        <v>2068</v>
      </c>
      <c r="D33" s="43" t="str">
        <f>VLOOKUP(C33,Names!A:B,2,0)</f>
        <v>AUSTIN SENATORS Archive Legend</v>
      </c>
      <c r="E33" s="43" t="str">
        <f>IF(F33&lt;&gt;"",IFERROR(VLOOKUP(F33,Категории!A:B,2,0),""),"Требуется категория")</f>
        <v>Бейсболки</v>
      </c>
      <c r="F33" s="44" t="s">
        <v>2311</v>
      </c>
      <c r="G33" s="63" t="s">
        <v>883</v>
      </c>
      <c r="H33" s="44" t="s">
        <v>388</v>
      </c>
      <c r="J33" s="59" t="str">
        <f>'1C'!$AF$1</f>
        <v>American Needle</v>
      </c>
      <c r="K33" s="103" t="s">
        <v>2266</v>
      </c>
      <c r="L33" s="58" t="s">
        <v>246</v>
      </c>
      <c r="M33" s="66"/>
      <c r="N33" s="141" t="str">
        <f>Order!B31</f>
        <v>60% Полиэстер - 40% Шерсть</v>
      </c>
      <c r="O33" s="65"/>
      <c r="P33" s="63" t="s">
        <v>44</v>
      </c>
      <c r="Q33" s="59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tr">
        <f>Order!A31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American Needle, Inc; 1275 Busch Parkway, Buffalo Grove, IL 60089, USA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1.2000000000000002</v>
      </c>
      <c r="AX33" s="43">
        <f t="shared" si="5"/>
        <v>1.8000000000000003</v>
      </c>
      <c r="AY33" s="155">
        <v>10.625</v>
      </c>
      <c r="AZ33" s="156">
        <f t="shared" si="6"/>
        <v>127.5</v>
      </c>
      <c r="BA33" s="45">
        <f>IF(A33&lt;&gt;"",IF(_xlfn.XLOOKUP(A33,'1C'!A:A,'1C'!A:A,0,0)&gt;0,1,0),"")</f>
        <v>0</v>
      </c>
      <c r="BB33" s="149">
        <f>IF(C33&lt;&gt;"",IF(_xlfn.XLOOKUP(C33,'1C'!S:S,'1C'!S:S,0,0)&gt;0,0,1),"")</f>
        <v>0</v>
      </c>
      <c r="BC33" s="73">
        <f t="shared" si="7"/>
        <v>1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2069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45" t="str">
        <f>IF(K34&lt;&gt;"",IFERROR(VLOOKUP(A34,'1C'!A:T,18,0),IFERROR(VLOOKUP(K34,Colors!D:E,2,0),"")),"")</f>
        <v>черный</v>
      </c>
      <c r="N34" s="146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>
        <v>17</v>
      </c>
      <c r="V34" s="58"/>
      <c r="X34" s="58"/>
      <c r="Z34" s="58"/>
      <c r="AB34" s="58"/>
      <c r="AD34" s="58"/>
      <c r="AQ34" s="57">
        <f t="shared" si="1"/>
        <v>17</v>
      </c>
      <c r="AR34" s="14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1.7000000000000002</v>
      </c>
      <c r="AX34" s="43">
        <f t="shared" si="5"/>
        <v>2.5500000000000003</v>
      </c>
      <c r="AY34" s="155">
        <v>10.625294117647059</v>
      </c>
      <c r="AZ34" s="156">
        <f t="shared" si="6"/>
        <v>180.63</v>
      </c>
      <c r="BA34" s="45">
        <f>IF(A34&lt;&gt;"",IF(_xlfn.XLOOKUP(A34,'1C'!A:A,'1C'!A:A,0,0)&gt;0,1,0),"")</f>
        <v>1</v>
      </c>
      <c r="BB34" s="149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2070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45" t="str">
        <f>IF(K35&lt;&gt;"",IFERROR(VLOOKUP(A35,'1C'!A:T,18,0),IFERROR(VLOOKUP(K35,Colors!D:E,2,0),"")),"")</f>
        <v>черный</v>
      </c>
      <c r="N35" s="146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>
        <v>17</v>
      </c>
      <c r="V35" s="58"/>
      <c r="X35" s="58"/>
      <c r="Z35" s="58"/>
      <c r="AB35" s="58"/>
      <c r="AD35" s="58"/>
      <c r="AQ35" s="57">
        <f t="shared" si="1"/>
        <v>17</v>
      </c>
      <c r="AR35" s="14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1.7000000000000002</v>
      </c>
      <c r="AX35" s="43">
        <f t="shared" si="5"/>
        <v>2.5500000000000003</v>
      </c>
      <c r="AY35" s="155">
        <v>10.625294117647059</v>
      </c>
      <c r="AZ35" s="156">
        <f t="shared" si="6"/>
        <v>180.63</v>
      </c>
      <c r="BA35" s="45">
        <f>IF(A35&lt;&gt;"",IF(_xlfn.XLOOKUP(A35,'1C'!A:A,'1C'!A:A,0,0)&gt;0,1,0),"")</f>
        <v>1</v>
      </c>
      <c r="BB35" s="149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06-362-72</v>
      </c>
      <c r="C36" s="44" t="s">
        <v>2071</v>
      </c>
      <c r="D36" s="43" t="str">
        <f>VLOOKUP(C36,Names!A:B,2,0)</f>
        <v>BALT ELITE GIANTS Archive Legend NL</v>
      </c>
      <c r="E36" s="43" t="str">
        <f>IF(F36&lt;&gt;"",IFERROR(VLOOKUP(F36,Категории!A:B,2,0),""),"Требуется категория")</f>
        <v>Бейсболки</v>
      </c>
      <c r="F36" s="44" t="s">
        <v>2311</v>
      </c>
      <c r="G36" s="63" t="s">
        <v>883</v>
      </c>
      <c r="H36" s="44" t="s">
        <v>388</v>
      </c>
      <c r="J36" s="59" t="str">
        <f>'1C'!$AF$1</f>
        <v>American Needle</v>
      </c>
      <c r="K36" s="103" t="s">
        <v>1634</v>
      </c>
      <c r="L36" s="58" t="s">
        <v>302</v>
      </c>
      <c r="M36" s="66"/>
      <c r="N36" s="141" t="str">
        <f>Order!B34</f>
        <v>60% Полиэстер - 40% Шерсть</v>
      </c>
      <c r="O36" s="65"/>
      <c r="P36" s="63" t="s">
        <v>44</v>
      </c>
      <c r="Q36" s="59" t="s">
        <v>15</v>
      </c>
      <c r="R36" s="58" t="s">
        <v>382</v>
      </c>
      <c r="S36" s="58">
        <v>17</v>
      </c>
      <c r="V36" s="58"/>
      <c r="X36" s="58"/>
      <c r="Z36" s="58"/>
      <c r="AB36" s="58"/>
      <c r="AD36" s="58"/>
      <c r="AQ36" s="59">
        <f t="shared" si="1"/>
        <v>17</v>
      </c>
      <c r="AR36" s="66" t="str">
        <f>Order!A34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American Needle, Inc; 1275 Busch Parkway, Buffalo Grove, IL 60089, USA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1.7000000000000002</v>
      </c>
      <c r="AX36" s="43">
        <f t="shared" si="5"/>
        <v>2.5500000000000003</v>
      </c>
      <c r="AY36" s="155">
        <v>10.625294117647059</v>
      </c>
      <c r="AZ36" s="156">
        <f t="shared" si="6"/>
        <v>180.63</v>
      </c>
      <c r="BA36" s="45">
        <f>IF(A36&lt;&gt;"",IF(_xlfn.XLOOKUP(A36,'1C'!A:A,'1C'!A:A,0,0)&gt;0,1,0),"")</f>
        <v>0</v>
      </c>
      <c r="BB36" s="149">
        <f>IF(C36&lt;&gt;"",IF(_xlfn.XLOOKUP(C36,'1C'!S:S,'1C'!S:S,0,0)&gt;0,0,1),"")</f>
        <v>0</v>
      </c>
      <c r="BC36" s="73">
        <f t="shared" si="7"/>
        <v>1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06-363-09</v>
      </c>
      <c r="C37" s="44" t="s">
        <v>2072</v>
      </c>
      <c r="D37" s="43" t="str">
        <f>VLOOKUP(C37,Names!A:B,2,0)</f>
        <v>BRKLYN ROYAL GIANTS Archive Legend NL</v>
      </c>
      <c r="E37" s="43" t="str">
        <f>IF(F37&lt;&gt;"",IFERROR(VLOOKUP(F37,Категории!A:B,2,0),""),"Требуется категория")</f>
        <v>Бейсболки</v>
      </c>
      <c r="F37" s="44" t="s">
        <v>2311</v>
      </c>
      <c r="G37" s="63" t="s">
        <v>883</v>
      </c>
      <c r="H37" s="44" t="s">
        <v>388</v>
      </c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45" t="str">
        <f>IF(K37&lt;&gt;"",IFERROR(VLOOKUP(A37,'1C'!A:T,18,0),IFERROR(VLOOKUP(K37,Colors!D:E,2,0),"")),"")</f>
        <v>черный</v>
      </c>
      <c r="N37" s="141" t="str">
        <f>Order!B35</f>
        <v>60% Полиэстер - 40% Шерсть</v>
      </c>
      <c r="O37" s="65"/>
      <c r="P37" s="63" t="s">
        <v>44</v>
      </c>
      <c r="Q37" s="59" t="s">
        <v>15</v>
      </c>
      <c r="R37" s="58" t="s">
        <v>382</v>
      </c>
      <c r="S37" s="58">
        <v>17</v>
      </c>
      <c r="V37" s="58"/>
      <c r="X37" s="58"/>
      <c r="Z37" s="58"/>
      <c r="AB37" s="58"/>
      <c r="AD37" s="58"/>
      <c r="AQ37" s="59">
        <f t="shared" si="1"/>
        <v>17</v>
      </c>
      <c r="AR37" s="66" t="str">
        <f>Order!A35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American Needle, Inc; 1275 Busch Parkway, Buffalo Grove, IL 60089, USA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1.7000000000000002</v>
      </c>
      <c r="AX37" s="43">
        <f t="shared" si="5"/>
        <v>2.5500000000000003</v>
      </c>
      <c r="AY37" s="155">
        <v>10.625294117647059</v>
      </c>
      <c r="AZ37" s="156">
        <f t="shared" si="6"/>
        <v>180.63</v>
      </c>
      <c r="BA37" s="45">
        <f>IF(A37&lt;&gt;"",IF(_xlfn.XLOOKUP(A37,'1C'!A:A,'1C'!A:A,0,0)&gt;0,1,0),"")</f>
        <v>0</v>
      </c>
      <c r="BB37" s="149">
        <f>IF(C37&lt;&gt;"",IF(_xlfn.XLOOKUP(C37,'1C'!S:S,'1C'!S:S,0,0)&gt;0,0,1),"")</f>
        <v>0</v>
      </c>
      <c r="BC37" s="73">
        <f t="shared" si="7"/>
        <v>1</v>
      </c>
    </row>
    <row r="38" spans="1:55" ht="128.65" customHeight="1">
      <c r="A38" s="43" t="str">
        <f t="shared" si="0"/>
        <v>21005A-BTTivrl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06-143-38</v>
      </c>
      <c r="C38" s="44" t="s">
        <v>2073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1396</v>
      </c>
      <c r="L38" s="59" t="str">
        <f>IF(K38&lt;&gt;"",IFERROR(VLOOKUP(A38,'1C'!A:T,8,0),IFERROR(VLOOKUP(K38,Colors!D:E,2,0),"")),"")</f>
        <v>белый / синий</v>
      </c>
      <c r="M38" s="145" t="str">
        <f>IF(K38&lt;&gt;"",IFERROR(VLOOKUP(A38,'1C'!A:T,18,0),IFERROR(VLOOKUP(K38,Colors!D:E,2,0),"")),"")</f>
        <v>белый</v>
      </c>
      <c r="N38" s="146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>
        <v>3</v>
      </c>
      <c r="V38" s="58"/>
      <c r="X38" s="58"/>
      <c r="Z38" s="58"/>
      <c r="AB38" s="58"/>
      <c r="AD38" s="58"/>
      <c r="AQ38" s="59">
        <f t="shared" si="1"/>
        <v>3</v>
      </c>
      <c r="AR38" s="14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0.30000000000000004</v>
      </c>
      <c r="AX38" s="43">
        <f t="shared" si="5"/>
        <v>0.45000000000000007</v>
      </c>
      <c r="AY38" s="155">
        <v>10.626666666666667</v>
      </c>
      <c r="AZ38" s="156">
        <f t="shared" si="6"/>
        <v>31.880000000000003</v>
      </c>
      <c r="BA38" s="45">
        <f>IF(A38&lt;&gt;"",IF(_xlfn.XLOOKUP(A38,'1C'!A:A,'1C'!A:A,0,0)&gt;0,1,0),"")</f>
        <v>1</v>
      </c>
      <c r="BB38" s="149">
        <f>IF(C38&lt;&gt;"",IF(_xlfn.XLOOKUP(C38,'1C'!S:S,'1C'!S:S,0,0)&gt;0,0,1),"")</f>
        <v>0</v>
      </c>
      <c r="BC38" s="73">
        <f t="shared" si="7"/>
        <v>0</v>
      </c>
    </row>
    <row r="39" spans="1:55" ht="144" customHeight="1">
      <c r="A39" s="43" t="str">
        <f t="shared" si="0"/>
        <v>21005A-CBSroyal-ivory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06-145-95</v>
      </c>
      <c r="C39" s="44" t="s">
        <v>2074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1403</v>
      </c>
      <c r="L39" s="59" t="str">
        <f>IF(K39&lt;&gt;"",IFERROR(VLOOKUP(A39,'1C'!A:T,8,0),IFERROR(VLOOKUP(K39,Colors!D:E,2,0),"")),"")</f>
        <v>синий / белый</v>
      </c>
      <c r="M39" s="145" t="str">
        <f>IF(K39&lt;&gt;"",IFERROR(VLOOKUP(A39,'1C'!A:T,18,0),IFERROR(VLOOKUP(K39,Colors!D:E,2,0),"")),"")</f>
        <v>синий</v>
      </c>
      <c r="N39" s="146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1.2000000000000002</v>
      </c>
      <c r="AX39" s="43">
        <f t="shared" si="5"/>
        <v>1.8000000000000003</v>
      </c>
      <c r="AY39" s="155">
        <v>10.625</v>
      </c>
      <c r="AZ39" s="156">
        <f t="shared" si="6"/>
        <v>127.5</v>
      </c>
      <c r="BA39" s="45">
        <f>IF(A39&lt;&gt;"",IF(_xlfn.XLOOKUP(A39,'1C'!A:A,'1C'!A:A,0,0)&gt;0,1,0),"")</f>
        <v>1</v>
      </c>
      <c r="BB39" s="149">
        <f>IF(C39&lt;&gt;"",IF(_xlfn.XLOOKUP(C39,'1C'!S:S,'1C'!S:S,0,0)&gt;0,0,1),"")</f>
        <v>0</v>
      </c>
      <c r="BC39" s="73">
        <f t="shared" si="7"/>
        <v>0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06-364-06</v>
      </c>
      <c r="C40" s="44" t="s">
        <v>2075</v>
      </c>
      <c r="D40" s="43" t="str">
        <f>VLOOKUP(C40,Names!A:B,2,0)</f>
        <v>Cleveland Cubs Archive Legend NL</v>
      </c>
      <c r="E40" s="43" t="str">
        <f>IF(F40&lt;&gt;"",IFERROR(VLOOKUP(F40,Категории!A:B,2,0),""),"Требуется категория")</f>
        <v>Бейсболки</v>
      </c>
      <c r="F40" s="44" t="s">
        <v>2311</v>
      </c>
      <c r="G40" s="63" t="s">
        <v>883</v>
      </c>
      <c r="H40" s="44" t="s">
        <v>388</v>
      </c>
      <c r="J40" s="43" t="str">
        <f>'1C'!$AF$1</f>
        <v>American Needle</v>
      </c>
      <c r="K40" s="104" t="s">
        <v>1572</v>
      </c>
      <c r="L40" s="58" t="s">
        <v>71</v>
      </c>
      <c r="M40" s="66"/>
      <c r="N40" s="141" t="str">
        <f>Order!B38</f>
        <v>60% Полиэстер - 40% Шерсть</v>
      </c>
      <c r="O40" s="65"/>
      <c r="P40" s="63" t="s">
        <v>44</v>
      </c>
      <c r="Q40" s="59" t="s">
        <v>15</v>
      </c>
      <c r="R40" s="58" t="s">
        <v>382</v>
      </c>
      <c r="S40" s="58">
        <v>29</v>
      </c>
      <c r="V40" s="58"/>
      <c r="X40" s="58"/>
      <c r="Z40" s="58"/>
      <c r="AB40" s="58"/>
      <c r="AD40" s="58"/>
      <c r="AQ40" s="59">
        <f t="shared" si="1"/>
        <v>29</v>
      </c>
      <c r="AR40" s="66" t="str">
        <f>Order!A38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American Needle, Inc; 1275 Busch Parkway, Buffalo Grove, IL 60089, USA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5">
        <v>10.625172413793104</v>
      </c>
      <c r="AZ40" s="156">
        <f t="shared" si="6"/>
        <v>308.13</v>
      </c>
      <c r="BA40" s="45">
        <f>IF(A40&lt;&gt;"",IF(_xlfn.XLOOKUP(A40,'1C'!A:A,'1C'!A:A,0,0)&gt;0,1,0),"")</f>
        <v>0</v>
      </c>
      <c r="BB40" s="149">
        <f>IF(C40&lt;&gt;"",IF(_xlfn.XLOOKUP(C40,'1C'!S:S,'1C'!S:S,0,0)&gt;0,0,1),"")</f>
        <v>0</v>
      </c>
      <c r="BC40" s="73">
        <f t="shared" si="7"/>
        <v>1</v>
      </c>
    </row>
    <row r="41" spans="1:55" ht="144" customHeight="1">
      <c r="A41" s="43" t="str">
        <f t="shared" si="0"/>
        <v>21005A-CHOivory-navy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06-146-70</v>
      </c>
      <c r="C41" s="44" t="s">
        <v>2076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1407</v>
      </c>
      <c r="L41" s="56" t="str">
        <f>IF(K41&lt;&gt;"",IFERROR(VLOOKUP(A41,'1C'!A:T,8,0),IFERROR(VLOOKUP(K41,Colors!D:E,2,0),"")),"")</f>
        <v>белый / темно-синий</v>
      </c>
      <c r="M41" s="145" t="str">
        <f>IF(K41&lt;&gt;"",IFERROR(VLOOKUP(A41,'1C'!A:T,18,0),IFERROR(VLOOKUP(K41,Colors!D:E,2,0),"")),"")</f>
        <v>белый</v>
      </c>
      <c r="N41" s="146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>
        <v>12</v>
      </c>
      <c r="V41" s="58"/>
      <c r="X41" s="58"/>
      <c r="Z41" s="58"/>
      <c r="AB41" s="58"/>
      <c r="AD41" s="58"/>
      <c r="AQ41" s="59">
        <f t="shared" si="1"/>
        <v>12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1.2000000000000002</v>
      </c>
      <c r="AX41" s="43">
        <f t="shared" si="5"/>
        <v>1.8000000000000003</v>
      </c>
      <c r="AY41" s="155">
        <v>10.625</v>
      </c>
      <c r="AZ41" s="156">
        <f t="shared" si="6"/>
        <v>127.5</v>
      </c>
      <c r="BA41" s="45">
        <f>IF(A41&lt;&gt;"",IF(_xlfn.XLOOKUP(A41,'1C'!A:A,'1C'!A:A,0,0)&gt;0,1,0),"")</f>
        <v>1</v>
      </c>
      <c r="BB41" s="149">
        <f>IF(C41&lt;&gt;"",IF(_xlfn.XLOOKUP(C41,'1C'!S:S,'1C'!S:S,0,0)&gt;0,0,1),"")</f>
        <v>0</v>
      </c>
      <c r="BC41" s="73">
        <f t="shared" si="7"/>
        <v>0</v>
      </c>
    </row>
    <row r="42" spans="1:55" ht="119.65" customHeight="1">
      <c r="A42" s="43" t="str">
        <f t="shared" si="0"/>
        <v>21005A-CUGivory-black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06-148-48</v>
      </c>
      <c r="C42" s="44" t="s">
        <v>2077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1415</v>
      </c>
      <c r="L42" s="59" t="str">
        <f>IF(K42&lt;&gt;"",IFERROR(VLOOKUP(A42,'1C'!A:T,8,0),IFERROR(VLOOKUP(K42,Colors!D:E,2,0),"")),"")</f>
        <v>белый / черный</v>
      </c>
      <c r="M42" s="145" t="str">
        <f>IF(K42&lt;&gt;"",IFERROR(VLOOKUP(A42,'1C'!A:T,18,0),IFERROR(VLOOKUP(K42,Colors!D:E,2,0),"")),"")</f>
        <v>белый</v>
      </c>
      <c r="N42" s="146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>
        <v>10</v>
      </c>
      <c r="V42" s="58"/>
      <c r="X42" s="58"/>
      <c r="Z42" s="58"/>
      <c r="AB42" s="58"/>
      <c r="AD42" s="58"/>
      <c r="AQ42" s="59">
        <f t="shared" si="1"/>
        <v>10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1</v>
      </c>
      <c r="AX42" s="43">
        <f t="shared" si="5"/>
        <v>1.5000000000000002</v>
      </c>
      <c r="AY42" s="155">
        <v>10.625</v>
      </c>
      <c r="AZ42" s="156">
        <f t="shared" si="6"/>
        <v>106.25</v>
      </c>
      <c r="BA42" s="45">
        <f>IF(A42&lt;&gt;"",IF(_xlfn.XLOOKUP(A42,'1C'!A:A,'1C'!A:A,0,0)&gt;0,1,0),"")</f>
        <v>1</v>
      </c>
      <c r="BB42" s="149">
        <f>IF(C42&lt;&gt;"",IF(_xlfn.XLOOKUP(C42,'1C'!S:S,'1C'!S:S,0,0)&gt;0,0,1),"")</f>
        <v>0</v>
      </c>
      <c r="BC42" s="73">
        <f t="shared" si="7"/>
        <v>0</v>
      </c>
    </row>
    <row r="43" spans="1:55" ht="144" customHeight="1">
      <c r="A43" s="43" t="str">
        <f t="shared" si="0"/>
        <v>21005A-DTWivory-navy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06-149-70</v>
      </c>
      <c r="C43" s="44" t="s">
        <v>2078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1407</v>
      </c>
      <c r="L43" s="59" t="str">
        <f>IF(K43&lt;&gt;"",IFERROR(VLOOKUP(A43,'1C'!A:T,8,0),IFERROR(VLOOKUP(K43,Colors!D:E,2,0),"")),"")</f>
        <v>белый / темно-синий</v>
      </c>
      <c r="M43" s="145" t="str">
        <f>IF(K43&lt;&gt;"",IFERROR(VLOOKUP(A43,'1C'!A:T,18,0),IFERROR(VLOOKUP(K43,Colors!D:E,2,0),"")),"")</f>
        <v>белый</v>
      </c>
      <c r="N43" s="146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>
        <v>12</v>
      </c>
      <c r="V43" s="58"/>
      <c r="X43" s="58"/>
      <c r="Z43" s="58"/>
      <c r="AB43" s="58"/>
      <c r="AD43" s="58"/>
      <c r="AQ43" s="59">
        <f t="shared" si="1"/>
        <v>12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1.2000000000000002</v>
      </c>
      <c r="AX43" s="43">
        <f t="shared" si="5"/>
        <v>1.8000000000000003</v>
      </c>
      <c r="AY43" s="155">
        <v>10.625</v>
      </c>
      <c r="AZ43" s="156">
        <f t="shared" si="6"/>
        <v>127.5</v>
      </c>
      <c r="BA43" s="45">
        <f>IF(A43&lt;&gt;"",IF(_xlfn.XLOOKUP(A43,'1C'!A:A,'1C'!A:A,0,0)&gt;0,1,0),"")</f>
        <v>1</v>
      </c>
      <c r="BB43" s="149">
        <f>IF(C43&lt;&gt;"",IF(_xlfn.XLOOKUP(C43,'1C'!S:S,'1C'!S:S,0,0)&gt;0,0,1),"")</f>
        <v>0</v>
      </c>
      <c r="BC43" s="73">
        <f t="shared" si="7"/>
        <v>0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06-365-11</v>
      </c>
      <c r="C44" s="44" t="s">
        <v>2079</v>
      </c>
      <c r="D44" s="43" t="str">
        <f>VLOOKUP(C44,Names!A:B,2,0)</f>
        <v>Denv Wht Elephants Archive Legend NL</v>
      </c>
      <c r="E44" s="43" t="str">
        <f>IF(F44&lt;&gt;"",IFERROR(VLOOKUP(F44,Категории!A:B,2,0),""),"Требуется категория")</f>
        <v>Бейсболки</v>
      </c>
      <c r="F44" s="44" t="s">
        <v>2311</v>
      </c>
      <c r="G44" s="63" t="s">
        <v>883</v>
      </c>
      <c r="H44" s="44" t="s">
        <v>388</v>
      </c>
      <c r="J44" s="43" t="str">
        <f>'1C'!$AF$1</f>
        <v>American Needle</v>
      </c>
      <c r="K44" s="104" t="s">
        <v>2267</v>
      </c>
      <c r="L44" s="63" t="s">
        <v>60</v>
      </c>
      <c r="M44" s="66"/>
      <c r="N44" s="141" t="str">
        <f>Order!B42</f>
        <v>60% Полиэстер - 40% Шерсть</v>
      </c>
      <c r="O44" s="65"/>
      <c r="P44" s="63" t="s">
        <v>44</v>
      </c>
      <c r="Q44" s="59" t="s">
        <v>15</v>
      </c>
      <c r="R44" s="58" t="s">
        <v>382</v>
      </c>
      <c r="S44" s="58">
        <v>12</v>
      </c>
      <c r="V44" s="58"/>
      <c r="X44" s="58"/>
      <c r="Z44" s="58"/>
      <c r="AB44" s="58"/>
      <c r="AD44" s="58"/>
      <c r="AQ44" s="59">
        <f t="shared" si="1"/>
        <v>12</v>
      </c>
      <c r="AR44" s="66" t="str">
        <f>Order!A42</f>
        <v>CN</v>
      </c>
      <c r="AS44" s="56" t="str">
        <f ca="1">IF(BA44&gt;0,_xlfn.XLOOKUP(A44,'1C'!$A:$A,'1C'!P:P,"",0,),IF(AR44&lt;&gt;"",VLOOKUP(AR44,INDIRECT(SUBSTITUTE($J44," ","")&amp;"Manufactures"),3,0),"Требуется код страны"))</f>
        <v>American Needle, Inc; 1275 Busch Parkway, Buffalo Grove, IL 60089, USA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1.2000000000000002</v>
      </c>
      <c r="AX44" s="43">
        <f t="shared" si="5"/>
        <v>1.8000000000000003</v>
      </c>
      <c r="AY44" s="155">
        <v>10.625</v>
      </c>
      <c r="AZ44" s="156">
        <f t="shared" si="6"/>
        <v>127.5</v>
      </c>
      <c r="BA44" s="45">
        <f>IF(A44&lt;&gt;"",IF(_xlfn.XLOOKUP(A44,'1C'!A:A,'1C'!A:A,0,0)&gt;0,1,0),"")</f>
        <v>0</v>
      </c>
      <c r="BB44" s="149">
        <f>IF(C44&lt;&gt;"",IF(_xlfn.XLOOKUP(C44,'1C'!S:S,'1C'!S:S,0,0)&gt;0,0,1),"")</f>
        <v>0</v>
      </c>
      <c r="BC44" s="73">
        <f t="shared" si="7"/>
        <v>1</v>
      </c>
    </row>
    <row r="45" spans="1:55" ht="124.7" customHeight="1">
      <c r="A45" s="43" t="str">
        <f t="shared" si="0"/>
        <v>21005A-HOGgrey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06-150-01</v>
      </c>
      <c r="C45" s="44" t="s">
        <v>2080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787</v>
      </c>
      <c r="L45" s="59" t="str">
        <f>IF(K45&lt;&gt;"",IFERROR(VLOOKUP(A45,'1C'!A:T,8,0),IFERROR(VLOOKUP(K45,Colors!D:E,2,0),"")),"")</f>
        <v>светло-серый</v>
      </c>
      <c r="M45" s="145" t="str">
        <f>IF(K45&lt;&gt;"",IFERROR(VLOOKUP(A45,'1C'!A:T,18,0),IFERROR(VLOOKUP(K45,Colors!D:E,2,0),"")),"")</f>
        <v>серый</v>
      </c>
      <c r="N45" s="146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>
        <v>29</v>
      </c>
      <c r="V45" s="58"/>
      <c r="X45" s="58"/>
      <c r="Z45" s="58"/>
      <c r="AB45" s="58"/>
      <c r="AD45" s="58"/>
      <c r="AQ45" s="59">
        <f t="shared" si="1"/>
        <v>29</v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2.9000000000000004</v>
      </c>
      <c r="AX45" s="43">
        <f t="shared" si="5"/>
        <v>4.3500000000000005</v>
      </c>
      <c r="AY45" s="155">
        <v>10.625172413793104</v>
      </c>
      <c r="AZ45" s="156">
        <f t="shared" si="6"/>
        <v>308.13</v>
      </c>
      <c r="BA45" s="45">
        <f>IF(A45&lt;&gt;"",IF(_xlfn.XLOOKUP(A45,'1C'!A:A,'1C'!A:A,0,0)&gt;0,1,0),"")</f>
        <v>1</v>
      </c>
      <c r="BB45" s="149">
        <f>IF(C45&lt;&gt;"",IF(_xlfn.XLOOKUP(C45,'1C'!S:S,'1C'!S:S,0,0)&gt;0,0,1),"")</f>
        <v>0</v>
      </c>
      <c r="BC45" s="73">
        <f t="shared" si="7"/>
        <v>0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2081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1407</v>
      </c>
      <c r="L46" s="56" t="str">
        <f>IF(K46&lt;&gt;"",IFERROR(VLOOKUP(A46,'1C'!A:T,8,0),IFERROR(VLOOKUP(K46,Colors!D:E,2,0),"")),"")</f>
        <v>белый / темно-синий</v>
      </c>
      <c r="M46" s="145" t="str">
        <f>IF(K46&lt;&gt;"",IFERROR(VLOOKUP(A46,'1C'!A:T,18,0),IFERROR(VLOOKUP(K46,Colors!D:E,2,0),"")),"")</f>
        <v>белый</v>
      </c>
      <c r="N46" s="146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9" t="s">
        <v>15</v>
      </c>
      <c r="R46" s="59" t="str">
        <f>IF(A46&lt;&gt;"",_xlfn.XLOOKUP(A46,'1C'!A:A,'1C'!K:K,_xlfn.XLOOKUP(C46,'1C'!S:S,'1C'!K:K,"",0),0),"")</f>
        <v>Унисекс</v>
      </c>
      <c r="S46" s="58">
        <v>29</v>
      </c>
      <c r="V46" s="58"/>
      <c r="X46" s="58"/>
      <c r="Z46" s="58"/>
      <c r="AB46" s="58"/>
      <c r="AD46" s="58"/>
      <c r="AQ46" s="59">
        <f t="shared" si="1"/>
        <v>29</v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2.9000000000000004</v>
      </c>
      <c r="AX46" s="43">
        <f t="shared" si="5"/>
        <v>4.3500000000000005</v>
      </c>
      <c r="AY46" s="155">
        <v>10.625172413793104</v>
      </c>
      <c r="AZ46" s="156">
        <f t="shared" si="6"/>
        <v>308.13</v>
      </c>
      <c r="BA46" s="45">
        <f>IF(A46&lt;&gt;"",IF(_xlfn.XLOOKUP(A46,'1C'!A:A,'1C'!A:A,0,0)&gt;0,1,0),"")</f>
        <v>1</v>
      </c>
      <c r="BB46" s="149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06-366-09</v>
      </c>
      <c r="C47" s="44" t="s">
        <v>2082</v>
      </c>
      <c r="D47" s="43" t="str">
        <f>VLOOKUP(C47,Names!A:B,2,0)</f>
        <v>LA KINGS Archive Legend NHL</v>
      </c>
      <c r="E47" s="43" t="str">
        <f>IF(F47&lt;&gt;"",IFERROR(VLOOKUP(F47,Категории!A:B,2,0),""),"Требуется категория")</f>
        <v>Бейсболки</v>
      </c>
      <c r="F47" s="44" t="s">
        <v>2311</v>
      </c>
      <c r="G47" s="63" t="s">
        <v>883</v>
      </c>
      <c r="H47" s="44" t="s">
        <v>388</v>
      </c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 t="str">
        <f>Order!B45</f>
        <v>60% Полиэстер - 40% Шерсть</v>
      </c>
      <c r="O47" s="65"/>
      <c r="P47" s="63" t="s">
        <v>44</v>
      </c>
      <c r="Q47" s="59" t="s">
        <v>15</v>
      </c>
      <c r="R47" s="58" t="s">
        <v>382</v>
      </c>
      <c r="S47" s="58">
        <v>6</v>
      </c>
      <c r="V47" s="58"/>
      <c r="X47" s="58"/>
      <c r="Z47" s="58"/>
      <c r="AB47" s="58"/>
      <c r="AD47" s="58"/>
      <c r="AQ47" s="59">
        <f t="shared" si="1"/>
        <v>6</v>
      </c>
      <c r="AR47" s="66" t="str">
        <f>Order!A45</f>
        <v>CN</v>
      </c>
      <c r="AS47" s="56" t="str">
        <f ca="1">IF(BA47&gt;0,_xlfn.XLOOKUP(A47,'1C'!$A:$A,'1C'!P:P,"",0,),IF(AR47&lt;&gt;"",VLOOKUP(AR47,INDIRECT(SUBSTITUTE($J47," ","")&amp;"Manufactures"),3,0),"Требуется код страны"))</f>
        <v>American Needle, Inc; 1275 Busch Parkway, Buffalo Grove, IL 60089, USA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0.60000000000000009</v>
      </c>
      <c r="AX47" s="43">
        <f t="shared" si="5"/>
        <v>0.90000000000000013</v>
      </c>
      <c r="AY47" s="155">
        <v>13.388333333333334</v>
      </c>
      <c r="AZ47" s="156">
        <f t="shared" si="6"/>
        <v>80.33</v>
      </c>
      <c r="BA47" s="45">
        <f>IF(A47&lt;&gt;"",IF(_xlfn.XLOOKUP(A47,'1C'!A:A,'1C'!A:A,0,0)&gt;0,1,0),"")</f>
        <v>0</v>
      </c>
      <c r="BB47" s="149">
        <f>IF(C47&lt;&gt;"",IF(_xlfn.XLOOKUP(C47,'1C'!S:S,'1C'!S:S,0,0)&gt;0,0,1),"")</f>
        <v>0</v>
      </c>
      <c r="BC47" s="73">
        <f t="shared" si="7"/>
        <v>1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06-367-16</v>
      </c>
      <c r="C48" s="44" t="s">
        <v>2083</v>
      </c>
      <c r="D48" s="43" t="str">
        <f>VLOOKUP(C48,Names!A:B,2,0)</f>
        <v>LA ANGELS Archive Legend MILB</v>
      </c>
      <c r="E48" s="43" t="str">
        <f>IF(F48&lt;&gt;"",IFERROR(VLOOKUP(F48,Категории!A:B,2,0),""),"Требуется категория")</f>
        <v>Бейсболки</v>
      </c>
      <c r="F48" s="44" t="s">
        <v>2311</v>
      </c>
      <c r="G48" s="63" t="s">
        <v>883</v>
      </c>
      <c r="H48" s="44" t="s">
        <v>388</v>
      </c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45" t="str">
        <f>IF(K48&lt;&gt;"",IFERROR(VLOOKUP(A48,'1C'!A:T,18,0),IFERROR(VLOOKUP(K48,Colors!D:E,2,0),"")),"")</f>
        <v>темно-синий</v>
      </c>
      <c r="N48" s="141" t="str">
        <f>Order!B46</f>
        <v>60% Полиэстер - 40% Шерсть</v>
      </c>
      <c r="O48" s="65"/>
      <c r="P48" s="63" t="s">
        <v>44</v>
      </c>
      <c r="Q48" s="59" t="s">
        <v>15</v>
      </c>
      <c r="R48" s="58" t="s">
        <v>382</v>
      </c>
      <c r="S48" s="58">
        <v>46</v>
      </c>
      <c r="V48" s="58"/>
      <c r="X48" s="58"/>
      <c r="Z48" s="58"/>
      <c r="AB48" s="58"/>
      <c r="AD48" s="58"/>
      <c r="AQ48" s="59">
        <f t="shared" si="1"/>
        <v>46</v>
      </c>
      <c r="AR48" s="66" t="str">
        <f>Order!A46</f>
        <v>CN</v>
      </c>
      <c r="AS48" s="56" t="str">
        <f ca="1">IF(BA48&gt;0,_xlfn.XLOOKUP(A48,'1C'!$A:$A,'1C'!P:P,"",0,),IF(AR48&lt;&gt;"",VLOOKUP(AR48,INDIRECT(SUBSTITUTE($J48," ","")&amp;"Manufactures"),3,0),"Требуется код страны"))</f>
        <v>American Needle, Inc; 1275 Busch Parkway, Buffalo Grove, IL 60089, USA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4.6000000000000005</v>
      </c>
      <c r="AX48" s="43">
        <f t="shared" si="5"/>
        <v>6.9000000000000012</v>
      </c>
      <c r="AY48" s="155">
        <v>10.625</v>
      </c>
      <c r="AZ48" s="156">
        <f t="shared" si="6"/>
        <v>488.75</v>
      </c>
      <c r="BA48" s="45">
        <f>IF(A48&lt;&gt;"",IF(_xlfn.XLOOKUP(A48,'1C'!A:A,'1C'!A:A,0,0)&gt;0,1,0),"")</f>
        <v>0</v>
      </c>
      <c r="BB48" s="149">
        <f>IF(C48&lt;&gt;"",IF(_xlfn.XLOOKUP(C48,'1C'!S:S,'1C'!S:S,0,0)&gt;0,0,1),"")</f>
        <v>0</v>
      </c>
      <c r="BC48" s="73">
        <f t="shared" si="7"/>
        <v>1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06-368-17</v>
      </c>
      <c r="C49" s="44" t="s">
        <v>2084</v>
      </c>
      <c r="D49" s="43" t="str">
        <f>VLOOKUP(C49,Names!A:B,2,0)</f>
        <v>Montreal Maroons Archive Legend NHL</v>
      </c>
      <c r="E49" s="43" t="str">
        <f>IF(F49&lt;&gt;"",IFERROR(VLOOKUP(F49,Категории!A:B,2,0),""),"Требуется категория")</f>
        <v>Бейсболки</v>
      </c>
      <c r="F49" s="44" t="s">
        <v>2311</v>
      </c>
      <c r="G49" s="63" t="s">
        <v>883</v>
      </c>
      <c r="H49" s="44" t="s">
        <v>388</v>
      </c>
      <c r="J49" s="43" t="str">
        <f>'1C'!$AF$1</f>
        <v>American Needle</v>
      </c>
      <c r="K49" s="104" t="s">
        <v>2268</v>
      </c>
      <c r="L49" s="63" t="s">
        <v>106</v>
      </c>
      <c r="M49" s="66"/>
      <c r="N49" s="141" t="str">
        <f>Order!B47</f>
        <v>60% Полиэстер - 40% Шерсть</v>
      </c>
      <c r="O49" s="65"/>
      <c r="P49" s="63" t="s">
        <v>44</v>
      </c>
      <c r="Q49" s="59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66" t="str">
        <f>Order!A47</f>
        <v>CN</v>
      </c>
      <c r="AS49" s="56" t="str">
        <f ca="1">IF(BA49&gt;0,_xlfn.XLOOKUP(A49,'1C'!$A:$A,'1C'!P:P,"",0,),IF(AR49&lt;&gt;"",VLOOKUP(AR49,INDIRECT(SUBSTITUTE($J49," ","")&amp;"Manufactures"),3,0),"Требуется код страны"))</f>
        <v>American Needle, Inc; 1275 Busch Parkway, Buffalo Grove, IL 60089, USA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1.8</v>
      </c>
      <c r="AX49" s="43">
        <f t="shared" si="5"/>
        <v>2.7</v>
      </c>
      <c r="AY49" s="155">
        <v>13.387777777777778</v>
      </c>
      <c r="AZ49" s="156">
        <f t="shared" si="6"/>
        <v>240.98000000000002</v>
      </c>
      <c r="BA49" s="45">
        <f>IF(A49&lt;&gt;"",IF(_xlfn.XLOOKUP(A49,'1C'!A:A,'1C'!A:A,0,0)&gt;0,1,0),"")</f>
        <v>0</v>
      </c>
      <c r="BB49" s="149">
        <f>IF(C49&lt;&gt;"",IF(_xlfn.XLOOKUP(C49,'1C'!S:S,'1C'!S:S,0,0)&gt;0,0,1),"")</f>
        <v>0</v>
      </c>
      <c r="BC49" s="73">
        <f t="shared" si="7"/>
        <v>1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06-369-09</v>
      </c>
      <c r="C50" s="44" t="s">
        <v>2085</v>
      </c>
      <c r="D50" s="43" t="str">
        <f>VLOOKUP(C50,Names!A:B,2,0)</f>
        <v>NY BLACK YANKEES Archive Legend NL</v>
      </c>
      <c r="E50" s="43" t="str">
        <f>IF(F50&lt;&gt;"",IFERROR(VLOOKUP(F50,Категории!A:B,2,0),""),"Требуется категория")</f>
        <v>Бейсболки</v>
      </c>
      <c r="F50" s="44" t="s">
        <v>2311</v>
      </c>
      <c r="G50" s="63" t="s">
        <v>883</v>
      </c>
      <c r="H50" s="44" t="s">
        <v>388</v>
      </c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45" t="str">
        <f>IF(K50&lt;&gt;"",IFERROR(VLOOKUP(A50,'1C'!A:T,18,0),IFERROR(VLOOKUP(K50,Colors!D:E,2,0),"")),"")</f>
        <v>черный</v>
      </c>
      <c r="N50" s="141" t="str">
        <f>Order!B48</f>
        <v>60% Полиэстер - 40% Шерсть</v>
      </c>
      <c r="O50" s="65"/>
      <c r="P50" s="63" t="s">
        <v>44</v>
      </c>
      <c r="Q50" s="59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66" t="str">
        <f>Order!A48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American Needle, Inc; 1275 Busch Parkway, Buffalo Grove, IL 60089, USA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1.5</v>
      </c>
      <c r="AX50" s="43">
        <f t="shared" si="5"/>
        <v>2.2500000000000004</v>
      </c>
      <c r="AY50" s="155">
        <v>10.625333333333334</v>
      </c>
      <c r="AZ50" s="156">
        <f t="shared" si="6"/>
        <v>159.38</v>
      </c>
      <c r="BA50" s="45">
        <f>IF(A50&lt;&gt;"",IF(_xlfn.XLOOKUP(A50,'1C'!A:A,'1C'!A:A,0,0)&gt;0,1,0),"")</f>
        <v>0</v>
      </c>
      <c r="BB50" s="149">
        <f>IF(C50&lt;&gt;"",IF(_xlfn.XLOOKUP(C50,'1C'!S:S,'1C'!S:S,0,0)&gt;0,0,1),"")</f>
        <v>0</v>
      </c>
      <c r="BC50" s="73">
        <f t="shared" si="7"/>
        <v>1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06-370-09</v>
      </c>
      <c r="C51" s="44" t="s">
        <v>2086</v>
      </c>
      <c r="D51" s="43" t="str">
        <f>VLOOKUP(C51,Names!A:B,2,0)</f>
        <v>NHL Archive Legend NHL</v>
      </c>
      <c r="E51" s="43" t="str">
        <f>IF(F51&lt;&gt;"",IFERROR(VLOOKUP(F51,Категории!A:B,2,0),""),"Требуется категория")</f>
        <v>Бейсболки</v>
      </c>
      <c r="F51" s="44" t="s">
        <v>2311</v>
      </c>
      <c r="G51" s="63" t="s">
        <v>883</v>
      </c>
      <c r="H51" s="44" t="s">
        <v>388</v>
      </c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 t="str">
        <f>Order!B49</f>
        <v>60% Полиэстер - 40% Шерсть</v>
      </c>
      <c r="O51" s="65"/>
      <c r="P51" s="63" t="s">
        <v>44</v>
      </c>
      <c r="Q51" s="59" t="s">
        <v>15</v>
      </c>
      <c r="R51" s="58" t="s">
        <v>382</v>
      </c>
      <c r="S51" s="58">
        <v>12</v>
      </c>
      <c r="V51" s="58"/>
      <c r="X51" s="58"/>
      <c r="Z51" s="58"/>
      <c r="AB51" s="58"/>
      <c r="AD51" s="58"/>
      <c r="AQ51" s="59">
        <f t="shared" si="1"/>
        <v>12</v>
      </c>
      <c r="AR51" s="66" t="str">
        <f>Order!A49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American Needle, Inc; 1275 Busch Parkway, Buffalo Grove, IL 60089, USA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1.2000000000000002</v>
      </c>
      <c r="AX51" s="43">
        <f t="shared" si="5"/>
        <v>1.8000000000000003</v>
      </c>
      <c r="AY51" s="155">
        <v>13.387500000000001</v>
      </c>
      <c r="AZ51" s="156">
        <f t="shared" si="6"/>
        <v>160.65</v>
      </c>
      <c r="BA51" s="45">
        <f>IF(A51&lt;&gt;"",IF(_xlfn.XLOOKUP(A51,'1C'!A:A,'1C'!A:A,0,0)&gt;0,1,0),"")</f>
        <v>0</v>
      </c>
      <c r="BB51" s="149">
        <f>IF(C51&lt;&gt;"",IF(_xlfn.XLOOKUP(C51,'1C'!S:S,'1C'!S:S,0,0)&gt;0,0,1),"")</f>
        <v>0</v>
      </c>
      <c r="BC51" s="73">
        <f t="shared" si="7"/>
        <v>1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2087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45" t="str">
        <f>IF(K52&lt;&gt;"",IFERROR(VLOOKUP(A52,'1C'!A:T,18,0),IFERROR(VLOOKUP(K52,Colors!D:E,2,0),"")),"")</f>
        <v>синий</v>
      </c>
      <c r="N52" s="146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54</v>
      </c>
      <c r="V52" s="58"/>
      <c r="X52" s="58"/>
      <c r="Z52" s="58"/>
      <c r="AB52" s="58"/>
      <c r="AD52" s="58"/>
      <c r="AQ52" s="59">
        <f t="shared" si="1"/>
        <v>54</v>
      </c>
      <c r="AR52" s="14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5.4</v>
      </c>
      <c r="AX52" s="43">
        <f t="shared" si="5"/>
        <v>8.1000000000000014</v>
      </c>
      <c r="AY52" s="155">
        <v>10.625</v>
      </c>
      <c r="AZ52" s="156">
        <f t="shared" si="6"/>
        <v>573.75</v>
      </c>
      <c r="BA52" s="45">
        <f>IF(A52&lt;&gt;"",IF(_xlfn.XLOOKUP(A52,'1C'!A:A,'1C'!A:A,0,0)&gt;0,1,0),"")</f>
        <v>1</v>
      </c>
      <c r="BB52" s="149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2088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45" t="str">
        <f>IF(K53&lt;&gt;"",IFERROR(VLOOKUP(A53,'1C'!A:T,18,0),IFERROR(VLOOKUP(K53,Colors!D:E,2,0),"")),"")</f>
        <v>синий</v>
      </c>
      <c r="N53" s="146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v>17</v>
      </c>
      <c r="V53" s="58"/>
      <c r="X53" s="58"/>
      <c r="Z53" s="58"/>
      <c r="AB53" s="58"/>
      <c r="AD53" s="58"/>
      <c r="AQ53" s="59">
        <f t="shared" si="1"/>
        <v>17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1.7000000000000002</v>
      </c>
      <c r="AX53" s="43">
        <f t="shared" si="5"/>
        <v>2.5500000000000003</v>
      </c>
      <c r="AY53" s="155">
        <v>10.625294117647059</v>
      </c>
      <c r="AZ53" s="156">
        <f t="shared" si="6"/>
        <v>180.63</v>
      </c>
      <c r="BA53" s="45">
        <f>IF(A53&lt;&gt;"",IF(_xlfn.XLOOKUP(A53,'1C'!A:A,'1C'!A:A,0,0)&gt;0,1,0),"")</f>
        <v>1</v>
      </c>
      <c r="BB53" s="149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2089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45" t="str">
        <f>IF(K54&lt;&gt;"",IFERROR(VLOOKUP(A54,'1C'!A:T,18,0),IFERROR(VLOOKUP(K54,Colors!D:E,2,0),"")),"")</f>
        <v>синий</v>
      </c>
      <c r="N54" s="146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v>17</v>
      </c>
      <c r="V54" s="58"/>
      <c r="X54" s="58"/>
      <c r="Z54" s="58"/>
      <c r="AB54" s="58"/>
      <c r="AD54" s="58"/>
      <c r="AQ54" s="59">
        <f t="shared" si="1"/>
        <v>17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1.7000000000000002</v>
      </c>
      <c r="AX54" s="43">
        <f t="shared" si="5"/>
        <v>2.5500000000000003</v>
      </c>
      <c r="AY54" s="155">
        <v>10.625294117647059</v>
      </c>
      <c r="AZ54" s="156">
        <f t="shared" si="6"/>
        <v>180.63</v>
      </c>
      <c r="BA54" s="45">
        <f>IF(A54&lt;&gt;"",IF(_xlfn.XLOOKUP(A54,'1C'!A:A,'1C'!A:A,0,0)&gt;0,1,0),"")</f>
        <v>1</v>
      </c>
      <c r="BB54" s="149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2090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1407</v>
      </c>
      <c r="L55" s="56" t="str">
        <f>IF(K55&lt;&gt;"",IFERROR(VLOOKUP(A55,'1C'!A:T,8,0),IFERROR(VLOOKUP(K55,Colors!D:E,2,0),"")),"")</f>
        <v>белый / темно-синий</v>
      </c>
      <c r="M55" s="145" t="str">
        <f>IF(K55&lt;&gt;"",IFERROR(VLOOKUP(A55,'1C'!A:T,18,0),IFERROR(VLOOKUP(K55,Colors!D:E,2,0),"")),"")</f>
        <v>белый</v>
      </c>
      <c r="N55" s="146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9" t="s">
        <v>15</v>
      </c>
      <c r="R55" s="59" t="str">
        <f>IF(A55&lt;&gt;"",_xlfn.XLOOKUP(A55,'1C'!A:A,'1C'!K:K,_xlfn.XLOOKUP(C55,'1C'!S:S,'1C'!K:K,"",0),0),"")</f>
        <v>Унисекс</v>
      </c>
      <c r="S55" s="58">
        <v>17</v>
      </c>
      <c r="V55" s="58"/>
      <c r="X55" s="58"/>
      <c r="Z55" s="58"/>
      <c r="AB55" s="58"/>
      <c r="AD55" s="58"/>
      <c r="AQ55" s="59">
        <f t="shared" si="1"/>
        <v>17</v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1.7000000000000002</v>
      </c>
      <c r="AX55" s="43">
        <f t="shared" si="5"/>
        <v>2.5500000000000003</v>
      </c>
      <c r="AY55" s="155">
        <v>10.625294117647059</v>
      </c>
      <c r="AZ55" s="156">
        <f t="shared" si="6"/>
        <v>180.63</v>
      </c>
      <c r="BA55" s="45">
        <f>IF(A55&lt;&gt;"",IF(_xlfn.XLOOKUP(A55,'1C'!A:A,'1C'!A:A,0,0)&gt;0,1,0),"")</f>
        <v>1</v>
      </c>
      <c r="BB55" s="149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06-371-06</v>
      </c>
      <c r="C56" s="44" t="s">
        <v>2091</v>
      </c>
      <c r="D56" s="43" t="str">
        <f>VLOOKUP(C56,Names!A:B,2,0)</f>
        <v>LA ANGELS Archive Legend MILB</v>
      </c>
      <c r="E56" s="43" t="str">
        <f>IF(F56&lt;&gt;"",IFERROR(VLOOKUP(F56,Категории!A:B,2,0),""),"Требуется категория")</f>
        <v>Бейсболки</v>
      </c>
      <c r="F56" s="44" t="s">
        <v>2311</v>
      </c>
      <c r="G56" s="63" t="s">
        <v>883</v>
      </c>
      <c r="H56" s="44" t="s">
        <v>388</v>
      </c>
      <c r="J56" s="43" t="str">
        <f>'1C'!$AF$1</f>
        <v>American Needle</v>
      </c>
      <c r="K56" s="104" t="s">
        <v>1572</v>
      </c>
      <c r="L56" s="63" t="s">
        <v>71</v>
      </c>
      <c r="M56" s="66"/>
      <c r="N56" s="141" t="str">
        <f>Order!B54</f>
        <v>60% Полиэстер - 40% Шерсть</v>
      </c>
      <c r="O56" s="65"/>
      <c r="P56" s="63" t="s">
        <v>44</v>
      </c>
      <c r="Q56" s="59" t="s">
        <v>15</v>
      </c>
      <c r="R56" s="58" t="s">
        <v>382</v>
      </c>
      <c r="S56" s="58">
        <v>17</v>
      </c>
      <c r="V56" s="58"/>
      <c r="X56" s="58"/>
      <c r="Z56" s="58"/>
      <c r="AB56" s="58"/>
      <c r="AD56" s="58"/>
      <c r="AQ56" s="59">
        <f t="shared" si="1"/>
        <v>17</v>
      </c>
      <c r="AR56" s="66" t="str">
        <f>Order!A54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American Needle, Inc; 1275 Busch Parkway, Buffalo Grove, IL 60089, USA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1.7000000000000002</v>
      </c>
      <c r="AX56" s="43">
        <f t="shared" si="5"/>
        <v>2.5500000000000003</v>
      </c>
      <c r="AY56" s="155">
        <v>10.625294117647059</v>
      </c>
      <c r="AZ56" s="156">
        <f t="shared" si="6"/>
        <v>180.63</v>
      </c>
      <c r="BA56" s="45">
        <f>IF(A56&lt;&gt;"",IF(_xlfn.XLOOKUP(A56,'1C'!A:A,'1C'!A:A,0,0)&gt;0,1,0),"")</f>
        <v>0</v>
      </c>
      <c r="BB56" s="149">
        <f>IF(C56&lt;&gt;"",IF(_xlfn.XLOOKUP(C56,'1C'!S:S,'1C'!S:S,0,0)&gt;0,0,1),"")</f>
        <v>0</v>
      </c>
      <c r="BC56" s="73">
        <f t="shared" si="7"/>
        <v>1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2092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45" t="str">
        <f>IF(K57&lt;&gt;"",IFERROR(VLOOKUP(A57,'1C'!A:T,18,0),IFERROR(VLOOKUP(K57,Colors!D:E,2,0),"")),"")</f>
        <v>синий</v>
      </c>
      <c r="N57" s="146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9" t="s">
        <v>15</v>
      </c>
      <c r="R57" s="59" t="str">
        <f>IF(A57&lt;&gt;"",_xlfn.XLOOKUP(A57,'1C'!A:A,'1C'!K:K,_xlfn.XLOOKUP(C57,'1C'!S:S,'1C'!K:K,"",0),0),"")</f>
        <v>Унисекс</v>
      </c>
      <c r="S57" s="58">
        <v>6</v>
      </c>
      <c r="V57" s="58"/>
      <c r="X57" s="58"/>
      <c r="Z57" s="58"/>
      <c r="AB57" s="58"/>
      <c r="AD57" s="58"/>
      <c r="AQ57" s="59">
        <f t="shared" si="1"/>
        <v>6</v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>
        <f t="shared" si="4"/>
        <v>0.60000000000000009</v>
      </c>
      <c r="AX57" s="43">
        <f t="shared" si="5"/>
        <v>0.90000000000000013</v>
      </c>
      <c r="AY57" s="155">
        <v>9.7750000000000004</v>
      </c>
      <c r="AZ57" s="156">
        <f t="shared" si="6"/>
        <v>58.650000000000006</v>
      </c>
      <c r="BA57" s="45">
        <f>IF(A57&lt;&gt;"",IF(_xlfn.XLOOKUP(A57,'1C'!A:A,'1C'!A:A,0,0)&gt;0,1,0),"")</f>
        <v>1</v>
      </c>
      <c r="BB57" s="149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2093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45" t="str">
        <f>IF(K58&lt;&gt;"",IFERROR(VLOOKUP(A58,'1C'!A:T,18,0),IFERROR(VLOOKUP(K58,Colors!D:E,2,0),"")),"")</f>
        <v>синий</v>
      </c>
      <c r="N58" s="146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9" t="s">
        <v>15</v>
      </c>
      <c r="R58" s="59" t="str">
        <f>IF(A58&lt;&gt;"",_xlfn.XLOOKUP(A58,'1C'!A:A,'1C'!K:K,_xlfn.XLOOKUP(C58,'1C'!S:S,'1C'!K:K,"",0),0),"")</f>
        <v>Унисекс</v>
      </c>
      <c r="S58" s="58">
        <v>6</v>
      </c>
      <c r="V58" s="58"/>
      <c r="X58" s="58"/>
      <c r="Z58" s="58"/>
      <c r="AB58" s="58"/>
      <c r="AD58" s="58"/>
      <c r="AQ58" s="59">
        <f t="shared" si="1"/>
        <v>6</v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>
        <f t="shared" si="4"/>
        <v>0.60000000000000009</v>
      </c>
      <c r="AX58" s="43">
        <f t="shared" si="5"/>
        <v>0.90000000000000013</v>
      </c>
      <c r="AY58" s="155">
        <v>9.7750000000000004</v>
      </c>
      <c r="AZ58" s="156">
        <f t="shared" si="6"/>
        <v>58.650000000000006</v>
      </c>
      <c r="BA58" s="45">
        <f>IF(A58&lt;&gt;"",IF(_xlfn.XLOOKUP(A58,'1C'!A:A,'1C'!A:A,0,0)&gt;0,1,0),"")</f>
        <v>1</v>
      </c>
      <c r="BB58" s="149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06-372-72</v>
      </c>
      <c r="C59" s="44" t="s">
        <v>2094</v>
      </c>
      <c r="D59" s="43" t="str">
        <f>VLOOKUP(C59,Names!A:B,2,0)</f>
        <v>GM Chevelle VMoto Valin</v>
      </c>
      <c r="E59" s="43" t="str">
        <f>IF(F59&lt;&gt;"",IFERROR(VLOOKUP(F59,Категории!A:B,2,0),""),"Требуется категория")</f>
        <v>Бейсболки</v>
      </c>
      <c r="F59" s="44" t="s">
        <v>2312</v>
      </c>
      <c r="G59" s="63" t="s">
        <v>1354</v>
      </c>
      <c r="H59" s="44" t="s">
        <v>388</v>
      </c>
      <c r="J59" s="43" t="str">
        <f>'1C'!$AF$1</f>
        <v>American Needle</v>
      </c>
      <c r="K59" s="104" t="s">
        <v>2269</v>
      </c>
      <c r="L59" s="63" t="s">
        <v>293</v>
      </c>
      <c r="M59" s="66"/>
      <c r="N59" s="141" t="str">
        <f>Order!B57</f>
        <v>100% Хлопок</v>
      </c>
      <c r="O59" s="65"/>
      <c r="P59" s="63" t="s">
        <v>43</v>
      </c>
      <c r="Q59" s="59" t="s">
        <v>15</v>
      </c>
      <c r="R59" s="58" t="s">
        <v>382</v>
      </c>
      <c r="S59" s="58">
        <v>12</v>
      </c>
      <c r="V59" s="58"/>
      <c r="X59" s="58"/>
      <c r="Z59" s="58"/>
      <c r="AB59" s="58"/>
      <c r="AD59" s="58"/>
      <c r="AQ59" s="59">
        <f t="shared" si="1"/>
        <v>12</v>
      </c>
      <c r="AR59" s="66" t="str">
        <f>Order!A57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American Needle, Inc; 1275 Busch Parkway, Buffalo Grove, IL 60089, USA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1.2000000000000002</v>
      </c>
      <c r="AX59" s="43">
        <f t="shared" si="5"/>
        <v>1.8000000000000003</v>
      </c>
      <c r="AY59" s="155">
        <v>8.7125000000000004</v>
      </c>
      <c r="AZ59" s="156">
        <f t="shared" si="6"/>
        <v>104.55000000000001</v>
      </c>
      <c r="BA59" s="45">
        <f>IF(A59&lt;&gt;"",IF(_xlfn.XLOOKUP(A59,'1C'!A:A,'1C'!A:A,0,0)&gt;0,1,0),"")</f>
        <v>0</v>
      </c>
      <c r="BB59" s="149">
        <f>IF(C59&lt;&gt;"",IF(_xlfn.XLOOKUP(C59,'1C'!S:S,'1C'!S:S,0,0)&gt;0,0,1),"")</f>
        <v>0</v>
      </c>
      <c r="BC59" s="73">
        <f t="shared" si="7"/>
        <v>1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06-373-34</v>
      </c>
      <c r="C60" s="44" t="s">
        <v>2095</v>
      </c>
      <c r="D60" s="43" t="str">
        <f>VLOOKUP(C60,Names!A:B,2,0)</f>
        <v>CALIFORNIA Beachwood</v>
      </c>
      <c r="E60" s="43" t="str">
        <f>IF(F60&lt;&gt;"",IFERROR(VLOOKUP(F60,Категории!A:B,2,0),""),"Требуется категория")</f>
        <v>Бейсболки</v>
      </c>
      <c r="F60" s="44" t="s">
        <v>2311</v>
      </c>
      <c r="G60" s="63" t="s">
        <v>883</v>
      </c>
      <c r="H60" s="44" t="s">
        <v>388</v>
      </c>
      <c r="J60" s="43" t="str">
        <f>'1C'!$AF$1</f>
        <v>American Needle</v>
      </c>
      <c r="K60" s="104" t="s">
        <v>2270</v>
      </c>
      <c r="L60" s="58" t="s">
        <v>68</v>
      </c>
      <c r="M60" s="66"/>
      <c r="N60" s="141" t="str">
        <f>Order!B58</f>
        <v>60% Хлопок - 35% Нейлон - 5% Спандекс</v>
      </c>
      <c r="O60" s="65"/>
      <c r="P60" s="63" t="s">
        <v>43</v>
      </c>
      <c r="Q60" s="59" t="s">
        <v>15</v>
      </c>
      <c r="R60" s="58" t="s">
        <v>382</v>
      </c>
      <c r="S60" s="58">
        <v>14</v>
      </c>
      <c r="V60" s="58"/>
      <c r="X60" s="58"/>
      <c r="Z60" s="58"/>
      <c r="AB60" s="58"/>
      <c r="AD60" s="58"/>
      <c r="AQ60" s="59">
        <f t="shared" si="1"/>
        <v>14</v>
      </c>
      <c r="AR60" s="66" t="str">
        <f>Order!A58</f>
        <v>BD</v>
      </c>
      <c r="AS60" s="56" t="str">
        <f ca="1">IF(BA60&gt;0,_xlfn.XLOOKUP(A60,'1C'!$A:$A,'1C'!P:P,"",0,),IF(AR60&lt;&gt;"",VLOOKUP(AR60,INDIRECT(SUBSTITUTE($J60," ","")&amp;"Manufactures"),3,0),"Требуется код страны"))</f>
        <v>American Needle, Inc; 1275 Busch Parkway, Buffalo Grove, IL 60089, USA</v>
      </c>
      <c r="AT60" s="56" t="str">
        <f ca="1">IF(BA60&gt;0,_xlfn.XLOOKUP(A60,'1C'!$A:$A,'1C'!O:O,"",0),IF(AR60&lt;&gt;"",VLOOKUP(AR60,INDIRECT(SUBSTITUTE($J60," ","")&amp;"Manufactures"),2,0),"Требуется код страны"))</f>
        <v>Бангладеш</v>
      </c>
      <c r="AU60" s="76">
        <f t="shared" si="2"/>
        <v>0.1</v>
      </c>
      <c r="AV60" s="43">
        <f t="shared" si="3"/>
        <v>0.15000000000000002</v>
      </c>
      <c r="AW60" s="43">
        <f t="shared" si="4"/>
        <v>1.4000000000000001</v>
      </c>
      <c r="AX60" s="43">
        <f t="shared" si="5"/>
        <v>2.1000000000000005</v>
      </c>
      <c r="AY60" s="155">
        <v>6.8</v>
      </c>
      <c r="AZ60" s="156">
        <f t="shared" si="6"/>
        <v>95.2</v>
      </c>
      <c r="BA60" s="45">
        <f>IF(A60&lt;&gt;"",IF(_xlfn.XLOOKUP(A60,'1C'!A:A,'1C'!A:A,0,0)&gt;0,1,0),"")</f>
        <v>0</v>
      </c>
      <c r="BB60" s="149">
        <f>IF(C60&lt;&gt;"",IF(_xlfn.XLOOKUP(C60,'1C'!S:S,'1C'!S:S,0,0)&gt;0,0,1),"")</f>
        <v>0</v>
      </c>
      <c r="BC60" s="73">
        <f t="shared" si="7"/>
        <v>1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06-374-06</v>
      </c>
      <c r="C61" s="44" t="s">
        <v>2096</v>
      </c>
      <c r="D61" s="43" t="str">
        <f>VLOOKUP(C61,Names!A:B,2,0)</f>
        <v>Arcade Micro Slouch</v>
      </c>
      <c r="E61" s="43" t="str">
        <f>IF(F61&lt;&gt;"",IFERROR(VLOOKUP(F61,Категории!A:B,2,0),""),"Требуется категория")</f>
        <v>Бейсболки</v>
      </c>
      <c r="F61" s="44" t="s">
        <v>2311</v>
      </c>
      <c r="G61" s="63" t="s">
        <v>883</v>
      </c>
      <c r="H61" s="44" t="s">
        <v>388</v>
      </c>
      <c r="J61" s="43" t="str">
        <f>'1C'!$AF$1</f>
        <v>American Needle</v>
      </c>
      <c r="K61" s="104" t="s">
        <v>2271</v>
      </c>
      <c r="L61" s="58" t="s">
        <v>71</v>
      </c>
      <c r="M61" s="66"/>
      <c r="N61" s="141" t="str">
        <f>Order!B59</f>
        <v>100% Хлопок</v>
      </c>
      <c r="O61" s="65"/>
      <c r="P61" s="63" t="s">
        <v>43</v>
      </c>
      <c r="Q61" s="59" t="s">
        <v>15</v>
      </c>
      <c r="R61" s="58" t="s">
        <v>382</v>
      </c>
      <c r="S61" s="58">
        <v>17</v>
      </c>
      <c r="V61" s="58"/>
      <c r="X61" s="58"/>
      <c r="Z61" s="58"/>
      <c r="AB61" s="58"/>
      <c r="AD61" s="58"/>
      <c r="AQ61" s="59">
        <f t="shared" si="1"/>
        <v>17</v>
      </c>
      <c r="AR61" s="66" t="str">
        <f>Order!A59</f>
        <v>BD</v>
      </c>
      <c r="AS61" s="56" t="str">
        <f ca="1">IF(BA61&gt;0,_xlfn.XLOOKUP(A61,'1C'!$A:$A,'1C'!P:P,"",0,),IF(AR61&lt;&gt;"",VLOOKUP(AR61,INDIRECT(SUBSTITUTE($J61," ","")&amp;"Manufactures"),3,0),"Требуется код страны"))</f>
        <v>American Needle, Inc; 1275 Busch Parkway, Buffalo Grove, IL 60089, USA</v>
      </c>
      <c r="AT61" s="56" t="str">
        <f ca="1">IF(BA61&gt;0,_xlfn.XLOOKUP(A61,'1C'!$A:$A,'1C'!O:O,"",0),IF(AR61&lt;&gt;"",VLOOKUP(AR61,INDIRECT(SUBSTITUTE($J61," ","")&amp;"Manufactures"),2,0),"Требуется код страны"))</f>
        <v>Бангладеш</v>
      </c>
      <c r="AU61" s="76">
        <f t="shared" si="2"/>
        <v>0.1</v>
      </c>
      <c r="AV61" s="43">
        <f t="shared" si="3"/>
        <v>0.15000000000000002</v>
      </c>
      <c r="AW61" s="43">
        <f t="shared" si="4"/>
        <v>1.7000000000000002</v>
      </c>
      <c r="AX61" s="43">
        <f t="shared" si="5"/>
        <v>2.5500000000000003</v>
      </c>
      <c r="AY61" s="155">
        <v>5.73764705882353</v>
      </c>
      <c r="AZ61" s="156">
        <f t="shared" si="6"/>
        <v>97.54</v>
      </c>
      <c r="BA61" s="45">
        <f>IF(A61&lt;&gt;"",IF(_xlfn.XLOOKUP(A61,'1C'!A:A,'1C'!A:A,0,0)&gt;0,1,0),"")</f>
        <v>0</v>
      </c>
      <c r="BB61" s="149">
        <f>IF(C61&lt;&gt;"",IF(_xlfn.XLOOKUP(C61,'1C'!S:S,'1C'!S:S,0,0)&gt;0,0,1),"")</f>
        <v>0</v>
      </c>
      <c r="BC61" s="73">
        <f t="shared" si="7"/>
        <v>1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06-375-09</v>
      </c>
      <c r="C62" s="44" t="s">
        <v>2097</v>
      </c>
      <c r="D62" s="43" t="str">
        <f>VLOOKUP(C62,Names!A:B,2,0)</f>
        <v>CALI Micro Slouch</v>
      </c>
      <c r="E62" s="43" t="str">
        <f>IF(F62&lt;&gt;"",IFERROR(VLOOKUP(F62,Категории!A:B,2,0),""),"Требуется категория")</f>
        <v>Бейсболки</v>
      </c>
      <c r="F62" s="44" t="s">
        <v>2311</v>
      </c>
      <c r="G62" s="63" t="s">
        <v>883</v>
      </c>
      <c r="H62" s="44" t="s">
        <v>388</v>
      </c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45" t="str">
        <f>IF(K62&lt;&gt;"",IFERROR(VLOOKUP(A62,'1C'!A:T,18,0),IFERROR(VLOOKUP(K62,Colors!D:E,2,0),"")),"")</f>
        <v>черный</v>
      </c>
      <c r="N62" s="141" t="str">
        <f>Order!B60</f>
        <v>100% Хлопок</v>
      </c>
      <c r="O62" s="65"/>
      <c r="P62" s="63" t="s">
        <v>43</v>
      </c>
      <c r="Q62" s="59" t="s">
        <v>15</v>
      </c>
      <c r="R62" s="58" t="s">
        <v>382</v>
      </c>
      <c r="S62" s="58">
        <v>17</v>
      </c>
      <c r="V62" s="58"/>
      <c r="X62" s="58"/>
      <c r="Z62" s="58"/>
      <c r="AB62" s="58"/>
      <c r="AD62" s="58"/>
      <c r="AQ62" s="59">
        <f t="shared" si="1"/>
        <v>17</v>
      </c>
      <c r="AR62" s="66" t="str">
        <f>Order!A60</f>
        <v>BD</v>
      </c>
      <c r="AS62" s="56" t="str">
        <f ca="1">IF(BA62&gt;0,_xlfn.XLOOKUP(A62,'1C'!$A:$A,'1C'!P:P,"",0,),IF(AR62&lt;&gt;"",VLOOKUP(AR62,INDIRECT(SUBSTITUTE($J62," ","")&amp;"Manufactures"),3,0),"Требуется код страны"))</f>
        <v>American Needle, Inc; 1275 Busch Parkway, Buffalo Grove, IL 60089, USA</v>
      </c>
      <c r="AT62" s="56" t="str">
        <f ca="1">IF(BA62&gt;0,_xlfn.XLOOKUP(A62,'1C'!$A:$A,'1C'!O:O,"",0),IF(AR62&lt;&gt;"",VLOOKUP(AR62,INDIRECT(SUBSTITUTE($J62," ","")&amp;"Manufactures"),2,0),"Требуется код страны"))</f>
        <v>Бангладеш</v>
      </c>
      <c r="AU62" s="76">
        <f t="shared" si="2"/>
        <v>0.1</v>
      </c>
      <c r="AV62" s="43">
        <f t="shared" si="3"/>
        <v>0.15000000000000002</v>
      </c>
      <c r="AW62" s="43">
        <f t="shared" si="4"/>
        <v>1.7000000000000002</v>
      </c>
      <c r="AX62" s="43">
        <f t="shared" si="5"/>
        <v>2.5500000000000003</v>
      </c>
      <c r="AY62" s="155">
        <v>5.73764705882353</v>
      </c>
      <c r="AZ62" s="156">
        <f t="shared" si="6"/>
        <v>97.54</v>
      </c>
      <c r="BA62" s="45">
        <f>IF(A62&lt;&gt;"",IF(_xlfn.XLOOKUP(A62,'1C'!A:A,'1C'!A:A,0,0)&gt;0,1,0),"")</f>
        <v>0</v>
      </c>
      <c r="BB62" s="149">
        <f>IF(C62&lt;&gt;"",IF(_xlfn.XLOOKUP(C62,'1C'!S:S,'1C'!S:S,0,0)&gt;0,0,1),"")</f>
        <v>0</v>
      </c>
      <c r="BC62" s="73">
        <f t="shared" si="7"/>
        <v>1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06-376-09</v>
      </c>
      <c r="C63" s="44" t="s">
        <v>2098</v>
      </c>
      <c r="D63" s="43" t="str">
        <f>VLOOKUP(C63,Names!A:B,2,0)</f>
        <v>HIROSHIMA CARP Micro Slouch</v>
      </c>
      <c r="E63" s="43" t="str">
        <f>IF(F63&lt;&gt;"",IFERROR(VLOOKUP(F63,Категории!A:B,2,0),""),"Требуется категория")</f>
        <v>Бейсболки</v>
      </c>
      <c r="F63" s="44" t="s">
        <v>2311</v>
      </c>
      <c r="G63" s="63" t="s">
        <v>883</v>
      </c>
      <c r="H63" s="44" t="s">
        <v>388</v>
      </c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45" t="str">
        <f>IF(K63&lt;&gt;"",IFERROR(VLOOKUP(A63,'1C'!A:T,18,0),IFERROR(VLOOKUP(K63,Colors!D:E,2,0),"")),"")</f>
        <v>черный</v>
      </c>
      <c r="N63" s="141" t="str">
        <f>Order!B61</f>
        <v>100% Хлопок</v>
      </c>
      <c r="O63" s="65"/>
      <c r="P63" s="63" t="s">
        <v>43</v>
      </c>
      <c r="Q63" s="59" t="s">
        <v>15</v>
      </c>
      <c r="R63" s="58" t="s">
        <v>382</v>
      </c>
      <c r="S63" s="58">
        <v>30</v>
      </c>
      <c r="V63" s="58"/>
      <c r="X63" s="58"/>
      <c r="Z63" s="58"/>
      <c r="AB63" s="58"/>
      <c r="AD63" s="58"/>
      <c r="AQ63" s="59">
        <f t="shared" si="1"/>
        <v>30</v>
      </c>
      <c r="AR63" s="66" t="str">
        <f>Order!A61</f>
        <v>BD</v>
      </c>
      <c r="AS63" s="56" t="str">
        <f ca="1">IF(BA63&gt;0,_xlfn.XLOOKUP(A63,'1C'!$A:$A,'1C'!P:P,"",0,),IF(AR63&lt;&gt;"",VLOOKUP(AR63,INDIRECT(SUBSTITUTE($J63," ","")&amp;"Manufactures"),3,0),"Требуется код страны"))</f>
        <v>American Needle, Inc; 1275 Busch Parkway, Buffalo Grove, IL 60089, USA</v>
      </c>
      <c r="AT63" s="56" t="str">
        <f ca="1">IF(BA63&gt;0,_xlfn.XLOOKUP(A63,'1C'!$A:$A,'1C'!O:O,"",0),IF(AR63&lt;&gt;"",VLOOKUP(AR63,INDIRECT(SUBSTITUTE($J63," ","")&amp;"Manufactures"),2,0),"Требуется код страны"))</f>
        <v>Бангладеш</v>
      </c>
      <c r="AU63" s="76">
        <f t="shared" si="2"/>
        <v>0.1</v>
      </c>
      <c r="AV63" s="43">
        <f t="shared" si="3"/>
        <v>0.15000000000000002</v>
      </c>
      <c r="AW63" s="43">
        <f t="shared" si="4"/>
        <v>3</v>
      </c>
      <c r="AX63" s="43">
        <f t="shared" si="5"/>
        <v>4.5000000000000009</v>
      </c>
      <c r="AY63" s="155">
        <v>7.65</v>
      </c>
      <c r="AZ63" s="156">
        <f t="shared" si="6"/>
        <v>229.5</v>
      </c>
      <c r="BA63" s="45">
        <f>IF(A63&lt;&gt;"",IF(_xlfn.XLOOKUP(A63,'1C'!A:A,'1C'!A:A,0,0)&gt;0,1,0),"")</f>
        <v>0</v>
      </c>
      <c r="BB63" s="149">
        <f>IF(C63&lt;&gt;"",IF(_xlfn.XLOOKUP(C63,'1C'!S:S,'1C'!S:S,0,0)&gt;0,0,1),"")</f>
        <v>0</v>
      </c>
      <c r="BC63" s="73">
        <f t="shared" si="7"/>
        <v>1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06-377-20</v>
      </c>
      <c r="C64" s="44" t="s">
        <v>2099</v>
      </c>
      <c r="D64" s="43" t="str">
        <f>VLOOKUP(C64,Names!A:B,2,0)</f>
        <v>HANSHIN TIGERS Micro Slouch NPN</v>
      </c>
      <c r="E64" s="43" t="str">
        <f>IF(F64&lt;&gt;"",IFERROR(VLOOKUP(F64,Категории!A:B,2,0),""),"Требуется категория")</f>
        <v>Бейсболки</v>
      </c>
      <c r="F64" s="44" t="s">
        <v>2311</v>
      </c>
      <c r="G64" s="63" t="s">
        <v>883</v>
      </c>
      <c r="H64" s="44" t="s">
        <v>388</v>
      </c>
      <c r="J64" s="43" t="str">
        <f>'1C'!$AF$1</f>
        <v>American Needle</v>
      </c>
      <c r="K64" s="104" t="s">
        <v>2272</v>
      </c>
      <c r="L64" s="58" t="s">
        <v>65</v>
      </c>
      <c r="M64" s="66"/>
      <c r="N64" s="141" t="str">
        <f>Order!B62</f>
        <v>100% Хлопок</v>
      </c>
      <c r="O64" s="65"/>
      <c r="P64" s="63" t="s">
        <v>43</v>
      </c>
      <c r="Q64" s="59" t="s">
        <v>15</v>
      </c>
      <c r="R64" s="58" t="s">
        <v>382</v>
      </c>
      <c r="S64" s="58">
        <v>16</v>
      </c>
      <c r="V64" s="58"/>
      <c r="X64" s="58"/>
      <c r="Z64" s="58"/>
      <c r="AB64" s="58"/>
      <c r="AD64" s="58"/>
      <c r="AQ64" s="59">
        <f t="shared" si="1"/>
        <v>16</v>
      </c>
      <c r="AR64" s="66" t="str">
        <f>Order!A62</f>
        <v>BD</v>
      </c>
      <c r="AS64" s="56" t="str">
        <f ca="1">IF(BA64&gt;0,_xlfn.XLOOKUP(A64,'1C'!$A:$A,'1C'!P:P,"",0,),IF(AR64&lt;&gt;"",VLOOKUP(AR64,INDIRECT(SUBSTITUTE($J64," ","")&amp;"Manufactures"),3,0),"Требуется код страны"))</f>
        <v>American Needle, Inc; 1275 Busch Parkway, Buffalo Grove, IL 60089, USA</v>
      </c>
      <c r="AT64" s="56" t="str">
        <f ca="1">IF(BA64&gt;0,_xlfn.XLOOKUP(A64,'1C'!$A:$A,'1C'!O:O,"",0),IF(AR64&lt;&gt;"",VLOOKUP(AR64,INDIRECT(SUBSTITUTE($J64," ","")&amp;"Manufactures"),2,0),"Требуется код страны"))</f>
        <v>Бангладеш</v>
      </c>
      <c r="AU64" s="76">
        <f t="shared" si="2"/>
        <v>0.1</v>
      </c>
      <c r="AV64" s="43">
        <f t="shared" si="3"/>
        <v>0.15000000000000002</v>
      </c>
      <c r="AW64" s="43">
        <f t="shared" si="4"/>
        <v>1.6</v>
      </c>
      <c r="AX64" s="43">
        <f t="shared" si="5"/>
        <v>2.4000000000000004</v>
      </c>
      <c r="AY64" s="155">
        <v>7.65</v>
      </c>
      <c r="AZ64" s="156">
        <f t="shared" si="6"/>
        <v>122.4</v>
      </c>
      <c r="BA64" s="45">
        <f>IF(A64&lt;&gt;"",IF(_xlfn.XLOOKUP(A64,'1C'!A:A,'1C'!A:A,0,0)&gt;0,1,0),"")</f>
        <v>0</v>
      </c>
      <c r="BB64" s="149">
        <f>IF(C64&lt;&gt;"",IF(_xlfn.XLOOKUP(C64,'1C'!S:S,'1C'!S:S,0,0)&gt;0,0,1),"")</f>
        <v>0</v>
      </c>
      <c r="BC64" s="73">
        <f t="shared" si="7"/>
        <v>1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06-378-09</v>
      </c>
      <c r="C65" s="44" t="s">
        <v>2100</v>
      </c>
      <c r="D65" s="43" t="str">
        <f>VLOOKUP(C65,Names!A:B,2,0)</f>
        <v>King Micro Slouch</v>
      </c>
      <c r="E65" s="43" t="str">
        <f>IF(F65&lt;&gt;"",IFERROR(VLOOKUP(F65,Категории!A:B,2,0),""),"Требуется категория")</f>
        <v>Бейсболки</v>
      </c>
      <c r="F65" s="44" t="s">
        <v>2311</v>
      </c>
      <c r="G65" s="63" t="s">
        <v>883</v>
      </c>
      <c r="H65" s="44" t="s">
        <v>388</v>
      </c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45" t="str">
        <f>IF(K65&lt;&gt;"",IFERROR(VLOOKUP(A65,'1C'!A:T,18,0),IFERROR(VLOOKUP(K65,Colors!D:E,2,0),"")),"")</f>
        <v>черный</v>
      </c>
      <c r="N65" s="141" t="str">
        <f>Order!B63</f>
        <v>100% Хлопок</v>
      </c>
      <c r="O65" s="65"/>
      <c r="P65" s="63" t="s">
        <v>43</v>
      </c>
      <c r="Q65" s="59" t="s">
        <v>15</v>
      </c>
      <c r="R65" s="58" t="s">
        <v>382</v>
      </c>
      <c r="S65" s="58">
        <v>15</v>
      </c>
      <c r="V65" s="58"/>
      <c r="X65" s="58"/>
      <c r="Z65" s="58"/>
      <c r="AB65" s="58"/>
      <c r="AD65" s="58"/>
      <c r="AQ65" s="59">
        <f t="shared" si="1"/>
        <v>15</v>
      </c>
      <c r="AR65" s="66" t="str">
        <f>Order!A63</f>
        <v>BD</v>
      </c>
      <c r="AS65" s="56" t="str">
        <f ca="1">IF(BA65&gt;0,_xlfn.XLOOKUP(A65,'1C'!$A:$A,'1C'!P:P,"",0,),IF(AR65&lt;&gt;"",VLOOKUP(AR65,INDIRECT(SUBSTITUTE($J65," ","")&amp;"Manufactures"),3,0),"Требуется код страны"))</f>
        <v>American Needle, Inc; 1275 Busch Parkway, Buffalo Grove, IL 60089, USA</v>
      </c>
      <c r="AT65" s="56" t="str">
        <f ca="1">IF(BA65&gt;0,_xlfn.XLOOKUP(A65,'1C'!$A:$A,'1C'!O:O,"",0),IF(AR65&lt;&gt;"",VLOOKUP(AR65,INDIRECT(SUBSTITUTE($J65," ","")&amp;"Manufactures"),2,0),"Требуется код страны"))</f>
        <v>Бангладеш</v>
      </c>
      <c r="AU65" s="76">
        <f t="shared" si="2"/>
        <v>0.1</v>
      </c>
      <c r="AV65" s="43">
        <f t="shared" si="3"/>
        <v>0.15000000000000002</v>
      </c>
      <c r="AW65" s="43">
        <f t="shared" si="4"/>
        <v>1.5</v>
      </c>
      <c r="AX65" s="43">
        <f t="shared" si="5"/>
        <v>2.2500000000000004</v>
      </c>
      <c r="AY65" s="155">
        <v>5.7373333333333338</v>
      </c>
      <c r="AZ65" s="156">
        <f t="shared" si="6"/>
        <v>86.06</v>
      </c>
      <c r="BA65" s="45">
        <f>IF(A65&lt;&gt;"",IF(_xlfn.XLOOKUP(A65,'1C'!A:A,'1C'!A:A,0,0)&gt;0,1,0),"")</f>
        <v>0</v>
      </c>
      <c r="BB65" s="149">
        <f>IF(C65&lt;&gt;"",IF(_xlfn.XLOOKUP(C65,'1C'!S:S,'1C'!S:S,0,0)&gt;0,0,1),"")</f>
        <v>0</v>
      </c>
      <c r="BC65" s="73">
        <f t="shared" si="7"/>
        <v>1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06-379-16</v>
      </c>
      <c r="C66" s="44" t="s">
        <v>2101</v>
      </c>
      <c r="D66" s="43" t="str">
        <f>VLOOKUP(C66,Names!A:B,2,0)</f>
        <v>Knight Micro Slouch</v>
      </c>
      <c r="E66" s="43" t="str">
        <f>IF(F66&lt;&gt;"",IFERROR(VLOOKUP(F66,Категории!A:B,2,0),""),"Требуется категория")</f>
        <v>Бейсболки</v>
      </c>
      <c r="F66" s="44" t="s">
        <v>2311</v>
      </c>
      <c r="G66" s="63" t="s">
        <v>883</v>
      </c>
      <c r="H66" s="44" t="s">
        <v>388</v>
      </c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45" t="str">
        <f>IF(K66&lt;&gt;"",IFERROR(VLOOKUP(A66,'1C'!A:T,18,0),IFERROR(VLOOKUP(K66,Colors!D:E,2,0),"")),"")</f>
        <v>темно-синий</v>
      </c>
      <c r="N66" s="141" t="str">
        <f>Order!B64</f>
        <v>100% Хлопок</v>
      </c>
      <c r="O66" s="65"/>
      <c r="P66" s="63" t="s">
        <v>43</v>
      </c>
      <c r="Q66" s="59" t="s">
        <v>15</v>
      </c>
      <c r="R66" s="58" t="s">
        <v>382</v>
      </c>
      <c r="S66" s="58">
        <v>17</v>
      </c>
      <c r="V66" s="58"/>
      <c r="X66" s="58"/>
      <c r="Z66" s="58"/>
      <c r="AB66" s="58"/>
      <c r="AD66" s="58"/>
      <c r="AQ66" s="59">
        <f t="shared" si="1"/>
        <v>17</v>
      </c>
      <c r="AR66" s="66" t="str">
        <f>Order!A64</f>
        <v>BD</v>
      </c>
      <c r="AS66" s="56" t="str">
        <f ca="1">IF(BA66&gt;0,_xlfn.XLOOKUP(A66,'1C'!$A:$A,'1C'!P:P,"",0,),IF(AR66&lt;&gt;"",VLOOKUP(AR66,INDIRECT(SUBSTITUTE($J66," ","")&amp;"Manufactures"),3,0),"Требуется код страны"))</f>
        <v>American Needle, Inc; 1275 Busch Parkway, Buffalo Grove, IL 60089, USA</v>
      </c>
      <c r="AT66" s="56" t="str">
        <f ca="1">IF(BA66&gt;0,_xlfn.XLOOKUP(A66,'1C'!$A:$A,'1C'!O:O,"",0),IF(AR66&lt;&gt;"",VLOOKUP(AR66,INDIRECT(SUBSTITUTE($J66," ","")&amp;"Manufactures"),2,0),"Требуется код страны"))</f>
        <v>Бангладеш</v>
      </c>
      <c r="AU66" s="76">
        <f t="shared" si="2"/>
        <v>0.1</v>
      </c>
      <c r="AV66" s="43">
        <f t="shared" si="3"/>
        <v>0.15000000000000002</v>
      </c>
      <c r="AW66" s="43">
        <f t="shared" si="4"/>
        <v>1.7000000000000002</v>
      </c>
      <c r="AX66" s="43">
        <f t="shared" si="5"/>
        <v>2.5500000000000003</v>
      </c>
      <c r="AY66" s="155">
        <v>5.73764705882353</v>
      </c>
      <c r="AZ66" s="156">
        <f t="shared" si="6"/>
        <v>97.54</v>
      </c>
      <c r="BA66" s="45">
        <f>IF(A66&lt;&gt;"",IF(_xlfn.XLOOKUP(A66,'1C'!A:A,'1C'!A:A,0,0)&gt;0,1,0),"")</f>
        <v>0</v>
      </c>
      <c r="BB66" s="149">
        <f>IF(C66&lt;&gt;"",IF(_xlfn.XLOOKUP(C66,'1C'!S:S,'1C'!S:S,0,0)&gt;0,0,1),"")</f>
        <v>0</v>
      </c>
      <c r="BC66" s="73">
        <f t="shared" si="7"/>
        <v>1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06-380-20</v>
      </c>
      <c r="C67" s="44" t="s">
        <v>2102</v>
      </c>
      <c r="D67" s="43" t="str">
        <f>VLOOKUP(C67,Names!A:B,2,0)</f>
        <v>Peace Micro Slouch</v>
      </c>
      <c r="E67" s="43" t="str">
        <f>IF(F67&lt;&gt;"",IFERROR(VLOOKUP(F67,Категории!A:B,2,0),""),"Требуется категория")</f>
        <v>Бейсболки</v>
      </c>
      <c r="F67" s="44" t="s">
        <v>2311</v>
      </c>
      <c r="G67" s="63" t="s">
        <v>883</v>
      </c>
      <c r="H67" s="44" t="s">
        <v>388</v>
      </c>
      <c r="J67" s="43" t="str">
        <f>'1C'!$AF$1</f>
        <v>American Needle</v>
      </c>
      <c r="K67" s="104" t="s">
        <v>2260</v>
      </c>
      <c r="L67" s="63" t="s">
        <v>750</v>
      </c>
      <c r="M67" s="66"/>
      <c r="N67" s="141" t="str">
        <f>Order!B65</f>
        <v>100% Хлопок</v>
      </c>
      <c r="O67" s="65"/>
      <c r="P67" s="63" t="s">
        <v>43</v>
      </c>
      <c r="Q67" s="59" t="s">
        <v>15</v>
      </c>
      <c r="R67" s="58" t="s">
        <v>382</v>
      </c>
      <c r="S67" s="58">
        <v>12</v>
      </c>
      <c r="V67" s="58"/>
      <c r="X67" s="58"/>
      <c r="Z67" s="58"/>
      <c r="AB67" s="58"/>
      <c r="AD67" s="58"/>
      <c r="AQ67" s="59">
        <f t="shared" si="1"/>
        <v>12</v>
      </c>
      <c r="AR67" s="66" t="str">
        <f>Order!A65</f>
        <v>BD</v>
      </c>
      <c r="AS67" s="56" t="str">
        <f ca="1">IF(BA67&gt;0,_xlfn.XLOOKUP(A67,'1C'!$A:$A,'1C'!P:P,"",0,),IF(AR67&lt;&gt;"",VLOOKUP(AR67,INDIRECT(SUBSTITUTE($J67," ","")&amp;"Manufactures"),3,0),"Требуется код страны"))</f>
        <v>American Needle, Inc; 1275 Busch Parkway, Buffalo Grove, IL 60089, USA</v>
      </c>
      <c r="AT67" s="56" t="str">
        <f ca="1">IF(BA67&gt;0,_xlfn.XLOOKUP(A67,'1C'!$A:$A,'1C'!O:O,"",0),IF(AR67&lt;&gt;"",VLOOKUP(AR67,INDIRECT(SUBSTITUTE($J67," ","")&amp;"Manufactures"),2,0),"Требуется код страны"))</f>
        <v>Бангладеш</v>
      </c>
      <c r="AU67" s="76">
        <f t="shared" si="2"/>
        <v>0.1</v>
      </c>
      <c r="AV67" s="43">
        <f t="shared" si="3"/>
        <v>0.15000000000000002</v>
      </c>
      <c r="AW67" s="43">
        <f t="shared" si="4"/>
        <v>1.2000000000000002</v>
      </c>
      <c r="AX67" s="43">
        <f t="shared" si="5"/>
        <v>1.8000000000000003</v>
      </c>
      <c r="AY67" s="155">
        <v>5.7374999999999998</v>
      </c>
      <c r="AZ67" s="156">
        <f t="shared" si="6"/>
        <v>68.849999999999994</v>
      </c>
      <c r="BA67" s="45">
        <f>IF(A67&lt;&gt;"",IF(_xlfn.XLOOKUP(A67,'1C'!A:A,'1C'!A:A,0,0)&gt;0,1,0),"")</f>
        <v>0</v>
      </c>
      <c r="BB67" s="149">
        <f>IF(C67&lt;&gt;"",IF(_xlfn.XLOOKUP(C67,'1C'!S:S,'1C'!S:S,0,0)&gt;0,0,1),"")</f>
        <v>0</v>
      </c>
      <c r="BC67" s="73">
        <f t="shared" si="7"/>
        <v>1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06-381-06</v>
      </c>
      <c r="C68" s="44" t="s">
        <v>2103</v>
      </c>
      <c r="D68" s="43" t="str">
        <f>VLOOKUP(C68,Names!A:B,2,0)</f>
        <v>SANKEI ATOMS Micro Slouch</v>
      </c>
      <c r="E68" s="43" t="str">
        <f>IF(F68&lt;&gt;"",IFERROR(VLOOKUP(F68,Категории!A:B,2,0),""),"Требуется категория")</f>
        <v>Бейсболки</v>
      </c>
      <c r="F68" s="44" t="s">
        <v>2311</v>
      </c>
      <c r="G68" s="63" t="s">
        <v>883</v>
      </c>
      <c r="H68" s="44" t="s">
        <v>388</v>
      </c>
      <c r="J68" s="43" t="str">
        <f>'1C'!$AF$1</f>
        <v>American Needle</v>
      </c>
      <c r="K68" s="104" t="s">
        <v>2273</v>
      </c>
      <c r="L68" s="63" t="s">
        <v>71</v>
      </c>
      <c r="M68" s="66"/>
      <c r="N68" s="141" t="str">
        <f>Order!B66</f>
        <v>100% Хлопок</v>
      </c>
      <c r="O68" s="65"/>
      <c r="P68" s="63" t="s">
        <v>43</v>
      </c>
      <c r="Q68" s="59" t="s">
        <v>15</v>
      </c>
      <c r="R68" s="58" t="s">
        <v>382</v>
      </c>
      <c r="S68" s="58">
        <v>30</v>
      </c>
      <c r="V68" s="58"/>
      <c r="X68" s="58"/>
      <c r="Z68" s="58"/>
      <c r="AB68" s="58"/>
      <c r="AD68" s="58"/>
      <c r="AQ68" s="59">
        <f t="shared" si="1"/>
        <v>30</v>
      </c>
      <c r="AR68" s="66" t="str">
        <f>Order!A66</f>
        <v>BD</v>
      </c>
      <c r="AS68" s="56" t="str">
        <f ca="1">IF(BA68&gt;0,_xlfn.XLOOKUP(A68,'1C'!$A:$A,'1C'!P:P,"",0,),IF(AR68&lt;&gt;"",VLOOKUP(AR68,INDIRECT(SUBSTITUTE($J68," ","")&amp;"Manufactures"),3,0),"Требуется код страны"))</f>
        <v>American Needle, Inc; 1275 Busch Parkway, Buffalo Grove, IL 60089, USA</v>
      </c>
      <c r="AT68" s="56" t="str">
        <f ca="1">IF(BA68&gt;0,_xlfn.XLOOKUP(A68,'1C'!$A:$A,'1C'!O:O,"",0),IF(AR68&lt;&gt;"",VLOOKUP(AR68,INDIRECT(SUBSTITUTE($J68," ","")&amp;"Manufactures"),2,0),"Требуется код страны"))</f>
        <v>Бангладеш</v>
      </c>
      <c r="AU68" s="76">
        <f t="shared" si="2"/>
        <v>0.1</v>
      </c>
      <c r="AV68" s="43">
        <f t="shared" si="3"/>
        <v>0.15000000000000002</v>
      </c>
      <c r="AW68" s="43">
        <f t="shared" si="4"/>
        <v>3</v>
      </c>
      <c r="AX68" s="43">
        <f t="shared" si="5"/>
        <v>4.5000000000000009</v>
      </c>
      <c r="AY68" s="155">
        <v>7.65</v>
      </c>
      <c r="AZ68" s="156">
        <f t="shared" si="6"/>
        <v>229.5</v>
      </c>
      <c r="BA68" s="45">
        <f>IF(A68&lt;&gt;"",IF(_xlfn.XLOOKUP(A68,'1C'!A:A,'1C'!A:A,0,0)&gt;0,1,0),"")</f>
        <v>0</v>
      </c>
      <c r="BB68" s="149">
        <f>IF(C68&lt;&gt;"",IF(_xlfn.XLOOKUP(C68,'1C'!S:S,'1C'!S:S,0,0)&gt;0,0,1),"")</f>
        <v>0</v>
      </c>
      <c r="BC68" s="73">
        <f t="shared" si="7"/>
        <v>1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06-382-16</v>
      </c>
      <c r="C69" s="44" t="s">
        <v>2104</v>
      </c>
      <c r="D69" s="43" t="str">
        <f>VLOOKUP(C69,Names!A:B,2,0)</f>
        <v>Tiki Micro Slouch</v>
      </c>
      <c r="E69" s="43" t="str">
        <f>IF(F69&lt;&gt;"",IFERROR(VLOOKUP(F69,Категории!A:B,2,0),""),"Требуется категория")</f>
        <v>Бейсболки</v>
      </c>
      <c r="F69" s="44" t="s">
        <v>2311</v>
      </c>
      <c r="G69" s="63" t="s">
        <v>883</v>
      </c>
      <c r="H69" s="44" t="s">
        <v>388</v>
      </c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45" t="str">
        <f>IF(K69&lt;&gt;"",IFERROR(VLOOKUP(A69,'1C'!A:T,18,0),IFERROR(VLOOKUP(K69,Colors!D:E,2,0),"")),"")</f>
        <v>темно-синий</v>
      </c>
      <c r="N69" s="141" t="str">
        <f>Order!B67</f>
        <v>100% Хлопок</v>
      </c>
      <c r="O69" s="65"/>
      <c r="P69" s="63" t="s">
        <v>43</v>
      </c>
      <c r="Q69" s="59" t="s">
        <v>15</v>
      </c>
      <c r="R69" s="58" t="s">
        <v>382</v>
      </c>
      <c r="S69" s="58">
        <v>17</v>
      </c>
      <c r="V69" s="58"/>
      <c r="X69" s="58"/>
      <c r="Z69" s="58"/>
      <c r="AB69" s="58"/>
      <c r="AD69" s="58"/>
      <c r="AQ69" s="59">
        <f t="shared" si="1"/>
        <v>17</v>
      </c>
      <c r="AR69" s="66" t="str">
        <f>Order!A67</f>
        <v>BD</v>
      </c>
      <c r="AS69" s="56" t="str">
        <f ca="1">IF(BA69&gt;0,_xlfn.XLOOKUP(A69,'1C'!$A:$A,'1C'!P:P,"",0,),IF(AR69&lt;&gt;"",VLOOKUP(AR69,INDIRECT(SUBSTITUTE($J69," ","")&amp;"Manufactures"),3,0),"Требуется код страны"))</f>
        <v>American Needle, Inc; 1275 Busch Parkway, Buffalo Grove, IL 60089, USA</v>
      </c>
      <c r="AT69" s="56" t="str">
        <f ca="1">IF(BA69&gt;0,_xlfn.XLOOKUP(A69,'1C'!$A:$A,'1C'!O:O,"",0),IF(AR69&lt;&gt;"",VLOOKUP(AR69,INDIRECT(SUBSTITUTE($J69," ","")&amp;"Manufactures"),2,0),"Требуется код страны"))</f>
        <v>Бангладеш</v>
      </c>
      <c r="AU69" s="76">
        <f t="shared" si="2"/>
        <v>0.1</v>
      </c>
      <c r="AV69" s="43">
        <f t="shared" si="3"/>
        <v>0.15000000000000002</v>
      </c>
      <c r="AW69" s="43">
        <f t="shared" si="4"/>
        <v>1.7000000000000002</v>
      </c>
      <c r="AX69" s="43">
        <f t="shared" si="5"/>
        <v>2.5500000000000003</v>
      </c>
      <c r="AY69" s="155">
        <v>5.73764705882353</v>
      </c>
      <c r="AZ69" s="156">
        <f t="shared" si="6"/>
        <v>97.54</v>
      </c>
      <c r="BA69" s="45">
        <f>IF(A69&lt;&gt;"",IF(_xlfn.XLOOKUP(A69,'1C'!A:A,'1C'!A:A,0,0)&gt;0,1,0),"")</f>
        <v>0</v>
      </c>
      <c r="BB69" s="149">
        <f>IF(C69&lt;&gt;"",IF(_xlfn.XLOOKUP(C69,'1C'!S:S,'1C'!S:S,0,0)&gt;0,0,1),"")</f>
        <v>0</v>
      </c>
      <c r="BC69" s="73">
        <f t="shared" si="7"/>
        <v>1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06-383-13</v>
      </c>
      <c r="C70" s="44" t="s">
        <v>2105</v>
      </c>
      <c r="D70" s="43" t="str">
        <f>VLOOKUP(C70,Names!A:B,2,0)</f>
        <v>YOMIURI GIANTS Micro Slouch NPN</v>
      </c>
      <c r="E70" s="43" t="str">
        <f>IF(F70&lt;&gt;"",IFERROR(VLOOKUP(F70,Категории!A:B,2,0),""),"Требуется категория")</f>
        <v>Бейсболки</v>
      </c>
      <c r="F70" s="44" t="s">
        <v>2311</v>
      </c>
      <c r="G70" s="63" t="s">
        <v>883</v>
      </c>
      <c r="H70" s="44" t="s">
        <v>388</v>
      </c>
      <c r="J70" s="43" t="str">
        <f>'1C'!$AF$1</f>
        <v>American Needle</v>
      </c>
      <c r="K70" s="104" t="s">
        <v>2274</v>
      </c>
      <c r="L70" s="63" t="s">
        <v>199</v>
      </c>
      <c r="M70" s="66"/>
      <c r="N70" s="141" t="str">
        <f>Order!B68</f>
        <v>100% Хлопок</v>
      </c>
      <c r="O70" s="65"/>
      <c r="P70" s="63" t="s">
        <v>43</v>
      </c>
      <c r="Q70" s="59" t="s">
        <v>15</v>
      </c>
      <c r="R70" s="58" t="s">
        <v>382</v>
      </c>
      <c r="S70" s="58">
        <v>24</v>
      </c>
      <c r="V70" s="58"/>
      <c r="X70" s="58"/>
      <c r="Z70" s="58"/>
      <c r="AB70" s="58"/>
      <c r="AD70" s="58"/>
      <c r="AQ70" s="59">
        <f t="shared" si="1"/>
        <v>24</v>
      </c>
      <c r="AR70" s="66" t="str">
        <f>Order!A68</f>
        <v>BD</v>
      </c>
      <c r="AS70" s="56" t="str">
        <f ca="1">IF(BA70&gt;0,_xlfn.XLOOKUP(A70,'1C'!$A:$A,'1C'!P:P,"",0,),IF(AR70&lt;&gt;"",VLOOKUP(AR70,INDIRECT(SUBSTITUTE($J70," ","")&amp;"Manufactures"),3,0),"Требуется код страны"))</f>
        <v>American Needle, Inc; 1275 Busch Parkway, Buffalo Grove, IL 60089, USA</v>
      </c>
      <c r="AT70" s="56" t="str">
        <f ca="1">IF(BA70&gt;0,_xlfn.XLOOKUP(A70,'1C'!$A:$A,'1C'!O:O,"",0),IF(AR70&lt;&gt;"",VLOOKUP(AR70,INDIRECT(SUBSTITUTE($J70," ","")&amp;"Manufactures"),2,0),"Требуется код страны"))</f>
        <v>Бангладеш</v>
      </c>
      <c r="AU70" s="76">
        <f t="shared" si="2"/>
        <v>0.1</v>
      </c>
      <c r="AV70" s="43">
        <f t="shared" si="3"/>
        <v>0.15000000000000002</v>
      </c>
      <c r="AW70" s="43">
        <f t="shared" si="4"/>
        <v>2.4000000000000004</v>
      </c>
      <c r="AX70" s="43">
        <f t="shared" si="5"/>
        <v>3.6000000000000005</v>
      </c>
      <c r="AY70" s="155">
        <v>7.6499999999999995</v>
      </c>
      <c r="AZ70" s="156">
        <f t="shared" si="6"/>
        <v>183.6</v>
      </c>
      <c r="BA70" s="45">
        <f>IF(A70&lt;&gt;"",IF(_xlfn.XLOOKUP(A70,'1C'!A:A,'1C'!A:A,0,0)&gt;0,1,0),"")</f>
        <v>0</v>
      </c>
      <c r="BB70" s="149">
        <f>IF(C70&lt;&gt;"",IF(_xlfn.XLOOKUP(C70,'1C'!S:S,'1C'!S:S,0,0)&gt;0,0,1),"")</f>
        <v>0</v>
      </c>
      <c r="BC70" s="73">
        <f t="shared" si="7"/>
        <v>1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06-384-11</v>
      </c>
      <c r="C71" s="44" t="s">
        <v>2106</v>
      </c>
      <c r="D71" s="43" t="str">
        <f>VLOOKUP(C71,Names!A:B,2,0)</f>
        <v>Yokohama Whales Micro Slouch</v>
      </c>
      <c r="E71" s="43" t="str">
        <f>IF(F71&lt;&gt;"",IFERROR(VLOOKUP(F71,Категории!A:B,2,0),""),"Требуется категория")</f>
        <v>Бейсболки</v>
      </c>
      <c r="F71" s="44" t="s">
        <v>2311</v>
      </c>
      <c r="G71" s="63" t="s">
        <v>883</v>
      </c>
      <c r="H71" s="44" t="s">
        <v>388</v>
      </c>
      <c r="J71" s="43" t="str">
        <f>'1C'!$AF$1</f>
        <v>American Needle</v>
      </c>
      <c r="K71" s="104" t="s">
        <v>2275</v>
      </c>
      <c r="L71" s="63" t="s">
        <v>60</v>
      </c>
      <c r="M71" s="66"/>
      <c r="N71" s="141" t="str">
        <f>Order!B69</f>
        <v>100% Хлопок</v>
      </c>
      <c r="O71" s="65"/>
      <c r="P71" s="63" t="s">
        <v>43</v>
      </c>
      <c r="Q71" s="59" t="s">
        <v>15</v>
      </c>
      <c r="R71" s="58" t="s">
        <v>382</v>
      </c>
      <c r="S71" s="58">
        <v>24</v>
      </c>
      <c r="V71" s="58"/>
      <c r="X71" s="58"/>
      <c r="Z71" s="58"/>
      <c r="AB71" s="58"/>
      <c r="AD71" s="58"/>
      <c r="AQ71" s="59">
        <f t="shared" si="1"/>
        <v>24</v>
      </c>
      <c r="AR71" s="66" t="str">
        <f>Order!A69</f>
        <v>BD</v>
      </c>
      <c r="AS71" s="56" t="str">
        <f ca="1">IF(BA71&gt;0,_xlfn.XLOOKUP(A71,'1C'!$A:$A,'1C'!P:P,"",0,),IF(AR71&lt;&gt;"",VLOOKUP(AR71,INDIRECT(SUBSTITUTE($J71," ","")&amp;"Manufactures"),3,0),"Требуется код страны"))</f>
        <v>American Needle, Inc; 1275 Busch Parkway, Buffalo Grove, IL 60089, USA</v>
      </c>
      <c r="AT71" s="56" t="str">
        <f ca="1">IF(BA71&gt;0,_xlfn.XLOOKUP(A71,'1C'!$A:$A,'1C'!O:O,"",0),IF(AR71&lt;&gt;"",VLOOKUP(AR71,INDIRECT(SUBSTITUTE($J71," ","")&amp;"Manufactures"),2,0),"Требуется код страны"))</f>
        <v>Бангладеш</v>
      </c>
      <c r="AU71" s="76">
        <f t="shared" si="2"/>
        <v>0.1</v>
      </c>
      <c r="AV71" s="43">
        <f t="shared" si="3"/>
        <v>0.15000000000000002</v>
      </c>
      <c r="AW71" s="43">
        <f t="shared" si="4"/>
        <v>2.4000000000000004</v>
      </c>
      <c r="AX71" s="43">
        <f t="shared" si="5"/>
        <v>3.6000000000000005</v>
      </c>
      <c r="AY71" s="155">
        <v>7.6499999999999995</v>
      </c>
      <c r="AZ71" s="156">
        <f t="shared" si="6"/>
        <v>183.6</v>
      </c>
      <c r="BA71" s="45">
        <f>IF(A71&lt;&gt;"",IF(_xlfn.XLOOKUP(A71,'1C'!A:A,'1C'!A:A,0,0)&gt;0,1,0),"")</f>
        <v>0</v>
      </c>
      <c r="BB71" s="149">
        <f>IF(C71&lt;&gt;"",IF(_xlfn.XLOOKUP(C71,'1C'!S:S,'1C'!S:S,0,0)&gt;0,0,1),"")</f>
        <v>0</v>
      </c>
      <c r="BC71" s="73">
        <f t="shared" si="7"/>
        <v>1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06-385-19</v>
      </c>
      <c r="C72" s="44" t="s">
        <v>2107</v>
      </c>
      <c r="D72" s="43" t="str">
        <f>VLOOKUP(C72,Names!A:B,2,0)</f>
        <v>Great Smoky Mnt Trailhead NP</v>
      </c>
      <c r="E72" s="43" t="str">
        <f>IF(F72&lt;&gt;"",IFERROR(VLOOKUP(F72,Категории!A:B,2,0),""),"Требуется категория")</f>
        <v>Бейсболки</v>
      </c>
      <c r="F72" s="44" t="s">
        <v>2311</v>
      </c>
      <c r="G72" s="63" t="s">
        <v>879</v>
      </c>
      <c r="H72" s="44" t="s">
        <v>388</v>
      </c>
      <c r="J72" s="43" t="str">
        <f>'1C'!$AF$1</f>
        <v>American Needle</v>
      </c>
      <c r="K72" s="104" t="s">
        <v>2276</v>
      </c>
      <c r="L72" s="58" t="s">
        <v>91</v>
      </c>
      <c r="M72" s="66"/>
      <c r="N72" s="141" t="str">
        <f>Order!B70</f>
        <v>100% Хлопок</v>
      </c>
      <c r="O72" s="65"/>
      <c r="P72" s="63" t="s">
        <v>43</v>
      </c>
      <c r="Q72" s="59" t="s">
        <v>15</v>
      </c>
      <c r="R72" s="58" t="s">
        <v>382</v>
      </c>
      <c r="S72" s="58">
        <v>37</v>
      </c>
      <c r="V72" s="58"/>
      <c r="X72" s="58"/>
      <c r="Z72" s="58"/>
      <c r="AB72" s="58"/>
      <c r="AD72" s="58"/>
      <c r="AQ72" s="59">
        <f t="shared" si="1"/>
        <v>37</v>
      </c>
      <c r="AR72" s="66" t="str">
        <f>Order!A70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American Needle, Inc; 1275 Busch Parkway, Buffalo Grove, IL 60089, USA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3.7</v>
      </c>
      <c r="AX72" s="43">
        <f t="shared" si="5"/>
        <v>5.5500000000000007</v>
      </c>
      <c r="AY72" s="155">
        <v>6.8</v>
      </c>
      <c r="AZ72" s="156">
        <f t="shared" si="6"/>
        <v>251.6</v>
      </c>
      <c r="BA72" s="45">
        <f>IF(A72&lt;&gt;"",IF(_xlfn.XLOOKUP(A72,'1C'!A:A,'1C'!A:A,0,0)&gt;0,1,0),"")</f>
        <v>0</v>
      </c>
      <c r="BB72" s="149">
        <f>IF(C72&lt;&gt;"",IF(_xlfn.XLOOKUP(C72,'1C'!S:S,'1C'!S:S,0,0)&gt;0,0,1),"")</f>
        <v>0</v>
      </c>
      <c r="BC72" s="73">
        <f t="shared" si="7"/>
        <v>1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06-386-08</v>
      </c>
      <c r="C73" s="44" t="s">
        <v>2108</v>
      </c>
      <c r="D73" s="43" t="str">
        <f>VLOOKUP(C73,Names!A:B,2,0)</f>
        <v>Olympic Trailhead NP</v>
      </c>
      <c r="E73" s="43" t="str">
        <f>IF(F73&lt;&gt;"",IFERROR(VLOOKUP(F73,Категории!A:B,2,0),""),"Требуется категория")</f>
        <v>Бейсболки</v>
      </c>
      <c r="F73" s="44" t="s">
        <v>2311</v>
      </c>
      <c r="G73" s="63" t="s">
        <v>879</v>
      </c>
      <c r="H73" s="44" t="s">
        <v>388</v>
      </c>
      <c r="J73" s="43" t="str">
        <f>'1C'!$AF$1</f>
        <v>American Needle</v>
      </c>
      <c r="K73" s="104" t="s">
        <v>2277</v>
      </c>
      <c r="L73" s="58" t="s">
        <v>83</v>
      </c>
      <c r="M73" s="66"/>
      <c r="N73" s="141" t="str">
        <f>Order!B71</f>
        <v>100% Хлопок</v>
      </c>
      <c r="O73" s="65"/>
      <c r="P73" s="63" t="s">
        <v>43</v>
      </c>
      <c r="Q73" s="59" t="s">
        <v>15</v>
      </c>
      <c r="R73" s="58" t="s">
        <v>382</v>
      </c>
      <c r="S73" s="58">
        <v>21</v>
      </c>
      <c r="V73" s="58"/>
      <c r="X73" s="58"/>
      <c r="Z73" s="58"/>
      <c r="AB73" s="58"/>
      <c r="AD73" s="58"/>
      <c r="AQ73" s="59">
        <f t="shared" si="1"/>
        <v>21</v>
      </c>
      <c r="AR73" s="66" t="str">
        <f>Order!A71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American Needle, Inc; 1275 Busch Parkway, Buffalo Grove, IL 60089, USA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2.1</v>
      </c>
      <c r="AX73" s="43">
        <f t="shared" si="5"/>
        <v>3.1500000000000004</v>
      </c>
      <c r="AY73" s="155">
        <v>6.8000000000000007</v>
      </c>
      <c r="AZ73" s="156">
        <f t="shared" si="6"/>
        <v>142.80000000000001</v>
      </c>
      <c r="BA73" s="45">
        <f>IF(A73&lt;&gt;"",IF(_xlfn.XLOOKUP(A73,'1C'!A:A,'1C'!A:A,0,0)&gt;0,1,0),"")</f>
        <v>0</v>
      </c>
      <c r="BB73" s="149">
        <f>IF(C73&lt;&gt;"",IF(_xlfn.XLOOKUP(C73,'1C'!S:S,'1C'!S:S,0,0)&gt;0,0,1),"")</f>
        <v>0</v>
      </c>
      <c r="BC73" s="73">
        <f t="shared" si="7"/>
        <v>1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06-387-13</v>
      </c>
      <c r="C74" s="44" t="s">
        <v>2109</v>
      </c>
      <c r="D74" s="43" t="str">
        <f>VLOOKUP(C74,Names!A:B,2,0)</f>
        <v>Saguaro Trailhead NP</v>
      </c>
      <c r="E74" s="43" t="str">
        <f>IF(F74&lt;&gt;"",IFERROR(VLOOKUP(F74,Категории!A:B,2,0),""),"Требуется категория")</f>
        <v>Бейсболки</v>
      </c>
      <c r="F74" s="44" t="s">
        <v>2311</v>
      </c>
      <c r="G74" s="63" t="s">
        <v>879</v>
      </c>
      <c r="H74" s="44" t="s">
        <v>388</v>
      </c>
      <c r="J74" s="43" t="str">
        <f>'1C'!$AF$1</f>
        <v>American Needle</v>
      </c>
      <c r="K74" s="104" t="s">
        <v>2278</v>
      </c>
      <c r="L74" s="58" t="s">
        <v>199</v>
      </c>
      <c r="M74" s="66"/>
      <c r="N74" s="141" t="str">
        <f>Order!B72</f>
        <v>100% Хлопок</v>
      </c>
      <c r="O74" s="65"/>
      <c r="P74" s="63" t="s">
        <v>43</v>
      </c>
      <c r="Q74" s="59" t="s">
        <v>15</v>
      </c>
      <c r="R74" s="58" t="s">
        <v>382</v>
      </c>
      <c r="S74" s="58">
        <v>34</v>
      </c>
      <c r="V74" s="58"/>
      <c r="X74" s="58"/>
      <c r="Z74" s="58"/>
      <c r="AB74" s="58"/>
      <c r="AD74" s="58"/>
      <c r="AQ74" s="59">
        <f t="shared" si="1"/>
        <v>34</v>
      </c>
      <c r="AR74" s="66" t="str">
        <f>Order!A72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American Needle, Inc; 1275 Busch Parkway, Buffalo Grove, IL 60089, USA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3.4000000000000004</v>
      </c>
      <c r="AX74" s="43">
        <f t="shared" si="5"/>
        <v>5.1000000000000005</v>
      </c>
      <c r="AY74" s="155">
        <v>6.8</v>
      </c>
      <c r="AZ74" s="156">
        <f t="shared" si="6"/>
        <v>231.2</v>
      </c>
      <c r="BA74" s="45">
        <f>IF(A74&lt;&gt;"",IF(_xlfn.XLOOKUP(A74,'1C'!A:A,'1C'!A:A,0,0)&gt;0,1,0),"")</f>
        <v>0</v>
      </c>
      <c r="BB74" s="149">
        <f>IF(C74&lt;&gt;"",IF(_xlfn.XLOOKUP(C74,'1C'!S:S,'1C'!S:S,0,0)&gt;0,0,1),"")</f>
        <v>0</v>
      </c>
      <c r="BC74" s="73">
        <f t="shared" si="7"/>
        <v>1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06-388-11</v>
      </c>
      <c r="C75" s="44" t="s">
        <v>2110</v>
      </c>
      <c r="D75" s="43" t="str">
        <f>VLOOKUP(C75,Names!A:B,2,0)</f>
        <v>YELLOWSTONE Trailhead NP</v>
      </c>
      <c r="E75" s="43" t="str">
        <f>IF(F75&lt;&gt;"",IFERROR(VLOOKUP(F75,Категории!A:B,2,0),""),"Требуется категория")</f>
        <v>Бейсболки</v>
      </c>
      <c r="F75" s="44" t="s">
        <v>2311</v>
      </c>
      <c r="G75" s="63" t="s">
        <v>879</v>
      </c>
      <c r="H75" s="44" t="s">
        <v>388</v>
      </c>
      <c r="J75" s="43" t="str">
        <f>'1C'!$AF$1</f>
        <v>American Needle</v>
      </c>
      <c r="K75" s="104" t="s">
        <v>2279</v>
      </c>
      <c r="L75" s="58" t="s">
        <v>60</v>
      </c>
      <c r="M75" s="66"/>
      <c r="N75" s="141" t="str">
        <f>Order!B73</f>
        <v>100% Хлопок</v>
      </c>
      <c r="O75" s="65"/>
      <c r="P75" s="63" t="s">
        <v>43</v>
      </c>
      <c r="Q75" s="59" t="s">
        <v>15</v>
      </c>
      <c r="R75" s="58" t="s">
        <v>382</v>
      </c>
      <c r="S75" s="58">
        <v>37</v>
      </c>
      <c r="V75" s="58"/>
      <c r="X75" s="58"/>
      <c r="Z75" s="58"/>
      <c r="AB75" s="58"/>
      <c r="AD75" s="58"/>
      <c r="AQ75" s="59">
        <f t="shared" si="1"/>
        <v>37</v>
      </c>
      <c r="AR75" s="66" t="str">
        <f>Order!A73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American Needle, Inc; 1275 Busch Parkway, Buffalo Grove, IL 60089, USA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3.7</v>
      </c>
      <c r="AX75" s="43">
        <f t="shared" si="5"/>
        <v>5.5500000000000007</v>
      </c>
      <c r="AY75" s="155">
        <v>6.8</v>
      </c>
      <c r="AZ75" s="156">
        <f t="shared" si="6"/>
        <v>251.6</v>
      </c>
      <c r="BA75" s="45">
        <f>IF(A75&lt;&gt;"",IF(_xlfn.XLOOKUP(A75,'1C'!A:A,'1C'!A:A,0,0)&gt;0,1,0),"")</f>
        <v>0</v>
      </c>
      <c r="BB75" s="149">
        <f>IF(C75&lt;&gt;"",IF(_xlfn.XLOOKUP(C75,'1C'!S:S,'1C'!S:S,0,0)&gt;0,0,1),"")</f>
        <v>0</v>
      </c>
      <c r="BC75" s="73">
        <f t="shared" si="7"/>
        <v>1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06-389-09</v>
      </c>
      <c r="C76" s="44" t="s">
        <v>2111</v>
      </c>
      <c r="D76" s="43" t="str">
        <f>VLOOKUP(C76,Names!A:B,2,0)</f>
        <v>ACDC Cuffed Knit</v>
      </c>
      <c r="E76" s="43" t="str">
        <f>IF(F76&lt;&gt;"",IFERROR(VLOOKUP(F76,Категории!A:B,2,0),""),"Требуется категория")</f>
        <v>Шапки</v>
      </c>
      <c r="F76" s="44" t="s">
        <v>340</v>
      </c>
      <c r="G76" s="63" t="s">
        <v>2309</v>
      </c>
      <c r="H76" s="44" t="s">
        <v>389</v>
      </c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45" t="str">
        <f>IF(K76&lt;&gt;"",IFERROR(VLOOKUP(A76,'1C'!A:T,18,0),IFERROR(VLOOKUP(K76,Colors!D:E,2,0),"")),"")</f>
        <v>черный</v>
      </c>
      <c r="N76" s="141" t="str">
        <f>Order!B74</f>
        <v>100% Акрил</v>
      </c>
      <c r="O76" s="65"/>
      <c r="P76" s="63" t="s">
        <v>46</v>
      </c>
      <c r="Q76" s="59" t="s">
        <v>34</v>
      </c>
      <c r="R76" s="58" t="s">
        <v>382</v>
      </c>
      <c r="S76" s="58">
        <v>36</v>
      </c>
      <c r="V76" s="58"/>
      <c r="X76" s="58"/>
      <c r="Z76" s="58"/>
      <c r="AB76" s="58"/>
      <c r="AD76" s="58"/>
      <c r="AQ76" s="59">
        <f t="shared" si="1"/>
        <v>36</v>
      </c>
      <c r="AR76" s="66" t="str">
        <f>Order!A74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American Needle, Inc; 1275 Busch Parkway, Buffalo Grove, IL 60089, USA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3.6</v>
      </c>
      <c r="AX76" s="43">
        <f t="shared" si="5"/>
        <v>5.4</v>
      </c>
      <c r="AY76" s="155">
        <v>7.0124999999999993</v>
      </c>
      <c r="AZ76" s="156">
        <f t="shared" si="6"/>
        <v>252.45</v>
      </c>
      <c r="BA76" s="45">
        <f>IF(A76&lt;&gt;"",IF(_xlfn.XLOOKUP(A76,'1C'!A:A,'1C'!A:A,0,0)&gt;0,1,0),"")</f>
        <v>0</v>
      </c>
      <c r="BB76" s="149">
        <f>IF(C76&lt;&gt;"",IF(_xlfn.XLOOKUP(C76,'1C'!S:S,'1C'!S:S,0,0)&gt;0,0,1),"")</f>
        <v>0</v>
      </c>
      <c r="BC76" s="73">
        <f t="shared" si="7"/>
        <v>1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06-390-09</v>
      </c>
      <c r="C77" s="44" t="s">
        <v>2112</v>
      </c>
      <c r="D77" s="43" t="str">
        <f>VLOOKUP(C77,Names!A:B,2,0)</f>
        <v>BOWIE Cuffed Knit</v>
      </c>
      <c r="E77" s="43" t="str">
        <f>IF(F77&lt;&gt;"",IFERROR(VLOOKUP(F77,Категории!A:B,2,0),""),"Требуется категория")</f>
        <v>Шапки</v>
      </c>
      <c r="F77" s="44" t="s">
        <v>340</v>
      </c>
      <c r="G77" s="63" t="s">
        <v>2309</v>
      </c>
      <c r="H77" s="44" t="s">
        <v>389</v>
      </c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45" t="str">
        <f>IF(K77&lt;&gt;"",IFERROR(VLOOKUP(A77,'1C'!A:T,18,0),IFERROR(VLOOKUP(K77,Colors!D:E,2,0),"")),"")</f>
        <v>черный</v>
      </c>
      <c r="N77" s="141" t="str">
        <f>Order!B75</f>
        <v>100% Акрил</v>
      </c>
      <c r="O77" s="65"/>
      <c r="P77" s="63" t="s">
        <v>46</v>
      </c>
      <c r="Q77" s="59" t="s">
        <v>34</v>
      </c>
      <c r="R77" s="58" t="s">
        <v>382</v>
      </c>
      <c r="S77" s="58">
        <v>18</v>
      </c>
      <c r="V77" s="58"/>
      <c r="X77" s="58"/>
      <c r="Z77" s="58"/>
      <c r="AB77" s="58"/>
      <c r="AD77" s="58"/>
      <c r="AQ77" s="59">
        <f t="shared" si="1"/>
        <v>18</v>
      </c>
      <c r="AR77" s="66" t="str">
        <f>Order!A75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American Needle, Inc; 1275 Busch Parkway, Buffalo Grove, IL 60089, USA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1.8</v>
      </c>
      <c r="AX77" s="43">
        <f t="shared" si="5"/>
        <v>2.7</v>
      </c>
      <c r="AY77" s="155">
        <v>7.012777777777778</v>
      </c>
      <c r="AZ77" s="156">
        <f t="shared" si="6"/>
        <v>126.23</v>
      </c>
      <c r="BA77" s="45">
        <f>IF(A77&lt;&gt;"",IF(_xlfn.XLOOKUP(A77,'1C'!A:A,'1C'!A:A,0,0)&gt;0,1,0),"")</f>
        <v>0</v>
      </c>
      <c r="BB77" s="149">
        <f>IF(C77&lt;&gt;"",IF(_xlfn.XLOOKUP(C77,'1C'!S:S,'1C'!S:S,0,0)&gt;0,0,1),"")</f>
        <v>0</v>
      </c>
      <c r="BC77" s="73">
        <f t="shared" si="7"/>
        <v>1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06-391-09</v>
      </c>
      <c r="C78" s="44" t="s">
        <v>2113</v>
      </c>
      <c r="D78" s="43" t="str">
        <f>VLOOKUP(C78,Names!A:B,2,0)</f>
        <v>CALI Cuffed Knit</v>
      </c>
      <c r="E78" s="43" t="str">
        <f>IF(F78&lt;&gt;"",IFERROR(VLOOKUP(F78,Категории!A:B,2,0),""),"Требуется категория")</f>
        <v>Шапки</v>
      </c>
      <c r="F78" s="44" t="s">
        <v>340</v>
      </c>
      <c r="G78" s="63" t="s">
        <v>879</v>
      </c>
      <c r="H78" s="44" t="s">
        <v>389</v>
      </c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45" t="str">
        <f>IF(K78&lt;&gt;"",IFERROR(VLOOKUP(A78,'1C'!A:T,18,0),IFERROR(VLOOKUP(K78,Colors!D:E,2,0),"")),"")</f>
        <v>черный</v>
      </c>
      <c r="N78" s="141" t="str">
        <f>Order!B76</f>
        <v>100% Акрил</v>
      </c>
      <c r="O78" s="65"/>
      <c r="P78" s="63" t="s">
        <v>46</v>
      </c>
      <c r="Q78" s="59" t="s">
        <v>34</v>
      </c>
      <c r="R78" s="58" t="s">
        <v>382</v>
      </c>
      <c r="S78" s="58">
        <v>24</v>
      </c>
      <c r="V78" s="58"/>
      <c r="X78" s="58"/>
      <c r="Z78" s="58"/>
      <c r="AB78" s="58"/>
      <c r="AD78" s="58"/>
      <c r="AQ78" s="59">
        <f t="shared" si="1"/>
        <v>24</v>
      </c>
      <c r="AR78" s="66" t="str">
        <f>Order!A76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American Needle, Inc; 1275 Busch Parkway, Buffalo Grove, IL 60089, USA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2.4000000000000004</v>
      </c>
      <c r="AX78" s="43">
        <f t="shared" si="5"/>
        <v>3.6000000000000005</v>
      </c>
      <c r="AY78" s="155">
        <v>4.6749999999999998</v>
      </c>
      <c r="AZ78" s="156">
        <f t="shared" si="6"/>
        <v>112.19999999999999</v>
      </c>
      <c r="BA78" s="45">
        <f>IF(A78&lt;&gt;"",IF(_xlfn.XLOOKUP(A78,'1C'!A:A,'1C'!A:A,0,0)&gt;0,1,0),"")</f>
        <v>0</v>
      </c>
      <c r="BB78" s="149">
        <f>IF(C78&lt;&gt;"",IF(_xlfn.XLOOKUP(C78,'1C'!S:S,'1C'!S:S,0,0)&gt;0,0,1),"")</f>
        <v>0</v>
      </c>
      <c r="BC78" s="73">
        <f t="shared" si="7"/>
        <v>1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06-392-09</v>
      </c>
      <c r="C79" s="44" t="s">
        <v>2114</v>
      </c>
      <c r="D79" s="43" t="str">
        <f>VLOOKUP(C79,Names!A:B,2,0)</f>
        <v>CHI BLACKHAWKS Cuffed Knit NHL</v>
      </c>
      <c r="E79" s="43" t="str">
        <f>IF(F79&lt;&gt;"",IFERROR(VLOOKUP(F79,Категории!A:B,2,0),""),"Требуется категория")</f>
        <v>Шапки</v>
      </c>
      <c r="F79" s="44" t="s">
        <v>340</v>
      </c>
      <c r="G79" s="63" t="s">
        <v>883</v>
      </c>
      <c r="H79" s="44" t="s">
        <v>389</v>
      </c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45" t="str">
        <f>IF(K79&lt;&gt;"",IFERROR(VLOOKUP(A79,'1C'!A:T,18,0),IFERROR(VLOOKUP(K79,Colors!D:E,2,0),"")),"")</f>
        <v>черный</v>
      </c>
      <c r="N79" s="141" t="str">
        <f>Order!B77</f>
        <v>100% Акрил</v>
      </c>
      <c r="O79" s="65"/>
      <c r="P79" s="63" t="s">
        <v>46</v>
      </c>
      <c r="Q79" s="59" t="s">
        <v>34</v>
      </c>
      <c r="R79" s="58" t="s">
        <v>382</v>
      </c>
      <c r="S79" s="58">
        <v>24</v>
      </c>
      <c r="V79" s="58"/>
      <c r="X79" s="58"/>
      <c r="Z79" s="58"/>
      <c r="AB79" s="58"/>
      <c r="AD79" s="58"/>
      <c r="AQ79" s="59">
        <f t="shared" si="1"/>
        <v>24</v>
      </c>
      <c r="AR79" s="66" t="str">
        <f>Order!A77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American Needle, Inc; 1275 Busch Parkway, Buffalo Grove, IL 60089, USA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2.4000000000000004</v>
      </c>
      <c r="AX79" s="43">
        <f t="shared" si="5"/>
        <v>3.6000000000000005</v>
      </c>
      <c r="AY79" s="155">
        <v>7.0125000000000002</v>
      </c>
      <c r="AZ79" s="156">
        <f t="shared" si="6"/>
        <v>168.3</v>
      </c>
      <c r="BA79" s="45">
        <f>IF(A79&lt;&gt;"",IF(_xlfn.XLOOKUP(A79,'1C'!A:A,'1C'!A:A,0,0)&gt;0,1,0),"")</f>
        <v>0</v>
      </c>
      <c r="BB79" s="149">
        <f>IF(C79&lt;&gt;"",IF(_xlfn.XLOOKUP(C79,'1C'!S:S,'1C'!S:S,0,0)&gt;0,0,1),"")</f>
        <v>0</v>
      </c>
      <c r="BC79" s="73">
        <f t="shared" si="7"/>
        <v>1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06-393-16</v>
      </c>
      <c r="C80" s="44" t="s">
        <v>2115</v>
      </c>
      <c r="D80" s="43" t="str">
        <f>VLOOKUP(C80,Names!A:B,2,0)</f>
        <v>Chevrolet Cuffed Knit</v>
      </c>
      <c r="E80" s="43" t="str">
        <f>IF(F80&lt;&gt;"",IFERROR(VLOOKUP(F80,Категории!A:B,2,0),""),"Требуется категория")</f>
        <v>Шапки</v>
      </c>
      <c r="F80" s="44" t="s">
        <v>340</v>
      </c>
      <c r="G80" s="63" t="s">
        <v>883</v>
      </c>
      <c r="H80" s="44" t="s">
        <v>389</v>
      </c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45" t="str">
        <f>IF(K80&lt;&gt;"",IFERROR(VLOOKUP(A80,'1C'!A:T,18,0),IFERROR(VLOOKUP(K80,Colors!D:E,2,0),"")),"")</f>
        <v>темно-синий</v>
      </c>
      <c r="N80" s="141" t="str">
        <f>Order!B78</f>
        <v>100% Акрил</v>
      </c>
      <c r="O80" s="65"/>
      <c r="P80" s="63" t="s">
        <v>46</v>
      </c>
      <c r="Q80" s="59" t="s">
        <v>34</v>
      </c>
      <c r="R80" s="58" t="s">
        <v>382</v>
      </c>
      <c r="S80" s="58">
        <v>12</v>
      </c>
      <c r="V80" s="58"/>
      <c r="X80" s="58"/>
      <c r="Z80" s="58"/>
      <c r="AB80" s="58"/>
      <c r="AD80" s="58"/>
      <c r="AQ80" s="59">
        <f t="shared" si="1"/>
        <v>12</v>
      </c>
      <c r="AR80" s="66" t="str">
        <f>Order!A78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American Needle, Inc; 1275 Busch Parkway, Buffalo Grove, IL 60089, USA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1.2000000000000002</v>
      </c>
      <c r="AX80" s="43">
        <f t="shared" si="5"/>
        <v>1.8000000000000003</v>
      </c>
      <c r="AY80" s="155">
        <v>6.1625000000000005</v>
      </c>
      <c r="AZ80" s="156">
        <f t="shared" si="6"/>
        <v>73.95</v>
      </c>
      <c r="BA80" s="45">
        <f>IF(A80&lt;&gt;"",IF(_xlfn.XLOOKUP(A80,'1C'!A:A,'1C'!A:A,0,0)&gt;0,1,0),"")</f>
        <v>0</v>
      </c>
      <c r="BB80" s="149">
        <f>IF(C80&lt;&gt;"",IF(_xlfn.XLOOKUP(C80,'1C'!S:S,'1C'!S:S,0,0)&gt;0,0,1),"")</f>
        <v>0</v>
      </c>
      <c r="BC80" s="73">
        <f t="shared" si="7"/>
        <v>1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06-394-09</v>
      </c>
      <c r="C81" s="44" t="s">
        <v>2116</v>
      </c>
      <c r="D81" s="43" t="str">
        <f>VLOOKUP(C81,Names!A:B,2,0)</f>
        <v>DAL STARS Cuffed Knit NHL</v>
      </c>
      <c r="E81" s="43" t="str">
        <f>IF(F81&lt;&gt;"",IFERROR(VLOOKUP(F81,Категории!A:B,2,0),""),"Требуется категория")</f>
        <v>Шапки</v>
      </c>
      <c r="F81" s="44" t="s">
        <v>340</v>
      </c>
      <c r="G81" s="63" t="s">
        <v>883</v>
      </c>
      <c r="H81" s="44" t="s">
        <v>389</v>
      </c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45" t="str">
        <f>IF(K81&lt;&gt;"",IFERROR(VLOOKUP(A81,'1C'!A:T,18,0),IFERROR(VLOOKUP(K81,Colors!D:E,2,0),"")),"")</f>
        <v>черный</v>
      </c>
      <c r="N81" s="141" t="str">
        <f>Order!B79</f>
        <v>100% Акрил</v>
      </c>
      <c r="O81" s="65"/>
      <c r="P81" s="63" t="s">
        <v>46</v>
      </c>
      <c r="Q81" s="59" t="s">
        <v>34</v>
      </c>
      <c r="R81" s="58" t="s">
        <v>382</v>
      </c>
      <c r="S81" s="58">
        <v>12</v>
      </c>
      <c r="V81" s="58"/>
      <c r="X81" s="58"/>
      <c r="Z81" s="58"/>
      <c r="AB81" s="58"/>
      <c r="AD81" s="58"/>
      <c r="AQ81" s="59">
        <f t="shared" si="1"/>
        <v>12</v>
      </c>
      <c r="AR81" s="66" t="str">
        <f>Order!A79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American Needle, Inc; 1275 Busch Parkway, Buffalo Grove, IL 60089, USA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1.2000000000000002</v>
      </c>
      <c r="AX81" s="43">
        <f t="shared" si="5"/>
        <v>1.8000000000000003</v>
      </c>
      <c r="AY81" s="155">
        <v>7.0125000000000002</v>
      </c>
      <c r="AZ81" s="156">
        <f t="shared" si="6"/>
        <v>84.15</v>
      </c>
      <c r="BA81" s="45">
        <f>IF(A81&lt;&gt;"",IF(_xlfn.XLOOKUP(A81,'1C'!A:A,'1C'!A:A,0,0)&gt;0,1,0),"")</f>
        <v>0</v>
      </c>
      <c r="BB81" s="149">
        <f>IF(C81&lt;&gt;"",IF(_xlfn.XLOOKUP(C81,'1C'!S:S,'1C'!S:S,0,0)&gt;0,0,1),"")</f>
        <v>0</v>
      </c>
      <c r="BC81" s="73">
        <f t="shared" si="7"/>
        <v>1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06-395-09</v>
      </c>
      <c r="C82" s="44" t="s">
        <v>2117</v>
      </c>
      <c r="D82" s="43" t="str">
        <f>VLOOKUP(C82,Names!A:B,2,0)</f>
        <v>FENDER Cuffed Knit</v>
      </c>
      <c r="E82" s="43" t="str">
        <f>IF(F82&lt;&gt;"",IFERROR(VLOOKUP(F82,Категории!A:B,2,0),""),"Требуется категория")</f>
        <v>Шапки</v>
      </c>
      <c r="F82" s="44" t="s">
        <v>340</v>
      </c>
      <c r="G82" s="63" t="s">
        <v>2309</v>
      </c>
      <c r="H82" s="44" t="s">
        <v>389</v>
      </c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45" t="str">
        <f>IF(K82&lt;&gt;"",IFERROR(VLOOKUP(A82,'1C'!A:T,18,0),IFERROR(VLOOKUP(K82,Colors!D:E,2,0),"")),"")</f>
        <v>черный</v>
      </c>
      <c r="N82" s="141" t="str">
        <f>Order!B80</f>
        <v>100% Акрил</v>
      </c>
      <c r="O82" s="65"/>
      <c r="P82" s="63" t="s">
        <v>46</v>
      </c>
      <c r="Q82" s="59" t="s">
        <v>34</v>
      </c>
      <c r="R82" s="58" t="s">
        <v>382</v>
      </c>
      <c r="S82" s="58">
        <v>36</v>
      </c>
      <c r="V82" s="58"/>
      <c r="X82" s="58"/>
      <c r="Z82" s="58"/>
      <c r="AB82" s="58"/>
      <c r="AD82" s="58"/>
      <c r="AQ82" s="59">
        <f t="shared" si="1"/>
        <v>36</v>
      </c>
      <c r="AR82" s="66" t="str">
        <f>Order!A80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American Needle, Inc; 1275 Busch Parkway, Buffalo Grove, IL 60089, USA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3.6</v>
      </c>
      <c r="AX82" s="43">
        <f t="shared" si="5"/>
        <v>5.4</v>
      </c>
      <c r="AY82" s="155">
        <v>7.0124999999999993</v>
      </c>
      <c r="AZ82" s="156">
        <f t="shared" si="6"/>
        <v>252.45</v>
      </c>
      <c r="BA82" s="45">
        <f>IF(A82&lt;&gt;"",IF(_xlfn.XLOOKUP(A82,'1C'!A:A,'1C'!A:A,0,0)&gt;0,1,0),"")</f>
        <v>0</v>
      </c>
      <c r="BB82" s="149">
        <f>IF(C82&lt;&gt;"",IF(_xlfn.XLOOKUP(C82,'1C'!S:S,'1C'!S:S,0,0)&gt;0,0,1),"")</f>
        <v>0</v>
      </c>
      <c r="BC82" s="73">
        <f t="shared" si="7"/>
        <v>1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06-396-16</v>
      </c>
      <c r="C83" s="44" t="s">
        <v>2118</v>
      </c>
      <c r="D83" s="43" t="str">
        <f>VLOOKUP(C83,Names!A:B,2,0)</f>
        <v>HIROSHIMA CARP Cuffed Knit</v>
      </c>
      <c r="E83" s="43" t="str">
        <f>IF(F83&lt;&gt;"",IFERROR(VLOOKUP(F83,Категории!A:B,2,0),""),"Требуется категория")</f>
        <v>Шапки</v>
      </c>
      <c r="F83" s="44" t="s">
        <v>340</v>
      </c>
      <c r="G83" s="63" t="s">
        <v>883</v>
      </c>
      <c r="H83" s="44" t="s">
        <v>389</v>
      </c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45" t="str">
        <f>IF(K83&lt;&gt;"",IFERROR(VLOOKUP(A83,'1C'!A:T,18,0),IFERROR(VLOOKUP(K83,Colors!D:E,2,0),"")),"")</f>
        <v>темно-синий</v>
      </c>
      <c r="N83" s="141" t="str">
        <f>Order!B81</f>
        <v>100% Акрил</v>
      </c>
      <c r="O83" s="65"/>
      <c r="P83" s="63" t="s">
        <v>46</v>
      </c>
      <c r="Q83" s="59" t="s">
        <v>34</v>
      </c>
      <c r="R83" s="58" t="s">
        <v>382</v>
      </c>
      <c r="S83" s="58">
        <v>12</v>
      </c>
      <c r="V83" s="58"/>
      <c r="X83" s="58"/>
      <c r="Z83" s="58"/>
      <c r="AB83" s="58"/>
      <c r="AD83" s="58"/>
      <c r="AQ83" s="59">
        <f t="shared" si="1"/>
        <v>12</v>
      </c>
      <c r="AR83" s="66" t="str">
        <f>Order!A81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American Needle, Inc; 1275 Busch Parkway, Buffalo Grove, IL 60089, USA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1.2000000000000002</v>
      </c>
      <c r="AX83" s="43">
        <f t="shared" si="5"/>
        <v>1.8000000000000003</v>
      </c>
      <c r="AY83" s="155">
        <v>7.0125000000000002</v>
      </c>
      <c r="AZ83" s="156">
        <f t="shared" si="6"/>
        <v>84.15</v>
      </c>
      <c r="BA83" s="45">
        <f>IF(A83&lt;&gt;"",IF(_xlfn.XLOOKUP(A83,'1C'!A:A,'1C'!A:A,0,0)&gt;0,1,0),"")</f>
        <v>0</v>
      </c>
      <c r="BB83" s="149">
        <f>IF(C83&lt;&gt;"",IF(_xlfn.XLOOKUP(C83,'1C'!S:S,'1C'!S:S,0,0)&gt;0,0,1),"")</f>
        <v>0</v>
      </c>
      <c r="BC83" s="73">
        <f t="shared" si="7"/>
        <v>1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06-397-09</v>
      </c>
      <c r="C84" s="44" t="s">
        <v>2119</v>
      </c>
      <c r="D84" s="43" t="str">
        <f>VLOOKUP(C84,Names!A:B,2,0)</f>
        <v>LA KINGS Cuffed Knit NHL</v>
      </c>
      <c r="E84" s="43" t="str">
        <f>IF(F84&lt;&gt;"",IFERROR(VLOOKUP(F84,Категории!A:B,2,0),""),"Требуется категория")</f>
        <v>Шапки</v>
      </c>
      <c r="F84" s="44" t="s">
        <v>340</v>
      </c>
      <c r="G84" s="63" t="s">
        <v>883</v>
      </c>
      <c r="H84" s="44" t="s">
        <v>389</v>
      </c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45" t="str">
        <f>IF(K84&lt;&gt;"",IFERROR(VLOOKUP(A84,'1C'!A:T,18,0),IFERROR(VLOOKUP(K84,Colors!D:E,2,0),"")),"")</f>
        <v>черный</v>
      </c>
      <c r="N84" s="141" t="str">
        <f>Order!B82</f>
        <v>100% Акрил</v>
      </c>
      <c r="O84" s="65"/>
      <c r="P84" s="44" t="s">
        <v>46</v>
      </c>
      <c r="Q84" s="59" t="s">
        <v>34</v>
      </c>
      <c r="R84" s="58" t="s">
        <v>382</v>
      </c>
      <c r="S84" s="44">
        <v>24</v>
      </c>
      <c r="AQ84" s="59">
        <f t="shared" si="1"/>
        <v>24</v>
      </c>
      <c r="AR84" s="66" t="str">
        <f>Order!A82</f>
        <v>CN</v>
      </c>
      <c r="AS84" s="56" t="str">
        <f ca="1">IF(BA84&gt;0,_xlfn.XLOOKUP(A84,'1C'!$A:$A,'1C'!P:P,"",0,),IF(AR84&lt;&gt;"",VLOOKUP(AR84,INDIRECT(SUBSTITUTE($J84," ","")&amp;"Manufactures"),3,0),"Требуется код страны"))</f>
        <v>American Needle, Inc; 1275 Busch Parkway, Buffalo Grove, IL 60089, USA</v>
      </c>
      <c r="AT84" s="56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2.4000000000000004</v>
      </c>
      <c r="AX84" s="43">
        <f t="shared" si="5"/>
        <v>3.6000000000000005</v>
      </c>
      <c r="AY84" s="155">
        <v>7.0125000000000002</v>
      </c>
      <c r="AZ84" s="156">
        <f t="shared" si="6"/>
        <v>168.3</v>
      </c>
      <c r="BA84" s="45">
        <f>IF(A84&lt;&gt;"",IF(_xlfn.XLOOKUP(A84,'1C'!A:A,'1C'!A:A,0,0)&gt;0,1,0),"")</f>
        <v>0</v>
      </c>
      <c r="BB84" s="150">
        <f>IF(C84&lt;&gt;"",IF(_xlfn.XLOOKUP(C84,'1C'!S:S,'1C'!S:S,0,0)&gt;0,0,1),"")</f>
        <v>0</v>
      </c>
      <c r="BC84" s="45">
        <f t="shared" si="7"/>
        <v>1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06-398-06</v>
      </c>
      <c r="C85" s="44" t="s">
        <v>2120</v>
      </c>
      <c r="D85" s="43" t="str">
        <f>VLOOKUP(C85,Names!A:B,2,0)</f>
        <v>LA ANGELS Cuffed Knit MILB</v>
      </c>
      <c r="E85" s="43" t="str">
        <f>IF(F85&lt;&gt;"",IFERROR(VLOOKUP(F85,Категории!A:B,2,0),""),"Требуется категория")</f>
        <v>Шапки</v>
      </c>
      <c r="F85" s="44" t="s">
        <v>340</v>
      </c>
      <c r="G85" s="63" t="s">
        <v>883</v>
      </c>
      <c r="H85" s="44" t="s">
        <v>389</v>
      </c>
      <c r="J85" s="43" t="str">
        <f>'1C'!$AF$1</f>
        <v>American Needle</v>
      </c>
      <c r="K85" s="104" t="s">
        <v>1572</v>
      </c>
      <c r="L85" s="58" t="s">
        <v>71</v>
      </c>
      <c r="M85" s="66"/>
      <c r="N85" s="141" t="str">
        <f>Order!B83</f>
        <v>100% Акрил</v>
      </c>
      <c r="O85" s="65"/>
      <c r="P85" s="44" t="s">
        <v>46</v>
      </c>
      <c r="Q85" s="59" t="s">
        <v>34</v>
      </c>
      <c r="R85" s="58" t="s">
        <v>382</v>
      </c>
      <c r="S85" s="44">
        <v>12</v>
      </c>
      <c r="AQ85" s="59">
        <f t="shared" si="1"/>
        <v>12</v>
      </c>
      <c r="AR85" s="66" t="str">
        <f>Order!A83</f>
        <v>CN</v>
      </c>
      <c r="AS85" s="56" t="str">
        <f ca="1">IF(BA85&gt;0,_xlfn.XLOOKUP(A85,'1C'!$A:$A,'1C'!P:P,"",0,),IF(AR85&lt;&gt;"",VLOOKUP(AR85,INDIRECT(SUBSTITUTE($J85," ","")&amp;"Manufactures"),3,0),"Требуется код страны"))</f>
        <v>American Needle, Inc; 1275 Busch Parkway, Buffalo Grove, IL 60089, USA</v>
      </c>
      <c r="AT85" s="56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1.2000000000000002</v>
      </c>
      <c r="AX85" s="43">
        <f t="shared" si="5"/>
        <v>1.8000000000000003</v>
      </c>
      <c r="AY85" s="155">
        <v>7.0125000000000002</v>
      </c>
      <c r="AZ85" s="156">
        <f t="shared" si="6"/>
        <v>84.15</v>
      </c>
      <c r="BA85" s="45">
        <f>IF(A85&lt;&gt;"",IF(_xlfn.XLOOKUP(A85,'1C'!A:A,'1C'!A:A,0,0)&gt;0,1,0),"")</f>
        <v>0</v>
      </c>
      <c r="BB85" s="150">
        <f>IF(C85&lt;&gt;"",IF(_xlfn.XLOOKUP(C85,'1C'!S:S,'1C'!S:S,0,0)&gt;0,0,1),"")</f>
        <v>0</v>
      </c>
      <c r="BC85" s="45">
        <f t="shared" si="7"/>
        <v>1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06-399-07</v>
      </c>
      <c r="C86" s="44" t="s">
        <v>2121</v>
      </c>
      <c r="D86" s="43" t="str">
        <f>VLOOKUP(C86,Names!A:B,2,0)</f>
        <v>MN WILD Cuffed Knit NHL</v>
      </c>
      <c r="E86" s="43" t="str">
        <f>IF(F86&lt;&gt;"",IFERROR(VLOOKUP(F86,Категории!A:B,2,0),""),"Требуется категория")</f>
        <v>Шапки</v>
      </c>
      <c r="F86" s="44" t="s">
        <v>340</v>
      </c>
      <c r="G86" s="63" t="s">
        <v>883</v>
      </c>
      <c r="H86" s="44" t="s">
        <v>389</v>
      </c>
      <c r="J86" s="43" t="str">
        <f>'1C'!$AF$1</f>
        <v>American Needle</v>
      </c>
      <c r="K86" s="104" t="s">
        <v>2280</v>
      </c>
      <c r="L86" s="63" t="s">
        <v>269</v>
      </c>
      <c r="M86" s="66"/>
      <c r="N86" s="141" t="str">
        <f>Order!B84</f>
        <v>100% Акрил</v>
      </c>
      <c r="O86" s="65"/>
      <c r="P86" s="63" t="s">
        <v>46</v>
      </c>
      <c r="Q86" s="59" t="s">
        <v>34</v>
      </c>
      <c r="R86" s="58" t="s">
        <v>382</v>
      </c>
      <c r="S86" s="44">
        <v>12</v>
      </c>
      <c r="AQ86" s="59">
        <f t="shared" si="1"/>
        <v>12</v>
      </c>
      <c r="AR86" s="66" t="str">
        <f>Order!A84</f>
        <v>CN</v>
      </c>
      <c r="AS86" s="56" t="str">
        <f ca="1">IF(BA86&gt;0,_xlfn.XLOOKUP(A86,'1C'!$A:$A,'1C'!P:P,"",0,),IF(AR86&lt;&gt;"",VLOOKUP(AR86,INDIRECT(SUBSTITUTE($J86," ","")&amp;"Manufactures"),3,0),"Требуется код страны"))</f>
        <v>American Needle, Inc; 1275 Busch Parkway, Buffalo Grove, IL 60089, USA</v>
      </c>
      <c r="AT86" s="56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1.2000000000000002</v>
      </c>
      <c r="AX86" s="43">
        <f t="shared" si="5"/>
        <v>1.8000000000000003</v>
      </c>
      <c r="AY86" s="155">
        <v>7.0125000000000002</v>
      </c>
      <c r="AZ86" s="156">
        <f t="shared" si="6"/>
        <v>84.15</v>
      </c>
      <c r="BA86" s="45">
        <f>IF(A86&lt;&gt;"",IF(_xlfn.XLOOKUP(A86,'1C'!A:A,'1C'!A:A,0,0)&gt;0,1,0),"")</f>
        <v>0</v>
      </c>
      <c r="BB86" s="150">
        <f>IF(C86&lt;&gt;"",IF(_xlfn.XLOOKUP(C86,'1C'!S:S,'1C'!S:S,0,0)&gt;0,0,1),"")</f>
        <v>0</v>
      </c>
      <c r="BC86" s="45">
        <f t="shared" si="7"/>
        <v>1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06-400-16</v>
      </c>
      <c r="C87" s="44" t="s">
        <v>2122</v>
      </c>
      <c r="D87" s="43" t="str">
        <f>VLOOKUP(C87,Names!A:B,2,0)</f>
        <v>NAS PREDATORS Cuffed Knit NHL</v>
      </c>
      <c r="E87" s="43" t="str">
        <f>IF(F87&lt;&gt;"",IFERROR(VLOOKUP(F87,Категории!A:B,2,0),""),"Требуется категория")</f>
        <v>Шапки</v>
      </c>
      <c r="F87" s="44" t="s">
        <v>340</v>
      </c>
      <c r="G87" s="63" t="s">
        <v>883</v>
      </c>
      <c r="H87" s="44" t="s">
        <v>389</v>
      </c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45" t="str">
        <f>IF(K87&lt;&gt;"",IFERROR(VLOOKUP(A87,'1C'!A:T,18,0),IFERROR(VLOOKUP(K87,Colors!D:E,2,0),"")),"")</f>
        <v>темно-синий</v>
      </c>
      <c r="N87" s="141" t="str">
        <f>Order!B85</f>
        <v>100% Акрил</v>
      </c>
      <c r="O87" s="65"/>
      <c r="P87" s="44" t="s">
        <v>46</v>
      </c>
      <c r="Q87" s="59" t="s">
        <v>34</v>
      </c>
      <c r="R87" s="58" t="s">
        <v>382</v>
      </c>
      <c r="S87" s="44">
        <v>24</v>
      </c>
      <c r="AQ87" s="59">
        <f t="shared" si="1"/>
        <v>24</v>
      </c>
      <c r="AR87" s="66" t="str">
        <f>Order!A85</f>
        <v>CN</v>
      </c>
      <c r="AS87" s="56" t="str">
        <f ca="1">IF(BA87&gt;0,_xlfn.XLOOKUP(A87,'1C'!$A:$A,'1C'!P:P,"",0,),IF(AR87&lt;&gt;"",VLOOKUP(AR87,INDIRECT(SUBSTITUTE($J87," ","")&amp;"Manufactures"),3,0),"Требуется код страны"))</f>
        <v>American Needle, Inc; 1275 Busch Parkway, Buffalo Grove, IL 60089, USA</v>
      </c>
      <c r="AT87" s="56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2.4000000000000004</v>
      </c>
      <c r="AX87" s="43">
        <f t="shared" si="5"/>
        <v>3.6000000000000005</v>
      </c>
      <c r="AY87" s="155">
        <v>7.0125000000000002</v>
      </c>
      <c r="AZ87" s="156">
        <f t="shared" si="6"/>
        <v>168.3</v>
      </c>
      <c r="BA87" s="45">
        <f>IF(A87&lt;&gt;"",IF(_xlfn.XLOOKUP(A87,'1C'!A:A,'1C'!A:A,0,0)&gt;0,1,0),"")</f>
        <v>0</v>
      </c>
      <c r="BB87" s="150">
        <f>IF(C87&lt;&gt;"",IF(_xlfn.XLOOKUP(C87,'1C'!S:S,'1C'!S:S,0,0)&gt;0,0,1),"")</f>
        <v>0</v>
      </c>
      <c r="BC87" s="45">
        <f t="shared" si="7"/>
        <v>1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06-401-09</v>
      </c>
      <c r="C88" s="44" t="s">
        <v>2123</v>
      </c>
      <c r="D88" s="43" t="str">
        <f>VLOOKUP(C88,Names!A:B,2,0)</f>
        <v>NASA Cuffed Knit</v>
      </c>
      <c r="E88" s="43" t="str">
        <f>IF(F88&lt;&gt;"",IFERROR(VLOOKUP(F88,Категории!A:B,2,0),""),"Требуется категория")</f>
        <v>Шапки</v>
      </c>
      <c r="F88" s="44" t="s">
        <v>340</v>
      </c>
      <c r="G88" s="63" t="s">
        <v>872</v>
      </c>
      <c r="H88" s="44" t="s">
        <v>389</v>
      </c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45" t="str">
        <f>IF(K88&lt;&gt;"",IFERROR(VLOOKUP(A88,'1C'!A:T,18,0),IFERROR(VLOOKUP(K88,Colors!D:E,2,0),"")),"")</f>
        <v>черный</v>
      </c>
      <c r="N88" s="141" t="str">
        <f>Order!B86</f>
        <v>100% Акрил</v>
      </c>
      <c r="O88" s="65"/>
      <c r="P88" s="44" t="s">
        <v>46</v>
      </c>
      <c r="Q88" s="59" t="s">
        <v>34</v>
      </c>
      <c r="R88" s="58" t="s">
        <v>382</v>
      </c>
      <c r="S88" s="44">
        <v>36</v>
      </c>
      <c r="AQ88" s="59">
        <f t="shared" si="1"/>
        <v>36</v>
      </c>
      <c r="AR88" s="66" t="str">
        <f>Order!A86</f>
        <v>CN</v>
      </c>
      <c r="AS88" s="56" t="str">
        <f ca="1">IF(BA88&gt;0,_xlfn.XLOOKUP(A88,'1C'!$A:$A,'1C'!P:P,"",0,),IF(AR88&lt;&gt;"",VLOOKUP(AR88,INDIRECT(SUBSTITUTE($J88," ","")&amp;"Manufactures"),3,0),"Требуется код страны"))</f>
        <v>American Needle, Inc; 1275 Busch Parkway, Buffalo Grove, IL 60089, USA</v>
      </c>
      <c r="AT88" s="56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3.6</v>
      </c>
      <c r="AX88" s="43">
        <f t="shared" si="5"/>
        <v>5.4</v>
      </c>
      <c r="AY88" s="155">
        <v>4.6750000000000007</v>
      </c>
      <c r="AZ88" s="156">
        <f t="shared" si="6"/>
        <v>168.3</v>
      </c>
      <c r="BA88" s="45">
        <f>IF(A88&lt;&gt;"",IF(_xlfn.XLOOKUP(A88,'1C'!A:A,'1C'!A:A,0,0)&gt;0,1,0),"")</f>
        <v>0</v>
      </c>
      <c r="BB88" s="150">
        <f>IF(C88&lt;&gt;"",IF(_xlfn.XLOOKUP(C88,'1C'!S:S,'1C'!S:S,0,0)&gt;0,0,1),"")</f>
        <v>0</v>
      </c>
      <c r="BC88" s="45">
        <f t="shared" si="7"/>
        <v>1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06-402-09</v>
      </c>
      <c r="C89" s="44" t="s">
        <v>2124</v>
      </c>
      <c r="D89" s="43" t="str">
        <f>VLOOKUP(C89,Names!A:B,2,0)</f>
        <v>PHO COYOTES Cuffed Knit NHL</v>
      </c>
      <c r="E89" s="43" t="str">
        <f>IF(F89&lt;&gt;"",IFERROR(VLOOKUP(F89,Категории!A:B,2,0),""),"Требуется категория")</f>
        <v>Шапки</v>
      </c>
      <c r="F89" s="44" t="s">
        <v>340</v>
      </c>
      <c r="G89" s="63" t="s">
        <v>883</v>
      </c>
      <c r="H89" s="44" t="s">
        <v>389</v>
      </c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45" t="str">
        <f>IF(K89&lt;&gt;"",IFERROR(VLOOKUP(A89,'1C'!A:T,18,0),IFERROR(VLOOKUP(K89,Colors!D:E,2,0),"")),"")</f>
        <v>черный</v>
      </c>
      <c r="N89" s="141" t="str">
        <f>Order!B87</f>
        <v>100% Акрил</v>
      </c>
      <c r="O89" s="65"/>
      <c r="P89" s="44" t="s">
        <v>46</v>
      </c>
      <c r="Q89" s="59" t="s">
        <v>34</v>
      </c>
      <c r="R89" s="58" t="s">
        <v>382</v>
      </c>
      <c r="S89" s="44">
        <v>12</v>
      </c>
      <c r="AQ89" s="59">
        <f t="shared" si="1"/>
        <v>12</v>
      </c>
      <c r="AR89" s="66" t="str">
        <f>Order!A87</f>
        <v>CN</v>
      </c>
      <c r="AS89" s="56" t="str">
        <f ca="1">IF(BA89&gt;0,_xlfn.XLOOKUP(A89,'1C'!$A:$A,'1C'!P:P,"",0,),IF(AR89&lt;&gt;"",VLOOKUP(AR89,INDIRECT(SUBSTITUTE($J89," ","")&amp;"Manufactures"),3,0),"Требуется код страны"))</f>
        <v>American Needle, Inc; 1275 Busch Parkway, Buffalo Grove, IL 60089, USA</v>
      </c>
      <c r="AT89" s="56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1.2000000000000002</v>
      </c>
      <c r="AX89" s="43">
        <f t="shared" si="5"/>
        <v>1.8000000000000003</v>
      </c>
      <c r="AY89" s="155">
        <v>7.0125000000000002</v>
      </c>
      <c r="AZ89" s="156">
        <f t="shared" si="6"/>
        <v>84.15</v>
      </c>
      <c r="BA89" s="45">
        <f>IF(A89&lt;&gt;"",IF(_xlfn.XLOOKUP(A89,'1C'!A:A,'1C'!A:A,0,0)&gt;0,1,0),"")</f>
        <v>0</v>
      </c>
      <c r="BB89" s="150">
        <f>IF(C89&lt;&gt;"",IF(_xlfn.XLOOKUP(C89,'1C'!S:S,'1C'!S:S,0,0)&gt;0,0,1),"")</f>
        <v>0</v>
      </c>
      <c r="BC89" s="45">
        <f t="shared" si="7"/>
        <v>1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06-403-09</v>
      </c>
      <c r="C90" s="44" t="s">
        <v>2125</v>
      </c>
      <c r="D90" s="43" t="str">
        <f>VLOOKUP(C90,Names!A:B,2,0)</f>
        <v>Pink Floyd Cuffed Knit</v>
      </c>
      <c r="E90" s="43" t="str">
        <f>IF(F90&lt;&gt;"",IFERROR(VLOOKUP(F90,Категории!A:B,2,0),""),"Требуется категория")</f>
        <v>Шапки</v>
      </c>
      <c r="F90" s="44" t="s">
        <v>340</v>
      </c>
      <c r="G90" s="63" t="s">
        <v>2309</v>
      </c>
      <c r="H90" s="44" t="s">
        <v>389</v>
      </c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45" t="str">
        <f>IF(K90&lt;&gt;"",IFERROR(VLOOKUP(A90,'1C'!A:T,18,0),IFERROR(VLOOKUP(K90,Colors!D:E,2,0),"")),"")</f>
        <v>черный</v>
      </c>
      <c r="N90" s="141" t="str">
        <f>Order!B88</f>
        <v>100% Акрил</v>
      </c>
      <c r="O90" s="65"/>
      <c r="P90" s="44" t="s">
        <v>46</v>
      </c>
      <c r="Q90" s="59" t="s">
        <v>34</v>
      </c>
      <c r="R90" s="58" t="s">
        <v>382</v>
      </c>
      <c r="S90" s="44">
        <v>15</v>
      </c>
      <c r="AQ90" s="59">
        <f t="shared" si="1"/>
        <v>15</v>
      </c>
      <c r="AR90" s="66" t="str">
        <f>Order!A88</f>
        <v>CN</v>
      </c>
      <c r="AS90" s="56" t="str">
        <f ca="1">IF(BA90&gt;0,_xlfn.XLOOKUP(A90,'1C'!$A:$A,'1C'!P:P,"",0,),IF(AR90&lt;&gt;"",VLOOKUP(AR90,INDIRECT(SUBSTITUTE($J90," ","")&amp;"Manufactures"),3,0),"Требуется код страны"))</f>
        <v>American Needle, Inc; 1275 Busch Parkway, Buffalo Grove, IL 60089, USA</v>
      </c>
      <c r="AT90" s="56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1.5</v>
      </c>
      <c r="AX90" s="43">
        <f t="shared" si="5"/>
        <v>2.2500000000000004</v>
      </c>
      <c r="AY90" s="155">
        <v>7.0126666666666662</v>
      </c>
      <c r="AZ90" s="156">
        <f t="shared" si="6"/>
        <v>105.19</v>
      </c>
      <c r="BA90" s="45">
        <f>IF(A90&lt;&gt;"",IF(_xlfn.XLOOKUP(A90,'1C'!A:A,'1C'!A:A,0,0)&gt;0,1,0),"")</f>
        <v>0</v>
      </c>
      <c r="BB90" s="150">
        <f>IF(C90&lt;&gt;"",IF(_xlfn.XLOOKUP(C90,'1C'!S:S,'1C'!S:S,0,0)&gt;0,0,1),"")</f>
        <v>0</v>
      </c>
      <c r="BC90" s="45">
        <f t="shared" si="7"/>
        <v>1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06-404-06</v>
      </c>
      <c r="C91" s="44" t="s">
        <v>2126</v>
      </c>
      <c r="D91" s="43" t="str">
        <f>VLOOKUP(C91,Names!A:B,2,0)</f>
        <v>QUEBEC NORDIQUES Cuffed Knit NHL</v>
      </c>
      <c r="E91" s="43" t="str">
        <f>IF(F91&lt;&gt;"",IFERROR(VLOOKUP(F91,Категории!A:B,2,0),""),"Требуется категория")</f>
        <v>Шапки</v>
      </c>
      <c r="F91" s="44" t="s">
        <v>340</v>
      </c>
      <c r="G91" s="63" t="s">
        <v>883</v>
      </c>
      <c r="H91" s="44" t="s">
        <v>389</v>
      </c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45" t="str">
        <f>IF(K91&lt;&gt;"",IFERROR(VLOOKUP(A91,'1C'!A:T,18,0),IFERROR(VLOOKUP(K91,Colors!D:E,2,0),"")),"")</f>
        <v>синий</v>
      </c>
      <c r="N91" s="141" t="str">
        <f>Order!B89</f>
        <v>100% Акрил</v>
      </c>
      <c r="O91" s="65"/>
      <c r="P91" s="44" t="s">
        <v>46</v>
      </c>
      <c r="Q91" s="59" t="s">
        <v>34</v>
      </c>
      <c r="R91" s="58" t="s">
        <v>382</v>
      </c>
      <c r="S91" s="44">
        <v>12</v>
      </c>
      <c r="AQ91" s="59">
        <f t="shared" si="1"/>
        <v>12</v>
      </c>
      <c r="AR91" s="66" t="str">
        <f>Order!A89</f>
        <v>CN</v>
      </c>
      <c r="AS91" s="56" t="str">
        <f ca="1">IF(BA91&gt;0,_xlfn.XLOOKUP(A91,'1C'!$A:$A,'1C'!P:P,"",0,),IF(AR91&lt;&gt;"",VLOOKUP(AR91,INDIRECT(SUBSTITUTE($J91," ","")&amp;"Manufactures"),3,0),"Требуется код страны"))</f>
        <v>American Needle, Inc; 1275 Busch Parkway, Buffalo Grove, IL 60089, USA</v>
      </c>
      <c r="AT91" s="56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1.2000000000000002</v>
      </c>
      <c r="AX91" s="43">
        <f t="shared" si="5"/>
        <v>1.8000000000000003</v>
      </c>
      <c r="AY91" s="155">
        <v>7.0125000000000002</v>
      </c>
      <c r="AZ91" s="156">
        <f t="shared" si="6"/>
        <v>84.15</v>
      </c>
      <c r="BA91" s="45">
        <f>IF(A91&lt;&gt;"",IF(_xlfn.XLOOKUP(A91,'1C'!A:A,'1C'!A:A,0,0)&gt;0,1,0),"")</f>
        <v>0</v>
      </c>
      <c r="BB91" s="150">
        <f>IF(C91&lt;&gt;"",IF(_xlfn.XLOOKUP(C91,'1C'!S:S,'1C'!S:S,0,0)&gt;0,0,1),"")</f>
        <v>0</v>
      </c>
      <c r="BC91" s="45">
        <f t="shared" si="7"/>
        <v>1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06-405-16</v>
      </c>
      <c r="C92" s="44" t="s">
        <v>2127</v>
      </c>
      <c r="D92" s="43" t="str">
        <f>VLOOKUP(C92,Names!A:B,2,0)</f>
        <v>SAN FRAN SEALS Cuffed Knit MILB</v>
      </c>
      <c r="E92" s="43" t="str">
        <f>IF(F92&lt;&gt;"",IFERROR(VLOOKUP(F92,Категории!A:B,2,0),""),"Требуется категория")</f>
        <v>Шапки</v>
      </c>
      <c r="F92" s="44" t="s">
        <v>340</v>
      </c>
      <c r="G92" s="63" t="s">
        <v>883</v>
      </c>
      <c r="H92" s="44" t="s">
        <v>389</v>
      </c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45" t="str">
        <f>IF(K92&lt;&gt;"",IFERROR(VLOOKUP(A92,'1C'!A:T,18,0),IFERROR(VLOOKUP(K92,Colors!D:E,2,0),"")),"")</f>
        <v>темно-синий</v>
      </c>
      <c r="N92" s="141" t="str">
        <f>Order!B90</f>
        <v>100% Акрил</v>
      </c>
      <c r="O92" s="65"/>
      <c r="P92" s="44" t="s">
        <v>46</v>
      </c>
      <c r="Q92" s="59" t="s">
        <v>34</v>
      </c>
      <c r="R92" s="58" t="s">
        <v>382</v>
      </c>
      <c r="S92" s="44">
        <v>12</v>
      </c>
      <c r="AQ92" s="59">
        <f t="shared" si="1"/>
        <v>12</v>
      </c>
      <c r="AR92" s="66" t="str">
        <f>Order!A90</f>
        <v>CN</v>
      </c>
      <c r="AS92" s="56" t="str">
        <f ca="1">IF(BA92&gt;0,_xlfn.XLOOKUP(A92,'1C'!$A:$A,'1C'!P:P,"",0,),IF(AR92&lt;&gt;"",VLOOKUP(AR92,INDIRECT(SUBSTITUTE($J92," ","")&amp;"Manufactures"),3,0),"Требуется код страны"))</f>
        <v>American Needle, Inc; 1275 Busch Parkway, Buffalo Grove, IL 60089, USA</v>
      </c>
      <c r="AT92" s="56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1.2000000000000002</v>
      </c>
      <c r="AX92" s="43">
        <f t="shared" si="5"/>
        <v>1.8000000000000003</v>
      </c>
      <c r="AY92" s="155">
        <v>7.0125000000000002</v>
      </c>
      <c r="AZ92" s="156">
        <f t="shared" si="6"/>
        <v>84.15</v>
      </c>
      <c r="BA92" s="45">
        <f>IF(A92&lt;&gt;"",IF(_xlfn.XLOOKUP(A92,'1C'!A:A,'1C'!A:A,0,0)&gt;0,1,0),"")</f>
        <v>0</v>
      </c>
      <c r="BB92" s="150">
        <f>IF(C92&lt;&gt;"",IF(_xlfn.XLOOKUP(C92,'1C'!S:S,'1C'!S:S,0,0)&gt;0,0,1),"")</f>
        <v>0</v>
      </c>
      <c r="BC92" s="45">
        <f t="shared" si="7"/>
        <v>1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06-406-03</v>
      </c>
      <c r="C93" s="44" t="s">
        <v>2128</v>
      </c>
      <c r="D93" s="43" t="str">
        <f>VLOOKUP(C93,Names!A:B,2,0)</f>
        <v>Smokey Bear Cuffed Knit</v>
      </c>
      <c r="E93" s="43" t="str">
        <f>IF(F93&lt;&gt;"",IFERROR(VLOOKUP(F93,Категории!A:B,2,0),""),"Требуется категория")</f>
        <v>Шапки</v>
      </c>
      <c r="F93" s="44" t="s">
        <v>340</v>
      </c>
      <c r="G93" s="63" t="s">
        <v>2709</v>
      </c>
      <c r="H93" s="44" t="s">
        <v>389</v>
      </c>
      <c r="J93" s="43" t="str">
        <f>'1C'!$AF$1</f>
        <v>American Needle</v>
      </c>
      <c r="K93" s="104" t="s">
        <v>2281</v>
      </c>
      <c r="L93" s="56" t="str">
        <f>IF(K93&lt;&gt;"",IFERROR(VLOOKUP(A93,'1C'!A:T,8,0),IFERROR(VLOOKUP(K93,Colors!D:E,2,0),"")),"")</f>
        <v>оливковый</v>
      </c>
      <c r="M93" s="145" t="str">
        <f>IF(K93&lt;&gt;"",IFERROR(VLOOKUP(A93,'1C'!A:T,18,0),IFERROR(VLOOKUP(K93,Colors!D:E,2,0),"")),"")</f>
        <v>оливковый</v>
      </c>
      <c r="N93" s="141" t="str">
        <f>Order!B91</f>
        <v>100% Акрил</v>
      </c>
      <c r="O93" s="65"/>
      <c r="P93" s="63" t="s">
        <v>46</v>
      </c>
      <c r="Q93" s="59" t="s">
        <v>34</v>
      </c>
      <c r="R93" s="58" t="s">
        <v>382</v>
      </c>
      <c r="S93" s="44">
        <v>24</v>
      </c>
      <c r="AQ93" s="59">
        <f t="shared" si="1"/>
        <v>24</v>
      </c>
      <c r="AR93" s="66" t="str">
        <f>Order!A91</f>
        <v>CN</v>
      </c>
      <c r="AS93" s="56" t="str">
        <f ca="1">IF(BA93&gt;0,_xlfn.XLOOKUP(A93,'1C'!$A:$A,'1C'!P:P,"",0,),IF(AR93&lt;&gt;"",VLOOKUP(AR93,INDIRECT(SUBSTITUTE($J93," ","")&amp;"Manufactures"),3,0),"Требуется код страны"))</f>
        <v>American Needle, Inc; 1275 Busch Parkway, Buffalo Grove, IL 60089, USA</v>
      </c>
      <c r="AT93" s="56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2.4000000000000004</v>
      </c>
      <c r="AX93" s="43">
        <f t="shared" si="5"/>
        <v>3.6000000000000005</v>
      </c>
      <c r="AY93" s="155">
        <v>6.1625000000000005</v>
      </c>
      <c r="AZ93" s="156">
        <f t="shared" si="6"/>
        <v>147.9</v>
      </c>
      <c r="BA93" s="45">
        <f>IF(A93&lt;&gt;"",IF(_xlfn.XLOOKUP(A93,'1C'!A:A,'1C'!A:A,0,0)&gt;0,1,0),"")</f>
        <v>0</v>
      </c>
      <c r="BB93" s="150">
        <f>IF(C93&lt;&gt;"",IF(_xlfn.XLOOKUP(C93,'1C'!S:S,'1C'!S:S,0,0)&gt;0,0,1),"")</f>
        <v>0</v>
      </c>
      <c r="BC93" s="45">
        <f t="shared" si="7"/>
        <v>1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06-407-06</v>
      </c>
      <c r="C94" s="44" t="s">
        <v>2129</v>
      </c>
      <c r="D94" s="43" t="str">
        <f>VLOOKUP(C94,Names!A:B,2,0)</f>
        <v>TOR MAPLE LEAFS Cuffed Knit NH</v>
      </c>
      <c r="E94" s="43" t="str">
        <f>IF(F94&lt;&gt;"",IFERROR(VLOOKUP(F94,Категории!A:B,2,0),""),"Требуется категория")</f>
        <v>Шапки</v>
      </c>
      <c r="F94" s="44" t="s">
        <v>340</v>
      </c>
      <c r="G94" s="63" t="s">
        <v>883</v>
      </c>
      <c r="H94" s="44" t="s">
        <v>389</v>
      </c>
      <c r="J94" s="43" t="str">
        <f>'1C'!$AF$1</f>
        <v>American Needle</v>
      </c>
      <c r="K94" s="104" t="s">
        <v>1572</v>
      </c>
      <c r="L94" s="58" t="s">
        <v>71</v>
      </c>
      <c r="M94" s="66"/>
      <c r="N94" s="141" t="str">
        <f>Order!B92</f>
        <v>100% Акрил</v>
      </c>
      <c r="O94" s="65"/>
      <c r="P94" s="44" t="s">
        <v>46</v>
      </c>
      <c r="Q94" s="59" t="s">
        <v>34</v>
      </c>
      <c r="R94" s="58" t="s">
        <v>382</v>
      </c>
      <c r="S94" s="44">
        <v>12</v>
      </c>
      <c r="AQ94" s="59">
        <f t="shared" si="1"/>
        <v>12</v>
      </c>
      <c r="AR94" s="66" t="str">
        <f>Order!A92</f>
        <v>CN</v>
      </c>
      <c r="AS94" s="56" t="str">
        <f ca="1">IF(BA94&gt;0,_xlfn.XLOOKUP(A94,'1C'!$A:$A,'1C'!P:P,"",0,),IF(AR94&lt;&gt;"",VLOOKUP(AR94,INDIRECT(SUBSTITUTE($J94," ","")&amp;"Manufactures"),3,0),"Требуется код страны"))</f>
        <v>American Needle, Inc; 1275 Busch Parkway, Buffalo Grove, IL 60089, USA</v>
      </c>
      <c r="AT94" s="56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1.2000000000000002</v>
      </c>
      <c r="AX94" s="43">
        <f t="shared" si="5"/>
        <v>1.8000000000000003</v>
      </c>
      <c r="AY94" s="155">
        <v>7.0125000000000002</v>
      </c>
      <c r="AZ94" s="156">
        <f t="shared" si="6"/>
        <v>84.15</v>
      </c>
      <c r="BA94" s="45">
        <f>IF(A94&lt;&gt;"",IF(_xlfn.XLOOKUP(A94,'1C'!A:A,'1C'!A:A,0,0)&gt;0,1,0),"")</f>
        <v>0</v>
      </c>
      <c r="BB94" s="150">
        <f>IF(C94&lt;&gt;"",IF(_xlfn.XLOOKUP(C94,'1C'!S:S,'1C'!S:S,0,0)&gt;0,0,1),"")</f>
        <v>0</v>
      </c>
      <c r="BC94" s="45">
        <f t="shared" si="7"/>
        <v>1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06-408-09</v>
      </c>
      <c r="C95" s="44" t="s">
        <v>2130</v>
      </c>
      <c r="D95" s="43" t="str">
        <f>VLOOKUP(C95,Names!A:B,2,0)</f>
        <v>USA Cuffed Knit</v>
      </c>
      <c r="E95" s="43" t="str">
        <f>IF(F95&lt;&gt;"",IFERROR(VLOOKUP(F95,Категории!A:B,2,0),""),"Требуется категория")</f>
        <v>Шапки</v>
      </c>
      <c r="F95" s="44" t="s">
        <v>340</v>
      </c>
      <c r="G95" s="63" t="s">
        <v>879</v>
      </c>
      <c r="H95" s="44" t="s">
        <v>389</v>
      </c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45" t="str">
        <f>IF(K95&lt;&gt;"",IFERROR(VLOOKUP(A95,'1C'!A:T,18,0),IFERROR(VLOOKUP(K95,Colors!D:E,2,0),"")),"")</f>
        <v>черный</v>
      </c>
      <c r="N95" s="141" t="str">
        <f>Order!B93</f>
        <v>100% Акрил</v>
      </c>
      <c r="O95" s="65"/>
      <c r="P95" s="63" t="s">
        <v>46</v>
      </c>
      <c r="Q95" s="59" t="s">
        <v>34</v>
      </c>
      <c r="R95" s="58" t="s">
        <v>382</v>
      </c>
      <c r="S95" s="44">
        <v>36</v>
      </c>
      <c r="AQ95" s="59">
        <f t="shared" si="1"/>
        <v>36</v>
      </c>
      <c r="AR95" s="66" t="str">
        <f>Order!A93</f>
        <v>CN</v>
      </c>
      <c r="AS95" s="56" t="str">
        <f ca="1">IF(BA95&gt;0,_xlfn.XLOOKUP(A95,'1C'!$A:$A,'1C'!P:P,"",0,),IF(AR95&lt;&gt;"",VLOOKUP(AR95,INDIRECT(SUBSTITUTE($J95," ","")&amp;"Manufactures"),3,0),"Требуется код страны"))</f>
        <v>American Needle, Inc; 1275 Busch Parkway, Buffalo Grove, IL 60089, USA</v>
      </c>
      <c r="AT95" s="56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3.6</v>
      </c>
      <c r="AX95" s="43">
        <f t="shared" si="5"/>
        <v>5.4</v>
      </c>
      <c r="AY95" s="155">
        <v>4.6750000000000007</v>
      </c>
      <c r="AZ95" s="156">
        <f t="shared" si="6"/>
        <v>168.3</v>
      </c>
      <c r="BA95" s="45">
        <f>IF(A95&lt;&gt;"",IF(_xlfn.XLOOKUP(A95,'1C'!A:A,'1C'!A:A,0,0)&gt;0,1,0),"")</f>
        <v>0</v>
      </c>
      <c r="BB95" s="150">
        <f>IF(C95&lt;&gt;"",IF(_xlfn.XLOOKUP(C95,'1C'!S:S,'1C'!S:S,0,0)&gt;0,0,1),"")</f>
        <v>0</v>
      </c>
      <c r="BC95" s="45">
        <f t="shared" si="7"/>
        <v>1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06-409-09</v>
      </c>
      <c r="C96" s="44" t="s">
        <v>2131</v>
      </c>
      <c r="D96" s="43" t="str">
        <f>VLOOKUP(C96,Names!A:B,2,0)</f>
        <v>VAN CANUCKS Cuffed Knit NHL</v>
      </c>
      <c r="E96" s="43" t="str">
        <f>IF(F96&lt;&gt;"",IFERROR(VLOOKUP(F96,Категории!A:B,2,0),""),"Требуется категория")</f>
        <v>Шапки</v>
      </c>
      <c r="F96" s="44" t="s">
        <v>340</v>
      </c>
      <c r="G96" s="63" t="s">
        <v>883</v>
      </c>
      <c r="H96" s="44" t="s">
        <v>389</v>
      </c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45" t="str">
        <f>IF(K96&lt;&gt;"",IFERROR(VLOOKUP(A96,'1C'!A:T,18,0),IFERROR(VLOOKUP(K96,Colors!D:E,2,0),"")),"")</f>
        <v>черный</v>
      </c>
      <c r="N96" s="141" t="str">
        <f>Order!B94</f>
        <v>100% Акрил</v>
      </c>
      <c r="O96" s="65"/>
      <c r="P96" s="44" t="s">
        <v>46</v>
      </c>
      <c r="Q96" s="59" t="s">
        <v>34</v>
      </c>
      <c r="R96" s="58" t="s">
        <v>382</v>
      </c>
      <c r="S96" s="44">
        <v>12</v>
      </c>
      <c r="AQ96" s="59">
        <f t="shared" si="1"/>
        <v>12</v>
      </c>
      <c r="AR96" s="66" t="str">
        <f>Order!A94</f>
        <v>CN</v>
      </c>
      <c r="AS96" s="56" t="str">
        <f ca="1">IF(BA96&gt;0,_xlfn.XLOOKUP(A96,'1C'!$A:$A,'1C'!P:P,"",0,),IF(AR96&lt;&gt;"",VLOOKUP(AR96,INDIRECT(SUBSTITUTE($J96," ","")&amp;"Manufactures"),3,0),"Требуется код страны"))</f>
        <v>American Needle, Inc; 1275 Busch Parkway, Buffalo Grove, IL 60089, USA</v>
      </c>
      <c r="AT96" s="56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1.2000000000000002</v>
      </c>
      <c r="AX96" s="43">
        <f t="shared" si="5"/>
        <v>1.8000000000000003</v>
      </c>
      <c r="AY96" s="155">
        <v>7.0125000000000002</v>
      </c>
      <c r="AZ96" s="156">
        <f t="shared" si="6"/>
        <v>84.15</v>
      </c>
      <c r="BA96" s="45">
        <f>IF(A96&lt;&gt;"",IF(_xlfn.XLOOKUP(A96,'1C'!A:A,'1C'!A:A,0,0)&gt;0,1,0),"")</f>
        <v>0</v>
      </c>
      <c r="BB96" s="150">
        <f>IF(C96&lt;&gt;"",IF(_xlfn.XLOOKUP(C96,'1C'!S:S,'1C'!S:S,0,0)&gt;0,0,1),"")</f>
        <v>0</v>
      </c>
      <c r="BC96" s="45">
        <f t="shared" si="7"/>
        <v>1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06-410-09</v>
      </c>
      <c r="C97" s="44" t="s">
        <v>2132</v>
      </c>
      <c r="D97" s="43" t="str">
        <f>VLOOKUP(C97,Names!A:B,2,0)</f>
        <v>V GLDN KNT Cuffed Knit NHL</v>
      </c>
      <c r="E97" s="43" t="str">
        <f>IF(F97&lt;&gt;"",IFERROR(VLOOKUP(F97,Категории!A:B,2,0),""),"Требуется категория")</f>
        <v>Шапки</v>
      </c>
      <c r="F97" s="44" t="s">
        <v>340</v>
      </c>
      <c r="G97" s="63" t="s">
        <v>883</v>
      </c>
      <c r="H97" s="44" t="s">
        <v>389</v>
      </c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45" t="str">
        <f>IF(K97&lt;&gt;"",IFERROR(VLOOKUP(A97,'1C'!A:T,18,0),IFERROR(VLOOKUP(K97,Colors!D:E,2,0),"")),"")</f>
        <v>черный</v>
      </c>
      <c r="N97" s="141" t="str">
        <f>Order!B95</f>
        <v>100% Акрил</v>
      </c>
      <c r="O97" s="65"/>
      <c r="P97" s="44" t="s">
        <v>46</v>
      </c>
      <c r="Q97" s="59" t="s">
        <v>34</v>
      </c>
      <c r="R97" s="58" t="s">
        <v>382</v>
      </c>
      <c r="S97" s="44">
        <v>15</v>
      </c>
      <c r="AQ97" s="59">
        <f t="shared" si="1"/>
        <v>15</v>
      </c>
      <c r="AR97" s="66" t="str">
        <f>Order!A95</f>
        <v>CN</v>
      </c>
      <c r="AS97" s="56" t="str">
        <f ca="1">IF(BA97&gt;0,_xlfn.XLOOKUP(A97,'1C'!$A:$A,'1C'!P:P,"",0,),IF(AR97&lt;&gt;"",VLOOKUP(AR97,INDIRECT(SUBSTITUTE($J97," ","")&amp;"Manufactures"),3,0),"Требуется код страны"))</f>
        <v>American Needle, Inc; 1275 Busch Parkway, Buffalo Grove, IL 60089, USA</v>
      </c>
      <c r="AT97" s="56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76">
        <f t="shared" si="2"/>
        <v>0.1</v>
      </c>
      <c r="AV97" s="43">
        <f t="shared" si="3"/>
        <v>0.15000000000000002</v>
      </c>
      <c r="AW97" s="43">
        <f t="shared" si="4"/>
        <v>1.5</v>
      </c>
      <c r="AX97" s="43">
        <f t="shared" si="5"/>
        <v>2.2500000000000004</v>
      </c>
      <c r="AY97" s="155">
        <v>7.0126666666666662</v>
      </c>
      <c r="AZ97" s="156">
        <f t="shared" si="6"/>
        <v>105.19</v>
      </c>
      <c r="BA97" s="45">
        <f>IF(A97&lt;&gt;"",IF(_xlfn.XLOOKUP(A97,'1C'!A:A,'1C'!A:A,0,0)&gt;0,1,0),"")</f>
        <v>0</v>
      </c>
      <c r="BB97" s="150">
        <f>IF(C97&lt;&gt;"",IF(_xlfn.XLOOKUP(C97,'1C'!S:S,'1C'!S:S,0,0)&gt;0,0,1),"")</f>
        <v>0</v>
      </c>
      <c r="BC97" s="45">
        <f t="shared" si="7"/>
        <v>1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06-411-09</v>
      </c>
      <c r="C98" s="44" t="s">
        <v>2133</v>
      </c>
      <c r="D98" s="43" t="str">
        <f>VLOOKUP(C98,Names!A:B,2,0)</f>
        <v>YOMIURI GIANTS NPN Cuffed Knit</v>
      </c>
      <c r="E98" s="43" t="str">
        <f>IF(F98&lt;&gt;"",IFERROR(VLOOKUP(F98,Категории!A:B,2,0),""),"Требуется категория")</f>
        <v>Шапки</v>
      </c>
      <c r="F98" s="44" t="s">
        <v>340</v>
      </c>
      <c r="G98" s="63" t="s">
        <v>883</v>
      </c>
      <c r="H98" s="44" t="s">
        <v>389</v>
      </c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45" t="str">
        <f>IF(K98&lt;&gt;"",IFERROR(VLOOKUP(A98,'1C'!A:T,18,0),IFERROR(VLOOKUP(K98,Colors!D:E,2,0),"")),"")</f>
        <v>черный</v>
      </c>
      <c r="N98" s="141" t="str">
        <f>Order!B96</f>
        <v>100% Акрил</v>
      </c>
      <c r="O98" s="65"/>
      <c r="P98" s="63" t="s">
        <v>46</v>
      </c>
      <c r="Q98" s="59" t="s">
        <v>34</v>
      </c>
      <c r="R98" s="58" t="s">
        <v>382</v>
      </c>
      <c r="S98" s="44">
        <v>24</v>
      </c>
      <c r="AQ98" s="59">
        <f t="shared" si="1"/>
        <v>24</v>
      </c>
      <c r="AR98" s="66" t="str">
        <f>Order!A96</f>
        <v>CN</v>
      </c>
      <c r="AS98" s="56" t="str">
        <f ca="1">IF(BA98&gt;0,_xlfn.XLOOKUP(A98,'1C'!$A:$A,'1C'!P:P,"",0,),IF(AR98&lt;&gt;"",VLOOKUP(AR98,INDIRECT(SUBSTITUTE($J98," ","")&amp;"Manufactures"),3,0),"Требуется код страны"))</f>
        <v>American Needle, Inc; 1275 Busch Parkway, Buffalo Grove, IL 60089, USA</v>
      </c>
      <c r="AT98" s="56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76">
        <f t="shared" si="2"/>
        <v>0.1</v>
      </c>
      <c r="AV98" s="43">
        <f t="shared" si="3"/>
        <v>0.15000000000000002</v>
      </c>
      <c r="AW98" s="43">
        <f t="shared" si="4"/>
        <v>2.4000000000000004</v>
      </c>
      <c r="AX98" s="43">
        <f t="shared" si="5"/>
        <v>3.6000000000000005</v>
      </c>
      <c r="AY98" s="155">
        <v>7.0125000000000002</v>
      </c>
      <c r="AZ98" s="156">
        <f t="shared" si="6"/>
        <v>168.3</v>
      </c>
      <c r="BA98" s="45">
        <f>IF(A98&lt;&gt;"",IF(_xlfn.XLOOKUP(A98,'1C'!A:A,'1C'!A:A,0,0)&gt;0,1,0),"")</f>
        <v>0</v>
      </c>
      <c r="BB98" s="150">
        <f>IF(C98&lt;&gt;"",IF(_xlfn.XLOOKUP(C98,'1C'!S:S,'1C'!S:S,0,0)&gt;0,0,1),"")</f>
        <v>0</v>
      </c>
      <c r="BC98" s="45">
        <f t="shared" si="7"/>
        <v>1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06-412-16</v>
      </c>
      <c r="C99" s="44" t="s">
        <v>2134</v>
      </c>
      <c r="D99" s="43" t="str">
        <f>VLOOKUP(C99,Names!A:B,2,0)</f>
        <v>NASA Cuffed Knit</v>
      </c>
      <c r="E99" s="43" t="str">
        <f>IF(F99&lt;&gt;"",IFERROR(VLOOKUP(F99,Категории!A:B,2,0),""),"Требуется категория")</f>
        <v>Шапки</v>
      </c>
      <c r="F99" s="44" t="s">
        <v>340</v>
      </c>
      <c r="G99" s="63" t="s">
        <v>872</v>
      </c>
      <c r="H99" s="44" t="s">
        <v>389</v>
      </c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45" t="str">
        <f>IF(K99&lt;&gt;"",IFERROR(VLOOKUP(A99,'1C'!A:T,18,0),IFERROR(VLOOKUP(K99,Colors!D:E,2,0),"")),"")</f>
        <v>темно-синий</v>
      </c>
      <c r="N99" s="141" t="str">
        <f>Order!B97</f>
        <v>100% Акрил</v>
      </c>
      <c r="O99" s="65"/>
      <c r="P99" s="63" t="s">
        <v>46</v>
      </c>
      <c r="Q99" s="59" t="s">
        <v>34</v>
      </c>
      <c r="R99" s="58" t="s">
        <v>382</v>
      </c>
      <c r="S99" s="44">
        <v>9</v>
      </c>
      <c r="AQ99" s="59">
        <f t="shared" si="1"/>
        <v>9</v>
      </c>
      <c r="AR99" s="66" t="str">
        <f>Order!A97</f>
        <v>CN</v>
      </c>
      <c r="AS99" s="56" t="str">
        <f ca="1">IF(BA99&gt;0,_xlfn.XLOOKUP(A99,'1C'!$A:$A,'1C'!P:P,"",0,),IF(AR99&lt;&gt;"",VLOOKUP(AR99,INDIRECT(SUBSTITUTE($J99," ","")&amp;"Manufactures"),3,0),"Требуется код страны"))</f>
        <v>American Needle, Inc; 1275 Busch Parkway, Buffalo Grove, IL 60089, USA</v>
      </c>
      <c r="AT99" s="56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76">
        <f t="shared" si="2"/>
        <v>0.1</v>
      </c>
      <c r="AV99" s="43">
        <f t="shared" si="3"/>
        <v>0.15000000000000002</v>
      </c>
      <c r="AW99" s="43">
        <f t="shared" si="4"/>
        <v>0.9</v>
      </c>
      <c r="AX99" s="43">
        <f t="shared" si="5"/>
        <v>1.35</v>
      </c>
      <c r="AY99" s="155">
        <v>4.6755555555555555</v>
      </c>
      <c r="AZ99" s="156">
        <f t="shared" si="6"/>
        <v>42.08</v>
      </c>
      <c r="BA99" s="45">
        <f>IF(A99&lt;&gt;"",IF(_xlfn.XLOOKUP(A99,'1C'!A:A,'1C'!A:A,0,0)&gt;0,1,0),"")</f>
        <v>0</v>
      </c>
      <c r="BB99" s="150">
        <f>IF(C99&lt;&gt;"",IF(_xlfn.XLOOKUP(C99,'1C'!S:S,'1C'!S:S,0,0)&gt;0,0,1),"")</f>
        <v>0</v>
      </c>
      <c r="BC99" s="45">
        <f t="shared" si="7"/>
        <v>1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06-413-09</v>
      </c>
      <c r="C100" s="44" t="s">
        <v>2135</v>
      </c>
      <c r="D100" s="43" t="str">
        <f>VLOOKUP(C100,Names!A:B,2,0)</f>
        <v>Death Valley Canopy NP</v>
      </c>
      <c r="E100" s="43" t="str">
        <f>IF(F100&lt;&gt;"",IFERROR(VLOOKUP(F100,Категории!A:B,2,0),""),"Требуется категория")</f>
        <v>Бейсболки</v>
      </c>
      <c r="F100" s="44" t="s">
        <v>2311</v>
      </c>
      <c r="G100" s="63" t="s">
        <v>879</v>
      </c>
      <c r="H100" s="44" t="s">
        <v>388</v>
      </c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45" t="str">
        <f>IF(K100&lt;&gt;"",IFERROR(VLOOKUP(A100,'1C'!A:T,18,0),IFERROR(VLOOKUP(K100,Colors!D:E,2,0),"")),"")</f>
        <v>черный</v>
      </c>
      <c r="N100" s="141" t="str">
        <f>Order!B98</f>
        <v>40% Акрил - 30% Полиэстер - 30% Хлопок</v>
      </c>
      <c r="O100" s="65"/>
      <c r="P100" s="44" t="s">
        <v>46</v>
      </c>
      <c r="Q100" s="59" t="s">
        <v>15</v>
      </c>
      <c r="R100" s="58" t="s">
        <v>382</v>
      </c>
      <c r="S100" s="44">
        <v>12</v>
      </c>
      <c r="AQ100" s="59">
        <f t="shared" si="1"/>
        <v>12</v>
      </c>
      <c r="AR100" s="66" t="str">
        <f>Order!A98</f>
        <v>CN</v>
      </c>
      <c r="AS100" s="56" t="str">
        <f ca="1">IF(BA100&gt;0,_xlfn.XLOOKUP(A100,'1C'!$A:$A,'1C'!P:P,"",0,),IF(AR100&lt;&gt;"",VLOOKUP(AR100,INDIRECT(SUBSTITUTE($J100," ","")&amp;"Manufactures"),3,0),"Требуется код страны"))</f>
        <v>American Needle, Inc; 1275 Busch Parkway, Buffalo Grove, IL 60089, USA</v>
      </c>
      <c r="AT100" s="56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76">
        <f t="shared" si="2"/>
        <v>0.1</v>
      </c>
      <c r="AV100" s="43">
        <f t="shared" si="3"/>
        <v>0.15000000000000002</v>
      </c>
      <c r="AW100" s="43">
        <f t="shared" si="4"/>
        <v>1.2000000000000002</v>
      </c>
      <c r="AX100" s="43">
        <f t="shared" si="5"/>
        <v>1.8000000000000003</v>
      </c>
      <c r="AY100" s="155">
        <v>8.0750000000000011</v>
      </c>
      <c r="AZ100" s="156">
        <f t="shared" si="6"/>
        <v>96.9</v>
      </c>
      <c r="BA100" s="45">
        <f>IF(A100&lt;&gt;"",IF(_xlfn.XLOOKUP(A100,'1C'!A:A,'1C'!A:A,0,0)&gt;0,1,0),"")</f>
        <v>0</v>
      </c>
      <c r="BB100" s="150">
        <f>IF(C100&lt;&gt;"",IF(_xlfn.XLOOKUP(C100,'1C'!S:S,'1C'!S:S,0,0)&gt;0,0,1),"")</f>
        <v>0</v>
      </c>
      <c r="BC100" s="45">
        <f t="shared" si="7"/>
        <v>1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06-414-09</v>
      </c>
      <c r="C101" s="44" t="s">
        <v>2136</v>
      </c>
      <c r="D101" s="43" t="str">
        <f>VLOOKUP(C101,Names!A:B,2,0)</f>
        <v>Smokey Bear New Raglin</v>
      </c>
      <c r="E101" s="43" t="str">
        <f>IF(F101&lt;&gt;"",IFERROR(VLOOKUP(F101,Категории!A:B,2,0),""),"Требуется категория")</f>
        <v>Бейсболки</v>
      </c>
      <c r="F101" s="44" t="s">
        <v>327</v>
      </c>
      <c r="G101" s="63" t="s">
        <v>2709</v>
      </c>
      <c r="H101" s="44" t="s">
        <v>388</v>
      </c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45" t="str">
        <f>IF(K101&lt;&gt;"",IFERROR(VLOOKUP(A101,'1C'!A:T,18,0),IFERROR(VLOOKUP(K101,Colors!D:E,2,0),"")),"")</f>
        <v>черный</v>
      </c>
      <c r="N101" s="141" t="str">
        <f>Order!B99</f>
        <v>100% Хлопок</v>
      </c>
      <c r="O101" s="65"/>
      <c r="P101" s="63" t="s">
        <v>43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8" t="s">
        <v>382</v>
      </c>
      <c r="S101" s="44">
        <v>29</v>
      </c>
      <c r="AQ101" s="59">
        <f t="shared" si="1"/>
        <v>29</v>
      </c>
      <c r="AR101" s="66" t="str">
        <f>Order!A99</f>
        <v>BD</v>
      </c>
      <c r="AS101" s="56" t="str">
        <f ca="1">IF(BA101&gt;0,_xlfn.XLOOKUP(A101,'1C'!$A:$A,'1C'!P:P,"",0,),IF(AR101&lt;&gt;"",VLOOKUP(AR101,INDIRECT(SUBSTITUTE($J101," ","")&amp;"Manufactures"),3,0),"Требуется код страны"))</f>
        <v>American Needle, Inc; 1275 Busch Parkway, Buffalo Grove, IL 60089, USA</v>
      </c>
      <c r="AT101" s="56" t="str">
        <f ca="1">IF(BA101&gt;0,_xlfn.XLOOKUP(A101,'1C'!$A:$A,'1C'!O:O,"",0),IF(AR101&lt;&gt;"",VLOOKUP(AR101,INDIRECT(SUBSTITUTE($J101," ","")&amp;"Manufactures"),2,0),"Требуется код страны"))</f>
        <v>Бангладеш</v>
      </c>
      <c r="AU101" s="76">
        <f t="shared" si="2"/>
        <v>0.1</v>
      </c>
      <c r="AV101" s="43">
        <f t="shared" si="3"/>
        <v>0.15000000000000002</v>
      </c>
      <c r="AW101" s="43">
        <f t="shared" si="4"/>
        <v>2.9000000000000004</v>
      </c>
      <c r="AX101" s="43">
        <f t="shared" si="5"/>
        <v>4.3500000000000005</v>
      </c>
      <c r="AY101" s="155">
        <v>9.1375862068965521</v>
      </c>
      <c r="AZ101" s="156">
        <f t="shared" si="6"/>
        <v>264.99</v>
      </c>
      <c r="BA101" s="45">
        <f>IF(A101&lt;&gt;"",IF(_xlfn.XLOOKUP(A101,'1C'!A:A,'1C'!A:A,0,0)&gt;0,1,0),"")</f>
        <v>0</v>
      </c>
      <c r="BB101" s="150">
        <f>IF(C101&lt;&gt;"",IF(_xlfn.XLOOKUP(C101,'1C'!S:S,'1C'!S:S,0,0)&gt;0,0,1),"")</f>
        <v>0</v>
      </c>
      <c r="BC101" s="45">
        <f t="shared" si="7"/>
        <v>1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06-415-09</v>
      </c>
      <c r="C102" s="44" t="s">
        <v>2137</v>
      </c>
      <c r="D102" s="43" t="str">
        <f>VLOOKUP(C102,Names!A:B,2,0)</f>
        <v>LOS ANGELES KINGS New Raglin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883</v>
      </c>
      <c r="H102" s="44" t="s">
        <v>388</v>
      </c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45" t="str">
        <f>IF(K102&lt;&gt;"",IFERROR(VLOOKUP(A102,'1C'!A:T,18,0),IFERROR(VLOOKUP(K102,Colors!D:E,2,0),"")),"")</f>
        <v>черный</v>
      </c>
      <c r="N102" s="141" t="str">
        <f>Order!B100</f>
        <v>100% Хлопок</v>
      </c>
      <c r="O102" s="65"/>
      <c r="P102" s="63" t="s">
        <v>43</v>
      </c>
      <c r="Q102" s="59" t="str">
        <f>IF(P102&lt;&gt;"",IFERROR(VLOOKUP(P102,MaterialsTypes!F:G,2,0),IFERROR(VLOOKUP(N102,MaterialsTypes100,2,0),"")),IFERROR(VLOOKUP(N102,MaterialsTypes100,2,0),""))</f>
        <v>Текстиль, ткань</v>
      </c>
      <c r="R102" s="58" t="s">
        <v>382</v>
      </c>
      <c r="S102" s="44">
        <v>29</v>
      </c>
      <c r="AQ102" s="59">
        <f t="shared" si="1"/>
        <v>29</v>
      </c>
      <c r="AR102" s="66" t="str">
        <f>Order!A100</f>
        <v>BD</v>
      </c>
      <c r="AS102" s="56" t="str">
        <f ca="1">IF(BA102&gt;0,_xlfn.XLOOKUP(A102,'1C'!$A:$A,'1C'!P:P,"",0,),IF(AR102&lt;&gt;"",VLOOKUP(AR102,INDIRECT(SUBSTITUTE($J102," ","")&amp;"Manufactures"),3,0),"Требуется код страны"))</f>
        <v>American Needle, Inc; 1275 Busch Parkway, Buffalo Grove, IL 60089, USA</v>
      </c>
      <c r="AT102" s="56" t="str">
        <f ca="1">IF(BA102&gt;0,_xlfn.XLOOKUP(A102,'1C'!$A:$A,'1C'!O:O,"",0),IF(AR102&lt;&gt;"",VLOOKUP(AR102,INDIRECT(SUBSTITUTE($J102," ","")&amp;"Manufactures"),2,0),"Требуется код страны"))</f>
        <v>Бангладеш</v>
      </c>
      <c r="AU102" s="76">
        <f t="shared" si="2"/>
        <v>0.1</v>
      </c>
      <c r="AV102" s="43">
        <f t="shared" si="3"/>
        <v>0.15000000000000002</v>
      </c>
      <c r="AW102" s="43">
        <f t="shared" si="4"/>
        <v>2.9000000000000004</v>
      </c>
      <c r="AX102" s="43">
        <f t="shared" si="5"/>
        <v>4.3500000000000005</v>
      </c>
      <c r="AY102" s="155">
        <v>9.562413793103449</v>
      </c>
      <c r="AZ102" s="156">
        <f t="shared" si="6"/>
        <v>277.31</v>
      </c>
      <c r="BA102" s="45">
        <f>IF(A102&lt;&gt;"",IF(_xlfn.XLOOKUP(A102,'1C'!A:A,'1C'!A:A,0,0)&gt;0,1,0),"")</f>
        <v>0</v>
      </c>
      <c r="BB102" s="150">
        <f>IF(C102&lt;&gt;"",IF(_xlfn.XLOOKUP(C102,'1C'!S:S,'1C'!S:S,0,0)&gt;0,0,1),"")</f>
        <v>0</v>
      </c>
      <c r="BC102" s="45">
        <f t="shared" si="7"/>
        <v>1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06-416-11</v>
      </c>
      <c r="C103" s="44" t="s">
        <v>2138</v>
      </c>
      <c r="D103" s="43" t="str">
        <f>VLOOKUP(C103,Names!A:B,2,0)</f>
        <v>MN WILD New Raglin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883</v>
      </c>
      <c r="H103" s="44" t="s">
        <v>388</v>
      </c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45" t="str">
        <f>IF(K103&lt;&gt;"",IFERROR(VLOOKUP(A103,'1C'!A:T,18,0),IFERROR(VLOOKUP(K103,Colors!D:E,2,0),"")),"")</f>
        <v>зеленый</v>
      </c>
      <c r="N103" s="141" t="str">
        <f>Order!B101</f>
        <v>100% Хлопок</v>
      </c>
      <c r="O103" s="65"/>
      <c r="P103" s="63" t="s">
        <v>43</v>
      </c>
      <c r="Q103" s="59" t="str">
        <f>IF(P103&lt;&gt;"",IFERROR(VLOOKUP(P103,MaterialsTypes!F:G,2,0),IFERROR(VLOOKUP(N103,MaterialsTypes100,2,0),"")),IFERROR(VLOOKUP(N103,MaterialsTypes100,2,0),""))</f>
        <v>Текстиль, ткань</v>
      </c>
      <c r="R103" s="58" t="s">
        <v>382</v>
      </c>
      <c r="S103" s="44">
        <v>18</v>
      </c>
      <c r="AQ103" s="59">
        <f t="shared" si="1"/>
        <v>18</v>
      </c>
      <c r="AR103" s="66" t="str">
        <f>Order!A101</f>
        <v>BD</v>
      </c>
      <c r="AS103" s="56" t="str">
        <f ca="1">IF(BA103&gt;0,_xlfn.XLOOKUP(A103,'1C'!$A:$A,'1C'!P:P,"",0,),IF(AR103&lt;&gt;"",VLOOKUP(AR103,INDIRECT(SUBSTITUTE($J103," ","")&amp;"Manufactures"),3,0),"Требуется код страны"))</f>
        <v>American Needle, Inc; 1275 Busch Parkway, Buffalo Grove, IL 60089, USA</v>
      </c>
      <c r="AT103" s="56" t="str">
        <f ca="1">IF(BA103&gt;0,_xlfn.XLOOKUP(A103,'1C'!$A:$A,'1C'!O:O,"",0),IF(AR103&lt;&gt;"",VLOOKUP(AR103,INDIRECT(SUBSTITUTE($J103," ","")&amp;"Manufactures"),2,0),"Требуется код страны"))</f>
        <v>Бангладеш</v>
      </c>
      <c r="AU103" s="76">
        <f t="shared" si="2"/>
        <v>0.1</v>
      </c>
      <c r="AV103" s="43">
        <f t="shared" si="3"/>
        <v>0.15000000000000002</v>
      </c>
      <c r="AW103" s="43">
        <f t="shared" si="4"/>
        <v>1.8</v>
      </c>
      <c r="AX103" s="43">
        <f t="shared" si="5"/>
        <v>2.7</v>
      </c>
      <c r="AY103" s="155">
        <v>9.5627777777777769</v>
      </c>
      <c r="AZ103" s="156">
        <f t="shared" si="6"/>
        <v>172.13</v>
      </c>
      <c r="BA103" s="45">
        <f>IF(A103&lt;&gt;"",IF(_xlfn.XLOOKUP(A103,'1C'!A:A,'1C'!A:A,0,0)&gt;0,1,0),"")</f>
        <v>0</v>
      </c>
      <c r="BB103" s="150">
        <f>IF(C103&lt;&gt;"",IF(_xlfn.XLOOKUP(C103,'1C'!S:S,'1C'!S:S,0,0)&gt;0,0,1),"")</f>
        <v>0</v>
      </c>
      <c r="BC103" s="45">
        <f t="shared" si="7"/>
        <v>1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2139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45" t="str">
        <f>IF(K104&lt;&gt;"",IFERROR(VLOOKUP(A104,'1C'!A:T,18,0),IFERROR(VLOOKUP(K104,Colors!D:E,2,0),"")),"")</f>
        <v>черный</v>
      </c>
      <c r="N104" s="147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44">
        <v>74</v>
      </c>
      <c r="AQ104" s="59">
        <f t="shared" si="1"/>
        <v>74</v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>
        <f t="shared" si="4"/>
        <v>7.4</v>
      </c>
      <c r="AX104" s="43">
        <f t="shared" si="5"/>
        <v>11.100000000000001</v>
      </c>
      <c r="AY104" s="155">
        <v>9.5625675675675677</v>
      </c>
      <c r="AZ104" s="156">
        <f t="shared" si="6"/>
        <v>707.63</v>
      </c>
      <c r="BA104" s="45">
        <f>IF(A104&lt;&gt;"",IF(_xlfn.XLOOKUP(A104,'1C'!A:A,'1C'!A:A,0,0)&gt;0,1,0),"")</f>
        <v>1</v>
      </c>
      <c r="BB104" s="150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06-417-09</v>
      </c>
      <c r="C105" s="44" t="s">
        <v>2140</v>
      </c>
      <c r="D105" s="43" t="str">
        <f>VLOOKUP(C105,Names!A:B,2,0)</f>
        <v>SJ SHARKS New Raglin</v>
      </c>
      <c r="E105" s="43" t="str">
        <f>IF(F105&lt;&gt;"",IFERROR(VLOOKUP(F105,Категории!A:B,2,0),""),"Требуется категория")</f>
        <v>Бейсболки</v>
      </c>
      <c r="F105" s="44" t="s">
        <v>327</v>
      </c>
      <c r="G105" s="63" t="s">
        <v>883</v>
      </c>
      <c r="H105" s="44" t="s">
        <v>388</v>
      </c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45" t="str">
        <f>IF(K105&lt;&gt;"",IFERROR(VLOOKUP(A105,'1C'!A:T,18,0),IFERROR(VLOOKUP(K105,Colors!D:E,2,0),"")),"")</f>
        <v>черный</v>
      </c>
      <c r="N105" s="141" t="str">
        <f>Order!B103</f>
        <v>100% Хлопок</v>
      </c>
      <c r="O105" s="65"/>
      <c r="P105" s="44" t="s">
        <v>43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58" t="s">
        <v>382</v>
      </c>
      <c r="S105" s="44">
        <v>29</v>
      </c>
      <c r="AQ105" s="59">
        <f t="shared" si="1"/>
        <v>29</v>
      </c>
      <c r="AR105" s="66" t="str">
        <f>Order!A103</f>
        <v>BD</v>
      </c>
      <c r="AS105" s="56" t="str">
        <f ca="1">IF(BA105&gt;0,_xlfn.XLOOKUP(A105,'1C'!$A:$A,'1C'!P:P,"",0,),IF(AR105&lt;&gt;"",VLOOKUP(AR105,INDIRECT(SUBSTITUTE($J105," ","")&amp;"Manufactures"),3,0),"Требуется код страны"))</f>
        <v>American Needle, Inc; 1275 Busch Parkway, Buffalo Grove, IL 60089, USA</v>
      </c>
      <c r="AT105" s="56" t="str">
        <f ca="1">IF(BA105&gt;0,_xlfn.XLOOKUP(A105,'1C'!$A:$A,'1C'!O:O,"",0),IF(AR105&lt;&gt;"",VLOOKUP(AR105,INDIRECT(SUBSTITUTE($J105," ","")&amp;"Manufactures"),2,0),"Требуется код страны"))</f>
        <v>Бангладеш</v>
      </c>
      <c r="AU105" s="76">
        <f t="shared" si="2"/>
        <v>0.1</v>
      </c>
      <c r="AV105" s="43">
        <f t="shared" si="3"/>
        <v>0.15000000000000002</v>
      </c>
      <c r="AW105" s="43">
        <f t="shared" si="4"/>
        <v>2.9000000000000004</v>
      </c>
      <c r="AX105" s="43">
        <f t="shared" si="5"/>
        <v>4.3500000000000005</v>
      </c>
      <c r="AY105" s="155">
        <v>9.562413793103449</v>
      </c>
      <c r="AZ105" s="156">
        <f t="shared" si="6"/>
        <v>277.31</v>
      </c>
      <c r="BA105" s="45">
        <f>IF(A105&lt;&gt;"",IF(_xlfn.XLOOKUP(A105,'1C'!A:A,'1C'!A:A,0,0)&gt;0,1,0),"")</f>
        <v>0</v>
      </c>
      <c r="BB105" s="150">
        <f>IF(C105&lt;&gt;"",IF(_xlfn.XLOOKUP(C105,'1C'!S:S,'1C'!S:S,0,0)&gt;0,0,1),"")</f>
        <v>0</v>
      </c>
      <c r="BC105" s="45">
        <f t="shared" si="7"/>
        <v>1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06-418-16</v>
      </c>
      <c r="C106" s="44" t="s">
        <v>2141</v>
      </c>
      <c r="D106" s="43" t="str">
        <f>VLOOKUP(C106,Names!A:B,2,0)</f>
        <v>Chicago Federals Replica Wool</v>
      </c>
      <c r="E106" s="43" t="str">
        <f>IF(F106&lt;&gt;"",IFERROR(VLOOKUP(F106,Категории!A:B,2,0),""),"Требуется категория")</f>
        <v>Бейсболки</v>
      </c>
      <c r="F106" s="44" t="s">
        <v>792</v>
      </c>
      <c r="G106" s="63" t="s">
        <v>883</v>
      </c>
      <c r="H106" s="44" t="s">
        <v>388</v>
      </c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45" t="str">
        <f>IF(K106&lt;&gt;"",IFERROR(VLOOKUP(A106,'1C'!A:T,18,0),IFERROR(VLOOKUP(K106,Colors!D:E,2,0),"")),"")</f>
        <v>темно-синий</v>
      </c>
      <c r="N106" s="141" t="str">
        <f>Order!B104</f>
        <v>80% Акрил - 20% Шерсть</v>
      </c>
      <c r="O106" s="65"/>
      <c r="P106" s="63" t="s">
        <v>44</v>
      </c>
      <c r="Q106" s="59" t="s">
        <v>15</v>
      </c>
      <c r="R106" s="58" t="s">
        <v>382</v>
      </c>
      <c r="S106" s="44">
        <v>6</v>
      </c>
      <c r="AQ106" s="59">
        <f t="shared" si="1"/>
        <v>6</v>
      </c>
      <c r="AR106" s="66" t="str">
        <f>Order!A104</f>
        <v>BD</v>
      </c>
      <c r="AS106" s="56" t="str">
        <f ca="1">IF(BA106&gt;0,_xlfn.XLOOKUP(A106,'1C'!$A:$A,'1C'!P:P,"",0,),IF(AR106&lt;&gt;"",VLOOKUP(AR106,INDIRECT(SUBSTITUTE($J106," ","")&amp;"Manufactures"),3,0),"Требуется код страны"))</f>
        <v>American Needle, Inc; 1275 Busch Parkway, Buffalo Grove, IL 60089, USA</v>
      </c>
      <c r="AT106" s="56" t="str">
        <f ca="1">IF(BA106&gt;0,_xlfn.XLOOKUP(A106,'1C'!$A:$A,'1C'!O:O,"",0),IF(AR106&lt;&gt;"",VLOOKUP(AR106,INDIRECT(SUBSTITUTE($J106," ","")&amp;"Manufactures"),2,0),"Требуется код страны"))</f>
        <v>Бангладеш</v>
      </c>
      <c r="AU106" s="76">
        <f t="shared" si="2"/>
        <v>0.1</v>
      </c>
      <c r="AV106" s="43">
        <f t="shared" si="3"/>
        <v>0.15000000000000002</v>
      </c>
      <c r="AW106" s="43">
        <f t="shared" si="4"/>
        <v>0.60000000000000009</v>
      </c>
      <c r="AX106" s="43">
        <f t="shared" si="5"/>
        <v>0.90000000000000013</v>
      </c>
      <c r="AY106" s="155">
        <v>9.7750000000000004</v>
      </c>
      <c r="AZ106" s="156">
        <f t="shared" si="6"/>
        <v>58.650000000000006</v>
      </c>
      <c r="BA106" s="45">
        <f>IF(A106&lt;&gt;"",IF(_xlfn.XLOOKUP(A106,'1C'!A:A,'1C'!A:A,0,0)&gt;0,1,0),"")</f>
        <v>0</v>
      </c>
      <c r="BB106" s="150">
        <f>IF(C106&lt;&gt;"",IF(_xlfn.XLOOKUP(C106,'1C'!S:S,'1C'!S:S,0,0)&gt;0,0,1),"")</f>
        <v>0</v>
      </c>
      <c r="BC106" s="45">
        <f t="shared" si="7"/>
        <v>1</v>
      </c>
    </row>
    <row r="107" spans="1:55" ht="115.7" customHeight="1">
      <c r="A107" s="43" t="str">
        <f t="shared" si="0"/>
        <v>400A1V-CXGbkpu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06-008-09</v>
      </c>
      <c r="C107" s="44" t="s">
        <v>2142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896</v>
      </c>
      <c r="L107" s="56" t="str">
        <f>IF(K107&lt;&gt;"",IFERROR(VLOOKUP(A107,'1C'!A:T,8,0),IFERROR(VLOOKUP(K107,Colors!D:E,2,0),"")),"")</f>
        <v>черный / фиолетовый</v>
      </c>
      <c r="M107" s="145" t="str">
        <f>IF(K107&lt;&gt;"",IFERROR(VLOOKUP(A107,'1C'!A:T,18,0),IFERROR(VLOOKUP(K107,Colors!D:E,2,0),"")),"")</f>
        <v>черный</v>
      </c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9" t="s">
        <v>15</v>
      </c>
      <c r="R107" s="59" t="str">
        <f>IF(A107&lt;&gt;"",_xlfn.XLOOKUP(A107,'1C'!A:A,'1C'!K:K,_xlfn.XLOOKUP(C107,'1C'!S:S,'1C'!K:K,"",0),0),"")</f>
        <v>Унисекс</v>
      </c>
      <c r="S107" s="44">
        <v>4</v>
      </c>
      <c r="AQ107" s="59">
        <f t="shared" si="1"/>
        <v>4</v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>
        <f t="shared" si="4"/>
        <v>0.4</v>
      </c>
      <c r="AX107" s="43">
        <f t="shared" si="5"/>
        <v>0.60000000000000009</v>
      </c>
      <c r="AY107" s="155">
        <v>9.7750000000000004</v>
      </c>
      <c r="AZ107" s="156">
        <f t="shared" si="6"/>
        <v>39.1</v>
      </c>
      <c r="BA107" s="45">
        <f>IF(A107&lt;&gt;"",IF(_xlfn.XLOOKUP(A107,'1C'!A:A,'1C'!A:A,0,0)&gt;0,1,0),"")</f>
        <v>1</v>
      </c>
      <c r="BB107" s="150">
        <f>IF(C107&lt;&gt;"",IF(_xlfn.XLOOKUP(C107,'1C'!S:S,'1C'!S:S,0,0)&gt;0,0,1),"")</f>
        <v>0</v>
      </c>
      <c r="BC107" s="45">
        <f t="shared" si="7"/>
        <v>0</v>
      </c>
    </row>
    <row r="108" spans="1:55" ht="101.65" customHeight="1">
      <c r="A108" s="43" t="str">
        <f t="shared" si="0"/>
        <v>400A1V-HAIkgrn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06-010-11</v>
      </c>
      <c r="C108" s="44" t="s">
        <v>2143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903</v>
      </c>
      <c r="L108" s="56" t="str">
        <f>IF(K108&lt;&gt;"",IFERROR(VLOOKUP(A108,'1C'!A:T,8,0),IFERROR(VLOOKUP(K108,Colors!D:E,2,0),"")),"")</f>
        <v>зеленый</v>
      </c>
      <c r="M108" s="145" t="str">
        <f>IF(K108&lt;&gt;"",IFERROR(VLOOKUP(A108,'1C'!A:T,18,0),IFERROR(VLOOKUP(K108,Colors!D:E,2,0),"")),"")</f>
        <v>зеленый</v>
      </c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9" t="s">
        <v>15</v>
      </c>
      <c r="R108" s="59" t="str">
        <f>IF(A108&lt;&gt;"",_xlfn.XLOOKUP(A108,'1C'!A:A,'1C'!K:K,_xlfn.XLOOKUP(C108,'1C'!S:S,'1C'!K:K,"",0),0),"")</f>
        <v>Унисекс</v>
      </c>
      <c r="S108" s="44">
        <v>8</v>
      </c>
      <c r="AQ108" s="59">
        <f t="shared" si="1"/>
        <v>8</v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>
        <f t="shared" si="4"/>
        <v>0.8</v>
      </c>
      <c r="AX108" s="43">
        <f t="shared" si="5"/>
        <v>1.2000000000000002</v>
      </c>
      <c r="AY108" s="155">
        <v>9.7750000000000004</v>
      </c>
      <c r="AZ108" s="156">
        <f t="shared" si="6"/>
        <v>78.2</v>
      </c>
      <c r="BA108" s="45">
        <f>IF(A108&lt;&gt;"",IF(_xlfn.XLOOKUP(A108,'1C'!A:A,'1C'!A:A,0,0)&gt;0,1,0),"")</f>
        <v>1</v>
      </c>
      <c r="BB108" s="150">
        <f>IF(C108&lt;&gt;"",IF(_xlfn.XLOOKUP(C108,'1C'!S:S,'1C'!S:S,0,0)&gt;0,0,1),"")</f>
        <v>0</v>
      </c>
      <c r="BC108" s="45">
        <f t="shared" si="7"/>
        <v>0</v>
      </c>
    </row>
    <row r="109" spans="1:55" ht="115.7" customHeight="1">
      <c r="A109" s="43" t="str">
        <f t="shared" si="0"/>
        <v>400A1V-HOSgyrd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06-011-08</v>
      </c>
      <c r="C109" s="44" t="s">
        <v>2144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907</v>
      </c>
      <c r="L109" s="56" t="str">
        <f>IF(K109&lt;&gt;"",IFERROR(VLOOKUP(A109,'1C'!A:T,8,0),IFERROR(VLOOKUP(K109,Colors!D:E,2,0),"")),"")</f>
        <v>серый / красный</v>
      </c>
      <c r="M109" s="145" t="str">
        <f>IF(K109&lt;&gt;"",IFERROR(VLOOKUP(A109,'1C'!A:T,18,0),IFERROR(VLOOKUP(K109,Colors!D:E,2,0),"")),"")</f>
        <v>серый</v>
      </c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9" t="s">
        <v>15</v>
      </c>
      <c r="R109" s="59" t="str">
        <f>IF(A109&lt;&gt;"",_xlfn.XLOOKUP(A109,'1C'!A:A,'1C'!K:K,_xlfn.XLOOKUP(C109,'1C'!S:S,'1C'!K:K,"",0),0),"")</f>
        <v>Унисекс</v>
      </c>
      <c r="S109" s="44">
        <v>6</v>
      </c>
      <c r="AQ109" s="59">
        <f t="shared" si="1"/>
        <v>6</v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>
        <f t="shared" si="4"/>
        <v>0.60000000000000009</v>
      </c>
      <c r="AX109" s="43">
        <f t="shared" si="5"/>
        <v>0.90000000000000013</v>
      </c>
      <c r="AY109" s="155">
        <v>9.7750000000000004</v>
      </c>
      <c r="AZ109" s="156">
        <f t="shared" si="6"/>
        <v>58.650000000000006</v>
      </c>
      <c r="BA109" s="45">
        <f>IF(A109&lt;&gt;"",IF(_xlfn.XLOOKUP(A109,'1C'!A:A,'1C'!A:A,0,0)&gt;0,1,0),"")</f>
        <v>1</v>
      </c>
      <c r="BB109" s="150">
        <f>IF(C109&lt;&gt;"",IF(_xlfn.XLOOKUP(C109,'1C'!S:S,'1C'!S:S,0,0)&gt;0,0,1),"")</f>
        <v>0</v>
      </c>
      <c r="BC109" s="45">
        <f t="shared" si="7"/>
        <v>0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2145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45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S110" s="44">
        <v>12</v>
      </c>
      <c r="AQ110" s="59">
        <f t="shared" si="1"/>
        <v>12</v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>
        <f t="shared" si="4"/>
        <v>1.2000000000000002</v>
      </c>
      <c r="AX110" s="43">
        <f t="shared" si="5"/>
        <v>1.8000000000000003</v>
      </c>
      <c r="AY110" s="155">
        <v>7.8624999999999998</v>
      </c>
      <c r="AZ110" s="156">
        <f t="shared" si="6"/>
        <v>94.35</v>
      </c>
      <c r="BA110" s="45">
        <f>IF(A110&lt;&gt;"",IF(_xlfn.XLOOKUP(A110,'1C'!A:A,'1C'!A:A,0,0)&gt;0,1,0),"")</f>
        <v>1</v>
      </c>
      <c r="BB110" s="150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2146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45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S111" s="44">
        <v>8</v>
      </c>
      <c r="AQ111" s="59">
        <f t="shared" si="1"/>
        <v>8</v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>
        <f t="shared" si="4"/>
        <v>0.8</v>
      </c>
      <c r="AX111" s="43">
        <f t="shared" si="5"/>
        <v>1.2000000000000002</v>
      </c>
      <c r="AY111" s="155">
        <v>7.8624999999999998</v>
      </c>
      <c r="AZ111" s="156">
        <f t="shared" si="6"/>
        <v>62.9</v>
      </c>
      <c r="BA111" s="45">
        <f>IF(A111&lt;&gt;"",IF(_xlfn.XLOOKUP(A111,'1C'!A:A,'1C'!A:A,0,0)&gt;0,1,0),"")</f>
        <v>1</v>
      </c>
      <c r="BB111" s="150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06-419-11</v>
      </c>
      <c r="C112" s="44" t="s">
        <v>2147</v>
      </c>
      <c r="D112" s="43" t="str">
        <f>VLOOKUP(C112,Names!A:B,2,0)</f>
        <v>HAR WHALERS Blue Line</v>
      </c>
      <c r="E112" s="43" t="str">
        <f>IF(F112&lt;&gt;"",IFERROR(VLOOKUP(F112,Категории!A:B,2,0),""),"Требуется категория")</f>
        <v>Бейсболки</v>
      </c>
      <c r="F112" s="44" t="s">
        <v>327</v>
      </c>
      <c r="G112" s="63" t="s">
        <v>883</v>
      </c>
      <c r="H112" s="44" t="s">
        <v>388</v>
      </c>
      <c r="J112" s="43" t="str">
        <f>'1C'!$AF$1</f>
        <v>American Needle</v>
      </c>
      <c r="K112" s="104" t="s">
        <v>2267</v>
      </c>
      <c r="L112" s="58" t="s">
        <v>60</v>
      </c>
      <c r="M112" s="66"/>
      <c r="N112" s="141" t="str">
        <f>Order!B110</f>
        <v>100% Хлопок</v>
      </c>
      <c r="O112" s="65"/>
      <c r="P112" s="44" t="s">
        <v>43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58" t="s">
        <v>382</v>
      </c>
      <c r="S112" s="44">
        <v>6</v>
      </c>
      <c r="AQ112" s="59">
        <f t="shared" si="1"/>
        <v>6</v>
      </c>
      <c r="AR112" s="66" t="str">
        <f>Order!A110</f>
        <v>BD</v>
      </c>
      <c r="AS112" s="56" t="str">
        <f ca="1">IF(BA112&gt;0,_xlfn.XLOOKUP(A112,'1C'!$A:$A,'1C'!P:P,"",0,),IF(AR112&lt;&gt;"",VLOOKUP(AR112,INDIRECT(SUBSTITUTE($J112," ","")&amp;"Manufactures"),3,0),"Требуется код страны"))</f>
        <v>American Needle, Inc; 1275 Busch Parkway, Buffalo Grove, IL 60089, USA</v>
      </c>
      <c r="AT112" s="56" t="str">
        <f ca="1">IF(BA112&gt;0,_xlfn.XLOOKUP(A112,'1C'!$A:$A,'1C'!O:O,"",0),IF(AR112&lt;&gt;"",VLOOKUP(AR112,INDIRECT(SUBSTITUTE($J112," ","")&amp;"Manufactures"),2,0),"Требуется код страны"))</f>
        <v>Бангладеш</v>
      </c>
      <c r="AU112" s="76">
        <f t="shared" si="2"/>
        <v>0.1</v>
      </c>
      <c r="AV112" s="43">
        <f t="shared" si="3"/>
        <v>0.15000000000000002</v>
      </c>
      <c r="AW112" s="43">
        <f t="shared" si="4"/>
        <v>0.60000000000000009</v>
      </c>
      <c r="AX112" s="43">
        <f t="shared" si="5"/>
        <v>0.90000000000000013</v>
      </c>
      <c r="AY112" s="155">
        <v>7.8633333333333333</v>
      </c>
      <c r="AZ112" s="156">
        <f t="shared" si="6"/>
        <v>47.18</v>
      </c>
      <c r="BA112" s="45">
        <f>IF(A112&lt;&gt;"",IF(_xlfn.XLOOKUP(A112,'1C'!A:A,'1C'!A:A,0,0)&gt;0,1,0),"")</f>
        <v>0</v>
      </c>
      <c r="BB112" s="150">
        <f>IF(C112&lt;&gt;"",IF(_xlfn.XLOOKUP(C112,'1C'!S:S,'1C'!S:S,0,0)&gt;0,0,1),"")</f>
        <v>0</v>
      </c>
      <c r="BC112" s="45">
        <f t="shared" si="7"/>
        <v>1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06-420-07</v>
      </c>
      <c r="C113" s="44" t="s">
        <v>2148</v>
      </c>
      <c r="D113" s="43" t="str">
        <f>VLOOKUP(C113,Names!A:B,2,0)</f>
        <v>MN WILD Blue Line</v>
      </c>
      <c r="E113" s="43" t="str">
        <f>IF(F113&lt;&gt;"",IFERROR(VLOOKUP(F113,Категории!A:B,2,0),""),"Требуется категория")</f>
        <v>Бейсболки</v>
      </c>
      <c r="F113" s="44" t="s">
        <v>327</v>
      </c>
      <c r="G113" s="63" t="s">
        <v>883</v>
      </c>
      <c r="H113" s="44" t="s">
        <v>388</v>
      </c>
      <c r="J113" s="43" t="str">
        <f>'1C'!$AF$1</f>
        <v>American Needle</v>
      </c>
      <c r="K113" s="104" t="s">
        <v>2282</v>
      </c>
      <c r="L113" s="58" t="s">
        <v>269</v>
      </c>
      <c r="M113" s="66"/>
      <c r="N113" s="141" t="str">
        <f>Order!B111</f>
        <v>100% Хлопок</v>
      </c>
      <c r="O113" s="65"/>
      <c r="P113" s="44" t="s">
        <v>43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58" t="s">
        <v>382</v>
      </c>
      <c r="S113" s="44">
        <v>23</v>
      </c>
      <c r="AQ113" s="59">
        <f t="shared" si="1"/>
        <v>23</v>
      </c>
      <c r="AR113" s="66" t="str">
        <f>Order!A111</f>
        <v>BD</v>
      </c>
      <c r="AS113" s="56" t="str">
        <f ca="1">IF(BA113&gt;0,_xlfn.XLOOKUP(A113,'1C'!$A:$A,'1C'!P:P,"",0,),IF(AR113&lt;&gt;"",VLOOKUP(AR113,INDIRECT(SUBSTITUTE($J113," ","")&amp;"Manufactures"),3,0),"Требуется код страны"))</f>
        <v>American Needle, Inc; 1275 Busch Parkway, Buffalo Grove, IL 60089, USA</v>
      </c>
      <c r="AT113" s="56" t="str">
        <f ca="1">IF(BA113&gt;0,_xlfn.XLOOKUP(A113,'1C'!$A:$A,'1C'!O:O,"",0),IF(AR113&lt;&gt;"",VLOOKUP(AR113,INDIRECT(SUBSTITUTE($J113," ","")&amp;"Manufactures"),2,0),"Требуется код страны"))</f>
        <v>Бангладеш</v>
      </c>
      <c r="AU113" s="76">
        <f t="shared" si="2"/>
        <v>0.1</v>
      </c>
      <c r="AV113" s="43">
        <f t="shared" si="3"/>
        <v>0.15000000000000002</v>
      </c>
      <c r="AW113" s="43">
        <f t="shared" si="4"/>
        <v>2.3000000000000003</v>
      </c>
      <c r="AX113" s="43">
        <f t="shared" si="5"/>
        <v>3.4500000000000006</v>
      </c>
      <c r="AY113" s="155">
        <v>7.8626086956521739</v>
      </c>
      <c r="AZ113" s="156">
        <f t="shared" si="6"/>
        <v>180.84</v>
      </c>
      <c r="BA113" s="45">
        <f>IF(A113&lt;&gt;"",IF(_xlfn.XLOOKUP(A113,'1C'!A:A,'1C'!A:A,0,0)&gt;0,1,0),"")</f>
        <v>0</v>
      </c>
      <c r="BB113" s="150">
        <f>IF(C113&lt;&gt;"",IF(_xlfn.XLOOKUP(C113,'1C'!S:S,'1C'!S:S,0,0)&gt;0,0,1),"")</f>
        <v>0</v>
      </c>
      <c r="BC113" s="45">
        <f t="shared" si="7"/>
        <v>1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2149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45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S114" s="44">
        <v>17</v>
      </c>
      <c r="AQ114" s="59">
        <f t="shared" si="1"/>
        <v>17</v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>
        <f t="shared" si="4"/>
        <v>1.7000000000000002</v>
      </c>
      <c r="AX114" s="43">
        <f t="shared" si="5"/>
        <v>2.5500000000000003</v>
      </c>
      <c r="AY114" s="155">
        <v>7.8623529411764705</v>
      </c>
      <c r="AZ114" s="156">
        <f t="shared" si="6"/>
        <v>133.66</v>
      </c>
      <c r="BA114" s="45">
        <f>IF(A114&lt;&gt;"",IF(_xlfn.XLOOKUP(A114,'1C'!A:A,'1C'!A:A,0,0)&gt;0,1,0),"")</f>
        <v>1</v>
      </c>
      <c r="BB114" s="150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2150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45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S115" s="44">
        <v>39</v>
      </c>
      <c r="AQ115" s="59">
        <f t="shared" si="1"/>
        <v>39</v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>
        <f t="shared" si="4"/>
        <v>3.9000000000000004</v>
      </c>
      <c r="AX115" s="43">
        <f t="shared" si="5"/>
        <v>5.8500000000000005</v>
      </c>
      <c r="AY115" s="155">
        <v>7.86</v>
      </c>
      <c r="AZ115" s="156">
        <f t="shared" si="6"/>
        <v>306.54000000000002</v>
      </c>
      <c r="BA115" s="45">
        <f>IF(A115&lt;&gt;"",IF(_xlfn.XLOOKUP(A115,'1C'!A:A,'1C'!A:A,0,0)&gt;0,1,0),"")</f>
        <v>1</v>
      </c>
      <c r="BB115" s="150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06-033-19</v>
      </c>
      <c r="C116" s="44" t="s">
        <v>2150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1368</v>
      </c>
      <c r="L116" s="63" t="s">
        <v>91</v>
      </c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S116" s="44">
        <v>6</v>
      </c>
      <c r="AQ116" s="59">
        <f t="shared" si="1"/>
        <v>6</v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>
        <f t="shared" si="4"/>
        <v>0.60000000000000009</v>
      </c>
      <c r="AX116" s="43">
        <f t="shared" si="5"/>
        <v>0.90000000000000013</v>
      </c>
      <c r="AY116" s="155">
        <v>7.86</v>
      </c>
      <c r="AZ116" s="156">
        <f t="shared" si="6"/>
        <v>47.160000000000004</v>
      </c>
      <c r="BA116" s="45">
        <f>IF(A116&lt;&gt;"",IF(_xlfn.XLOOKUP(A116,'1C'!A:A,'1C'!A:A,0,0)&gt;0,1,0),"")</f>
        <v>0</v>
      </c>
      <c r="BB116" s="150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2151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45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44">
        <v>30</v>
      </c>
      <c r="AQ117" s="59">
        <f t="shared" si="1"/>
        <v>30</v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>
        <f t="shared" si="4"/>
        <v>3</v>
      </c>
      <c r="AX117" s="43">
        <f t="shared" si="5"/>
        <v>4.5000000000000009</v>
      </c>
      <c r="AY117" s="155">
        <v>7.8626666666666667</v>
      </c>
      <c r="AZ117" s="156">
        <f t="shared" si="6"/>
        <v>235.88</v>
      </c>
      <c r="BA117" s="45">
        <f>IF(A117&lt;&gt;"",IF(_xlfn.XLOOKUP(A117,'1C'!A:A,'1C'!A:A,0,0)&gt;0,1,0),"")</f>
        <v>1</v>
      </c>
      <c r="BB117" s="150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06-421-16</v>
      </c>
      <c r="C118" s="44" t="s">
        <v>2152</v>
      </c>
      <c r="D118" s="43" t="str">
        <f>VLOOKUP(C118,Names!A:B,2,0)</f>
        <v>CO AVALANCHE Blue Line NHL</v>
      </c>
      <c r="E118" s="43" t="str">
        <f>IF(F118&lt;&gt;"",IFERROR(VLOOKUP(F118,Категории!A:B,2,0),""),"Требуется категория")</f>
        <v>Бейсболки</v>
      </c>
      <c r="F118" s="44" t="s">
        <v>327</v>
      </c>
      <c r="G118" s="63" t="s">
        <v>883</v>
      </c>
      <c r="H118" s="44" t="s">
        <v>388</v>
      </c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45" t="str">
        <f>IF(K118&lt;&gt;"",IFERROR(VLOOKUP(A118,'1C'!A:T,18,0),IFERROR(VLOOKUP(K118,Colors!D:E,2,0),"")),"")</f>
        <v>темно-синий</v>
      </c>
      <c r="N118" s="141" t="str">
        <f>Order!B116</f>
        <v>100% Хлопок</v>
      </c>
      <c r="O118" s="65"/>
      <c r="Q118" s="59" t="str">
        <f>IF(P118&lt;&gt;"",IFERROR(VLOOKUP(P118,MaterialsTypes!F:G,2,0),IFERROR(VLOOKUP(N118,MaterialsTypes100,2,0),"")),IFERROR(VLOOKUP(N118,MaterialsTypes100,2,0),""))</f>
        <v>Текстиль, ткань</v>
      </c>
      <c r="R118" s="58" t="s">
        <v>382</v>
      </c>
      <c r="S118" s="44">
        <v>29</v>
      </c>
      <c r="AQ118" s="59">
        <f t="shared" si="1"/>
        <v>29</v>
      </c>
      <c r="AR118" s="66" t="str">
        <f>Order!A116</f>
        <v>BD</v>
      </c>
      <c r="AS118" s="56" t="str">
        <f ca="1">IF(BA118&gt;0,_xlfn.XLOOKUP(A118,'1C'!$A:$A,'1C'!P:P,"",0,),IF(AR118&lt;&gt;"",VLOOKUP(AR118,INDIRECT(SUBSTITUTE($J118," ","")&amp;"Manufactures"),3,0),"Требуется код страны"))</f>
        <v>American Needle, Inc; 1275 Busch Parkway, Buffalo Grove, IL 60089, USA</v>
      </c>
      <c r="AT118" s="56" t="str">
        <f ca="1">IF(BA118&gt;0,_xlfn.XLOOKUP(A118,'1C'!$A:$A,'1C'!O:O,"",0),IF(AR118&lt;&gt;"",VLOOKUP(AR118,INDIRECT(SUBSTITUTE($J118," ","")&amp;"Manufactures"),2,0),"Требуется код страны"))</f>
        <v>Бангладеш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5">
        <v>7.8624137931034479</v>
      </c>
      <c r="AZ118" s="156">
        <f t="shared" si="6"/>
        <v>228.01</v>
      </c>
      <c r="BA118" s="45">
        <f>IF(A118&lt;&gt;"",IF(_xlfn.XLOOKUP(A118,'1C'!A:A,'1C'!A:A,0,0)&gt;0,1,0),"")</f>
        <v>0</v>
      </c>
      <c r="BB118" s="150">
        <f>IF(C118&lt;&gt;"",IF(_xlfn.XLOOKUP(C118,'1C'!S:S,'1C'!S:S,0,0)&gt;0,0,1),"")</f>
        <v>0</v>
      </c>
      <c r="BC118" s="45">
        <f t="shared" si="7"/>
        <v>1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06-422-16</v>
      </c>
      <c r="C119" s="44" t="s">
        <v>2153</v>
      </c>
      <c r="D119" s="43" t="str">
        <f>VLOOKUP(C119,Names!A:B,2,0)</f>
        <v>EDM OILERS Blue Line NHL</v>
      </c>
      <c r="E119" s="43" t="str">
        <f>IF(F119&lt;&gt;"",IFERROR(VLOOKUP(F119,Категории!A:B,2,0),""),"Требуется категория")</f>
        <v>Бейсболки</v>
      </c>
      <c r="F119" s="44" t="s">
        <v>327</v>
      </c>
      <c r="G119" s="63" t="s">
        <v>883</v>
      </c>
      <c r="H119" s="44" t="s">
        <v>388</v>
      </c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45" t="str">
        <f>IF(K119&lt;&gt;"",IFERROR(VLOOKUP(A119,'1C'!A:T,18,0),IFERROR(VLOOKUP(K119,Colors!D:E,2,0),"")),"")</f>
        <v>темно-синий</v>
      </c>
      <c r="N119" s="141" t="str">
        <f>Order!B117</f>
        <v>100% Хлопок</v>
      </c>
      <c r="O119" s="65"/>
      <c r="Q119" s="59" t="str">
        <f>IF(P119&lt;&gt;"",IFERROR(VLOOKUP(P119,MaterialsTypes!F:G,2,0),IFERROR(VLOOKUP(N119,MaterialsTypes100,2,0),"")),IFERROR(VLOOKUP(N119,MaterialsTypes100,2,0),""))</f>
        <v>Текстиль, ткань</v>
      </c>
      <c r="R119" s="58" t="s">
        <v>382</v>
      </c>
      <c r="S119" s="44">
        <v>6</v>
      </c>
      <c r="AQ119" s="59">
        <f t="shared" si="1"/>
        <v>6</v>
      </c>
      <c r="AR119" s="66" t="str">
        <f>Order!A117</f>
        <v>BD</v>
      </c>
      <c r="AS119" s="56" t="str">
        <f ca="1">IF(BA119&gt;0,_xlfn.XLOOKUP(A119,'1C'!$A:$A,'1C'!P:P,"",0,),IF(AR119&lt;&gt;"",VLOOKUP(AR119,INDIRECT(SUBSTITUTE($J119," ","")&amp;"Manufactures"),3,0),"Требуется код страны"))</f>
        <v>American Needle, Inc; 1275 Busch Parkway, Buffalo Grove, IL 60089, USA</v>
      </c>
      <c r="AT119" s="56" t="str">
        <f ca="1">IF(BA119&gt;0,_xlfn.XLOOKUP(A119,'1C'!$A:$A,'1C'!O:O,"",0),IF(AR119&lt;&gt;"",VLOOKUP(AR119,INDIRECT(SUBSTITUTE($J119," ","")&amp;"Manufactures"),2,0),"Требуется код страны"))</f>
        <v>Бангладеш</v>
      </c>
      <c r="AU119" s="76">
        <f t="shared" si="2"/>
        <v>0.1</v>
      </c>
      <c r="AV119" s="43">
        <f t="shared" si="3"/>
        <v>0.15000000000000002</v>
      </c>
      <c r="AW119" s="43">
        <f t="shared" si="4"/>
        <v>0.60000000000000009</v>
      </c>
      <c r="AX119" s="43">
        <f t="shared" si="5"/>
        <v>0.90000000000000013</v>
      </c>
      <c r="AY119" s="155">
        <v>7.8633333333333333</v>
      </c>
      <c r="AZ119" s="156">
        <f t="shared" si="6"/>
        <v>47.18</v>
      </c>
      <c r="BA119" s="45">
        <f>IF(A119&lt;&gt;"",IF(_xlfn.XLOOKUP(A119,'1C'!A:A,'1C'!A:A,0,0)&gt;0,1,0),"")</f>
        <v>0</v>
      </c>
      <c r="BB119" s="150">
        <f>IF(C119&lt;&gt;"",IF(_xlfn.XLOOKUP(C119,'1C'!S:S,'1C'!S:S,0,0)&gt;0,0,1),"")</f>
        <v>0</v>
      </c>
      <c r="BC119" s="45">
        <f t="shared" si="7"/>
        <v>1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2154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45" t="str">
        <f>IF(K120&lt;&gt;"",IFERROR(VLOOKUP(A120,'1C'!A:T,18,0),IFERROR(VLOOKUP(K120,Colors!D:E,2,0),"")),"")</f>
        <v>черный</v>
      </c>
      <c r="N120" s="147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S120" s="44">
        <v>29</v>
      </c>
      <c r="AQ120" s="59">
        <f t="shared" si="1"/>
        <v>29</v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>
        <f t="shared" si="4"/>
        <v>2.9000000000000004</v>
      </c>
      <c r="AX120" s="43">
        <f t="shared" si="5"/>
        <v>4.3500000000000005</v>
      </c>
      <c r="AY120" s="155">
        <v>7.8624137931034479</v>
      </c>
      <c r="AZ120" s="156">
        <f t="shared" si="6"/>
        <v>228.01</v>
      </c>
      <c r="BA120" s="45">
        <f>IF(A120&lt;&gt;"",IF(_xlfn.XLOOKUP(A120,'1C'!A:A,'1C'!A:A,0,0)&gt;0,1,0),"")</f>
        <v>1</v>
      </c>
      <c r="BB120" s="150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2155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45" t="str">
        <f>IF(K121&lt;&gt;"",IFERROR(VLOOKUP(A121,'1C'!A:T,18,0),IFERROR(VLOOKUP(K121,Colors!D:E,2,0),"")),"")</f>
        <v>черный</v>
      </c>
      <c r="N121" s="147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S121" s="44">
        <v>12</v>
      </c>
      <c r="AQ121" s="59">
        <f t="shared" si="1"/>
        <v>12</v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>
        <f t="shared" si="4"/>
        <v>1.2000000000000002</v>
      </c>
      <c r="AX121" s="43">
        <f t="shared" si="5"/>
        <v>1.8000000000000003</v>
      </c>
      <c r="AY121" s="155">
        <v>7.8624999999999998</v>
      </c>
      <c r="AZ121" s="156">
        <f t="shared" si="6"/>
        <v>94.35</v>
      </c>
      <c r="BA121" s="45">
        <f>IF(A121&lt;&gt;"",IF(_xlfn.XLOOKUP(A121,'1C'!A:A,'1C'!A:A,0,0)&gt;0,1,0),"")</f>
        <v>1</v>
      </c>
      <c r="BB121" s="150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06-423-09</v>
      </c>
      <c r="C122" s="44" t="s">
        <v>2156</v>
      </c>
      <c r="D122" s="43" t="str">
        <f>VLOOKUP(C122,Names!A:B,2,0)</f>
        <v>PHO COYOTES Blue Line</v>
      </c>
      <c r="E122" s="43" t="str">
        <f>IF(F122&lt;&gt;"",IFERROR(VLOOKUP(F122,Категории!A:B,2,0),""),"Требуется категория")</f>
        <v>Бейсболки</v>
      </c>
      <c r="F122" s="44" t="s">
        <v>327</v>
      </c>
      <c r="G122" s="63" t="s">
        <v>883</v>
      </c>
      <c r="H122" s="44" t="s">
        <v>388</v>
      </c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45" t="str">
        <f>IF(K122&lt;&gt;"",IFERROR(VLOOKUP(A122,'1C'!A:T,18,0),IFERROR(VLOOKUP(K122,Colors!D:E,2,0),"")),"")</f>
        <v>черный</v>
      </c>
      <c r="N122" s="141" t="str">
        <f>Order!B120</f>
        <v>100% Хлопок</v>
      </c>
      <c r="O122" s="65"/>
      <c r="P122" s="44" t="s">
        <v>43</v>
      </c>
      <c r="Q122" s="59" t="str">
        <f>IF(P122&lt;&gt;"",IFERROR(VLOOKUP(P122,MaterialsTypes!F:G,2,0),IFERROR(VLOOKUP(N122,MaterialsTypes100,2,0),"")),IFERROR(VLOOKUP(N122,MaterialsTypes100,2,0),""))</f>
        <v>Текстиль, ткань</v>
      </c>
      <c r="R122" s="58" t="s">
        <v>382</v>
      </c>
      <c r="S122" s="44">
        <v>29</v>
      </c>
      <c r="AQ122" s="59">
        <f t="shared" si="1"/>
        <v>29</v>
      </c>
      <c r="AR122" s="66" t="str">
        <f>Order!A120</f>
        <v>BD</v>
      </c>
      <c r="AS122" s="56" t="str">
        <f ca="1">IF(BA122&gt;0,_xlfn.XLOOKUP(A122,'1C'!$A:$A,'1C'!P:P,"",0,),IF(AR122&lt;&gt;"",VLOOKUP(AR122,INDIRECT(SUBSTITUTE($J122," ","")&amp;"Manufactures"),3,0),"Требуется код страны"))</f>
        <v>American Needle, Inc; 1275 Busch Parkway, Buffalo Grove, IL 60089, USA</v>
      </c>
      <c r="AT122" s="56" t="str">
        <f ca="1">IF(BA122&gt;0,_xlfn.XLOOKUP(A122,'1C'!$A:$A,'1C'!O:O,"",0),IF(AR122&lt;&gt;"",VLOOKUP(AR122,INDIRECT(SUBSTITUTE($J122," ","")&amp;"Manufactures"),2,0),"Требуется код страны"))</f>
        <v>Бангладеш</v>
      </c>
      <c r="AU122" s="76">
        <f t="shared" si="2"/>
        <v>0.1</v>
      </c>
      <c r="AV122" s="43">
        <f t="shared" si="3"/>
        <v>0.15000000000000002</v>
      </c>
      <c r="AW122" s="43">
        <f t="shared" si="4"/>
        <v>2.9000000000000004</v>
      </c>
      <c r="AX122" s="43">
        <f t="shared" si="5"/>
        <v>4.3500000000000005</v>
      </c>
      <c r="AY122" s="155">
        <v>7.8624137931034479</v>
      </c>
      <c r="AZ122" s="156">
        <f t="shared" si="6"/>
        <v>228.01</v>
      </c>
      <c r="BA122" s="45">
        <f>IF(A122&lt;&gt;"",IF(_xlfn.XLOOKUP(A122,'1C'!A:A,'1C'!A:A,0,0)&gt;0,1,0),"")</f>
        <v>0</v>
      </c>
      <c r="BB122" s="150">
        <f>IF(C122&lt;&gt;"",IF(_xlfn.XLOOKUP(C122,'1C'!S:S,'1C'!S:S,0,0)&gt;0,0,1),"")</f>
        <v>0</v>
      </c>
      <c r="BC122" s="45">
        <f t="shared" si="7"/>
        <v>1</v>
      </c>
    </row>
    <row r="123" spans="1:55" ht="119.65" customHeight="1">
      <c r="A123" s="43" t="str">
        <f t="shared" si="0"/>
        <v>40742B-TMLroy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06-044-06</v>
      </c>
      <c r="C123" s="44" t="s">
        <v>2157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915</v>
      </c>
      <c r="L123" s="59" t="str">
        <f>IF(K123&lt;&gt;"",IFERROR(VLOOKUP(A123,'1C'!A:T,8,0),IFERROR(VLOOKUP(K123,Colors!D:E,2,0),"")),"")</f>
        <v>синий</v>
      </c>
      <c r="M123" s="145" t="str">
        <f>IF(K123&lt;&gt;"",IFERROR(VLOOKUP(A123,'1C'!A:T,18,0),IFERROR(VLOOKUP(K123,Colors!D:E,2,0),"")),"")</f>
        <v>синий</v>
      </c>
      <c r="N123" s="147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S123" s="44">
        <v>22</v>
      </c>
      <c r="AQ123" s="59">
        <f t="shared" si="1"/>
        <v>22</v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>
        <f t="shared" si="4"/>
        <v>2.2000000000000002</v>
      </c>
      <c r="AX123" s="43">
        <f t="shared" si="5"/>
        <v>3.3000000000000007</v>
      </c>
      <c r="AY123" s="155">
        <v>7.8627272727272723</v>
      </c>
      <c r="AZ123" s="156">
        <f t="shared" si="6"/>
        <v>172.98</v>
      </c>
      <c r="BA123" s="45">
        <f>IF(A123&lt;&gt;"",IF(_xlfn.XLOOKUP(A123,'1C'!A:A,'1C'!A:A,0,0)&gt;0,1,0),"")</f>
        <v>1</v>
      </c>
      <c r="BB123" s="150">
        <f>IF(C123&lt;&gt;"",IF(_xlfn.XLOOKUP(C123,'1C'!S:S,'1C'!S:S,0,0)&gt;0,0,1),"")</f>
        <v>0</v>
      </c>
      <c r="BC123" s="45">
        <f t="shared" si="7"/>
        <v>0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06-424-09</v>
      </c>
      <c r="C124" s="44" t="s">
        <v>2158</v>
      </c>
      <c r="D124" s="43" t="str">
        <f>VLOOKUP(C124,Names!A:B,2,0)</f>
        <v>VAN CANUCKS Blue Line NHL</v>
      </c>
      <c r="E124" s="43" t="str">
        <f>IF(F124&lt;&gt;"",IFERROR(VLOOKUP(F124,Категории!A:B,2,0),""),"Требуется категория")</f>
        <v>Бейсболки</v>
      </c>
      <c r="F124" s="44" t="s">
        <v>327</v>
      </c>
      <c r="G124" s="63" t="s">
        <v>883</v>
      </c>
      <c r="H124" s="44" t="s">
        <v>388</v>
      </c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45" t="str">
        <f>IF(K124&lt;&gt;"",IFERROR(VLOOKUP(A124,'1C'!A:T,18,0),IFERROR(VLOOKUP(K124,Colors!D:E,2,0),"")),"")</f>
        <v>черный</v>
      </c>
      <c r="N124" s="141" t="str">
        <f>Order!B122</f>
        <v>100% Хлопок</v>
      </c>
      <c r="O124" s="65"/>
      <c r="P124" s="44" t="s">
        <v>43</v>
      </c>
      <c r="Q124" s="59" t="str">
        <f>IF(P124&lt;&gt;"",IFERROR(VLOOKUP(P124,MaterialsTypes!F:G,2,0),IFERROR(VLOOKUP(N124,MaterialsTypes100,2,0),"")),IFERROR(VLOOKUP(N124,MaterialsTypes100,2,0),""))</f>
        <v>Текстиль, ткань</v>
      </c>
      <c r="R124" s="58" t="s">
        <v>382</v>
      </c>
      <c r="S124" s="44">
        <v>29</v>
      </c>
      <c r="AQ124" s="59">
        <f t="shared" si="1"/>
        <v>29</v>
      </c>
      <c r="AR124" s="66" t="str">
        <f>Order!A122</f>
        <v>BD</v>
      </c>
      <c r="AS124" s="56" t="str">
        <f ca="1">IF(BA124&gt;0,_xlfn.XLOOKUP(A124,'1C'!$A:$A,'1C'!P:P,"",0,),IF(AR124&lt;&gt;"",VLOOKUP(AR124,INDIRECT(SUBSTITUTE($J124," ","")&amp;"Manufactures"),3,0),"Требуется код страны"))</f>
        <v>American Needle, Inc; 1275 Busch Parkway, Buffalo Grove, IL 60089, USA</v>
      </c>
      <c r="AT124" s="56" t="str">
        <f ca="1">IF(BA124&gt;0,_xlfn.XLOOKUP(A124,'1C'!$A:$A,'1C'!O:O,"",0),IF(AR124&lt;&gt;"",VLOOKUP(AR124,INDIRECT(SUBSTITUTE($J124," ","")&amp;"Manufactures"),2,0),"Требуется код страны"))</f>
        <v>Бангладеш</v>
      </c>
      <c r="AU124" s="76">
        <f t="shared" si="2"/>
        <v>0.1</v>
      </c>
      <c r="AV124" s="43">
        <f t="shared" si="3"/>
        <v>0.15000000000000002</v>
      </c>
      <c r="AW124" s="43">
        <f t="shared" si="4"/>
        <v>2.9000000000000004</v>
      </c>
      <c r="AX124" s="43">
        <f t="shared" si="5"/>
        <v>4.3500000000000005</v>
      </c>
      <c r="AY124" s="155">
        <v>7.8624137931034479</v>
      </c>
      <c r="AZ124" s="156">
        <f t="shared" si="6"/>
        <v>228.01</v>
      </c>
      <c r="BA124" s="45">
        <f>IF(A124&lt;&gt;"",IF(_xlfn.XLOOKUP(A124,'1C'!A:A,'1C'!A:A,0,0)&gt;0,1,0),"")</f>
        <v>0</v>
      </c>
      <c r="BB124" s="150">
        <f>IF(C124&lt;&gt;"",IF(_xlfn.XLOOKUP(C124,'1C'!S:S,'1C'!S:S,0,0)&gt;0,0,1),"")</f>
        <v>0</v>
      </c>
      <c r="BC124" s="45">
        <f t="shared" si="7"/>
        <v>1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06-425-09</v>
      </c>
      <c r="C125" s="44" t="s">
        <v>2159</v>
      </c>
      <c r="D125" s="43" t="str">
        <f>VLOOKUP(C125,Names!A:B,2,0)</f>
        <v>DAL STARS Blue Line NHL</v>
      </c>
      <c r="E125" s="43" t="str">
        <f>IF(F125&lt;&gt;"",IFERROR(VLOOKUP(F125,Категории!A:B,2,0),""),"Требуется категория")</f>
        <v>Бейсболки</v>
      </c>
      <c r="F125" s="44" t="s">
        <v>327</v>
      </c>
      <c r="G125" s="63" t="s">
        <v>883</v>
      </c>
      <c r="H125" s="44" t="s">
        <v>388</v>
      </c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45" t="str">
        <f>IF(K125&lt;&gt;"",IFERROR(VLOOKUP(A125,'1C'!A:T,18,0),IFERROR(VLOOKUP(K125,Colors!D:E,2,0),"")),"")</f>
        <v>черный</v>
      </c>
      <c r="N125" s="141" t="str">
        <f>Order!B123</f>
        <v>100% Хлопок</v>
      </c>
      <c r="O125" s="65"/>
      <c r="P125" s="44" t="s">
        <v>43</v>
      </c>
      <c r="Q125" s="59" t="str">
        <f>IF(P125&lt;&gt;"",IFERROR(VLOOKUP(P125,MaterialsTypes!F:G,2,0),IFERROR(VLOOKUP(N125,MaterialsTypes100,2,0),"")),IFERROR(VLOOKUP(N125,MaterialsTypes100,2,0),""))</f>
        <v>Текстиль, ткань</v>
      </c>
      <c r="R125" s="58" t="s">
        <v>382</v>
      </c>
      <c r="S125" s="44">
        <v>14</v>
      </c>
      <c r="AQ125" s="59">
        <f t="shared" si="1"/>
        <v>14</v>
      </c>
      <c r="AR125" s="66" t="str">
        <f>Order!A123</f>
        <v>BD</v>
      </c>
      <c r="AS125" s="56" t="str">
        <f ca="1">IF(BA125&gt;0,_xlfn.XLOOKUP(A125,'1C'!$A:$A,'1C'!P:P,"",0,),IF(AR125&lt;&gt;"",VLOOKUP(AR125,INDIRECT(SUBSTITUTE($J125," ","")&amp;"Manufactures"),3,0),"Требуется код страны"))</f>
        <v>American Needle, Inc; 1275 Busch Parkway, Buffalo Grove, IL 60089, USA</v>
      </c>
      <c r="AT125" s="56" t="str">
        <f ca="1">IF(BA125&gt;0,_xlfn.XLOOKUP(A125,'1C'!$A:$A,'1C'!O:O,"",0),IF(AR125&lt;&gt;"",VLOOKUP(AR125,INDIRECT(SUBSTITUTE($J125," ","")&amp;"Manufactures"),2,0),"Требуется код страны"))</f>
        <v>Бангладеш</v>
      </c>
      <c r="AU125" s="76">
        <f t="shared" si="2"/>
        <v>0.1</v>
      </c>
      <c r="AV125" s="43">
        <f t="shared" si="3"/>
        <v>0.15000000000000002</v>
      </c>
      <c r="AW125" s="43">
        <f t="shared" si="4"/>
        <v>1.4000000000000001</v>
      </c>
      <c r="AX125" s="43">
        <f t="shared" si="5"/>
        <v>2.1000000000000005</v>
      </c>
      <c r="AY125" s="155">
        <v>7.862857142857143</v>
      </c>
      <c r="AZ125" s="156">
        <f t="shared" si="6"/>
        <v>110.08</v>
      </c>
      <c r="BA125" s="45">
        <f>IF(A125&lt;&gt;"",IF(_xlfn.XLOOKUP(A125,'1C'!A:A,'1C'!A:A,0,0)&gt;0,1,0),"")</f>
        <v>0</v>
      </c>
      <c r="BB125" s="150">
        <f>IF(C125&lt;&gt;"",IF(_xlfn.XLOOKUP(C125,'1C'!S:S,'1C'!S:S,0,0)&gt;0,0,1),"")</f>
        <v>0</v>
      </c>
      <c r="BC125" s="45">
        <f t="shared" si="7"/>
        <v>1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06-426-09</v>
      </c>
      <c r="C126" s="44" t="s">
        <v>2160</v>
      </c>
      <c r="D126" s="43" t="str">
        <f>VLOOKUP(C126,Names!A:B,2,0)</f>
        <v>ANA MIGHTY DUCKS Blue Line NHL</v>
      </c>
      <c r="E126" s="43" t="str">
        <f>IF(F126&lt;&gt;"",IFERROR(VLOOKUP(F126,Категории!A:B,2,0),""),"Требуется категория")</f>
        <v>Бейсболки</v>
      </c>
      <c r="F126" s="44" t="s">
        <v>327</v>
      </c>
      <c r="G126" s="63" t="s">
        <v>883</v>
      </c>
      <c r="H126" s="44" t="s">
        <v>388</v>
      </c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45" t="str">
        <f>IF(K126&lt;&gt;"",IFERROR(VLOOKUP(A126,'1C'!A:T,18,0),IFERROR(VLOOKUP(K126,Colors!D:E,2,0),"")),"")</f>
        <v>черный</v>
      </c>
      <c r="N126" s="141" t="str">
        <f>Order!B124</f>
        <v>100% Хлопок</v>
      </c>
      <c r="O126" s="65"/>
      <c r="P126" s="63" t="s">
        <v>43</v>
      </c>
      <c r="Q126" s="59" t="str">
        <f>IF(P126&lt;&gt;"",IFERROR(VLOOKUP(P126,MaterialsTypes!F:G,2,0),IFERROR(VLOOKUP(N126,MaterialsTypes100,2,0),"")),IFERROR(VLOOKUP(N126,MaterialsTypes100,2,0),""))</f>
        <v>Текстиль, ткань</v>
      </c>
      <c r="R126" s="58" t="s">
        <v>382</v>
      </c>
      <c r="S126" s="44">
        <v>34</v>
      </c>
      <c r="AQ126" s="59">
        <f t="shared" si="1"/>
        <v>34</v>
      </c>
      <c r="AR126" s="66" t="str">
        <f>Order!A124</f>
        <v>BD</v>
      </c>
      <c r="AS126" s="56" t="str">
        <f ca="1">IF(BA126&gt;0,_xlfn.XLOOKUP(A126,'1C'!$A:$A,'1C'!P:P,"",0,),IF(AR126&lt;&gt;"",VLOOKUP(AR126,INDIRECT(SUBSTITUTE($J126," ","")&amp;"Manufactures"),3,0),"Требуется код страны"))</f>
        <v>American Needle, Inc; 1275 Busch Parkway, Buffalo Grove, IL 60089, USA</v>
      </c>
      <c r="AT126" s="56" t="str">
        <f ca="1">IF(BA126&gt;0,_xlfn.XLOOKUP(A126,'1C'!$A:$A,'1C'!O:O,"",0),IF(AR126&lt;&gt;"",VLOOKUP(AR126,INDIRECT(SUBSTITUTE($J126," ","")&amp;"Manufactures"),2,0),"Требуется код страны"))</f>
        <v>Бангладеш</v>
      </c>
      <c r="AU126" s="76">
        <f t="shared" si="2"/>
        <v>0.1</v>
      </c>
      <c r="AV126" s="43">
        <f t="shared" si="3"/>
        <v>0.15000000000000002</v>
      </c>
      <c r="AW126" s="43">
        <f t="shared" si="4"/>
        <v>3.4000000000000004</v>
      </c>
      <c r="AX126" s="43">
        <f t="shared" si="5"/>
        <v>5.1000000000000005</v>
      </c>
      <c r="AY126" s="155">
        <v>7.8626470588235291</v>
      </c>
      <c r="AZ126" s="156">
        <f t="shared" si="6"/>
        <v>267.33</v>
      </c>
      <c r="BA126" s="45">
        <f>IF(A126&lt;&gt;"",IF(_xlfn.XLOOKUP(A126,'1C'!A:A,'1C'!A:A,0,0)&gt;0,1,0),"")</f>
        <v>0</v>
      </c>
      <c r="BB126" s="150">
        <f>IF(C126&lt;&gt;"",IF(_xlfn.XLOOKUP(C126,'1C'!S:S,'1C'!S:S,0,0)&gt;0,0,1),"")</f>
        <v>0</v>
      </c>
      <c r="BC126" s="45">
        <f t="shared" si="7"/>
        <v>1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2161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45" t="str">
        <f>IF(K127&lt;&gt;"",IFERROR(VLOOKUP(A127,'1C'!A:T,18,0),IFERROR(VLOOKUP(K127,Colors!D:E,2,0),"")),"")</f>
        <v>синий</v>
      </c>
      <c r="N127" s="147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44">
        <v>18</v>
      </c>
      <c r="AQ127" s="59">
        <f t="shared" si="1"/>
        <v>18</v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>
        <f t="shared" si="4"/>
        <v>1.8</v>
      </c>
      <c r="AX127" s="43">
        <f t="shared" si="5"/>
        <v>2.7</v>
      </c>
      <c r="AY127" s="155">
        <v>6.5877777777777773</v>
      </c>
      <c r="AZ127" s="156">
        <f t="shared" si="6"/>
        <v>118.57999999999998</v>
      </c>
      <c r="BA127" s="45">
        <f>IF(A127&lt;&gt;"",IF(_xlfn.XLOOKUP(A127,'1C'!A:A,'1C'!A:A,0,0)&gt;0,1,0),"")</f>
        <v>1</v>
      </c>
      <c r="BB127" s="150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06-427-09</v>
      </c>
      <c r="C128" s="44" t="s">
        <v>2162</v>
      </c>
      <c r="D128" s="43" t="str">
        <f>VLOOKUP(C128,Names!A:B,2,0)</f>
        <v>CO AVALANCHE Raglan Bones</v>
      </c>
      <c r="E128" s="43" t="str">
        <f>IF(F128&lt;&gt;"",IFERROR(VLOOKUP(F128,Категории!A:B,2,0),""),"Требуется категория")</f>
        <v>Бейсболки</v>
      </c>
      <c r="F128" s="44" t="s">
        <v>792</v>
      </c>
      <c r="G128" s="63" t="s">
        <v>883</v>
      </c>
      <c r="H128" s="44" t="s">
        <v>388</v>
      </c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45" t="str">
        <f>IF(K128&lt;&gt;"",IFERROR(VLOOKUP(A128,'1C'!A:T,18,0),IFERROR(VLOOKUP(K128,Colors!D:E,2,0),"")),"")</f>
        <v>черный</v>
      </c>
      <c r="N128" s="141" t="str">
        <f>Order!B126</f>
        <v>100% Хлопок</v>
      </c>
      <c r="O128" s="65"/>
      <c r="P128" s="63" t="s">
        <v>43</v>
      </c>
      <c r="Q128" s="59" t="str">
        <f>IF(P128&lt;&gt;"",IFERROR(VLOOKUP(P128,MaterialsTypes!F:G,2,0),IFERROR(VLOOKUP(N128,MaterialsTypes100,2,0),"")),IFERROR(VLOOKUP(N128,MaterialsTypes100,2,0),""))</f>
        <v>Текстиль, ткань</v>
      </c>
      <c r="R128" s="58" t="s">
        <v>382</v>
      </c>
      <c r="S128" s="44">
        <v>6</v>
      </c>
      <c r="AQ128" s="59">
        <f t="shared" si="1"/>
        <v>6</v>
      </c>
      <c r="AR128" s="66" t="str">
        <f>Order!A126</f>
        <v>BD</v>
      </c>
      <c r="AS128" s="56" t="str">
        <f ca="1">IF(BA128&gt;0,_xlfn.XLOOKUP(A128,'1C'!$A:$A,'1C'!P:P,"",0,),IF(AR128&lt;&gt;"",VLOOKUP(AR128,INDIRECT(SUBSTITUTE($J128," ","")&amp;"Manufactures"),3,0),"Требуется код страны"))</f>
        <v>American Needle, Inc; 1275 Busch Parkway, Buffalo Grove, IL 60089, USA</v>
      </c>
      <c r="AT128" s="56" t="str">
        <f ca="1">IF(BA128&gt;0,_xlfn.XLOOKUP(A128,'1C'!$A:$A,'1C'!O:O,"",0),IF(AR128&lt;&gt;"",VLOOKUP(AR128,INDIRECT(SUBSTITUTE($J128," ","")&amp;"Manufactures"),2,0),"Требуется код страны"))</f>
        <v>Бангладеш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55">
        <v>9.1383333333333336</v>
      </c>
      <c r="AZ128" s="156">
        <f t="shared" si="6"/>
        <v>54.83</v>
      </c>
      <c r="BA128" s="45">
        <f>IF(A128&lt;&gt;"",IF(_xlfn.XLOOKUP(A128,'1C'!A:A,'1C'!A:A,0,0)&gt;0,1,0),"")</f>
        <v>0</v>
      </c>
      <c r="BB128" s="150">
        <f>IF(C128&lt;&gt;"",IF(_xlfn.XLOOKUP(C128,'1C'!S:S,'1C'!S:S,0,0)&gt;0,0,1),"")</f>
        <v>0</v>
      </c>
      <c r="BC128" s="45">
        <f t="shared" si="7"/>
        <v>1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06-428-09</v>
      </c>
      <c r="C129" s="44" t="s">
        <v>2163</v>
      </c>
      <c r="D129" s="43" t="str">
        <f>VLOOKUP(C129,Names!A:B,2,0)</f>
        <v>PHO COYOTES Raglan Bones</v>
      </c>
      <c r="E129" s="43" t="str">
        <f>IF(F129&lt;&gt;"",IFERROR(VLOOKUP(F129,Категории!A:B,2,0),""),"Требуется категория")</f>
        <v>Бейсболки</v>
      </c>
      <c r="F129" s="44" t="s">
        <v>792</v>
      </c>
      <c r="G129" s="63" t="s">
        <v>883</v>
      </c>
      <c r="H129" s="44" t="s">
        <v>388</v>
      </c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45" t="str">
        <f>IF(K129&lt;&gt;"",IFERROR(VLOOKUP(A129,'1C'!A:T,18,0),IFERROR(VLOOKUP(K129,Colors!D:E,2,0),"")),"")</f>
        <v>черный</v>
      </c>
      <c r="N129" s="141" t="str">
        <f>Order!B127</f>
        <v>100% Хлопок</v>
      </c>
      <c r="O129" s="65"/>
      <c r="P129" s="44" t="s">
        <v>43</v>
      </c>
      <c r="Q129" s="59" t="str">
        <f>IF(P129&lt;&gt;"",IFERROR(VLOOKUP(P129,MaterialsTypes!F:G,2,0),IFERROR(VLOOKUP(N129,MaterialsTypes100,2,0),"")),IFERROR(VLOOKUP(N129,MaterialsTypes100,2,0),""))</f>
        <v>Текстиль, ткань</v>
      </c>
      <c r="R129" s="58" t="s">
        <v>382</v>
      </c>
      <c r="S129" s="44">
        <v>6</v>
      </c>
      <c r="AQ129" s="59">
        <f t="shared" si="1"/>
        <v>6</v>
      </c>
      <c r="AR129" s="66" t="str">
        <f>Order!A127</f>
        <v>BD</v>
      </c>
      <c r="AS129" s="56" t="str">
        <f ca="1">IF(BA129&gt;0,_xlfn.XLOOKUP(A129,'1C'!$A:$A,'1C'!P:P,"",0,),IF(AR129&lt;&gt;"",VLOOKUP(AR129,INDIRECT(SUBSTITUTE($J129," ","")&amp;"Manufactures"),3,0),"Требуется код страны"))</f>
        <v>American Needle, Inc; 1275 Busch Parkway, Buffalo Grove, IL 60089, USA</v>
      </c>
      <c r="AT129" s="56" t="str">
        <f ca="1">IF(BA129&gt;0,_xlfn.XLOOKUP(A129,'1C'!$A:$A,'1C'!O:O,"",0),IF(AR129&lt;&gt;"",VLOOKUP(AR129,INDIRECT(SUBSTITUTE($J129," ","")&amp;"Manufactures"),2,0),"Требуется код страны"))</f>
        <v>Бангладеш</v>
      </c>
      <c r="AU129" s="76">
        <f t="shared" si="2"/>
        <v>0.1</v>
      </c>
      <c r="AV129" s="43">
        <f t="shared" si="3"/>
        <v>0.15000000000000002</v>
      </c>
      <c r="AW129" s="43">
        <f t="shared" si="4"/>
        <v>0.60000000000000009</v>
      </c>
      <c r="AX129" s="43">
        <f t="shared" si="5"/>
        <v>0.90000000000000013</v>
      </c>
      <c r="AY129" s="155">
        <v>9.1383333333333336</v>
      </c>
      <c r="AZ129" s="156">
        <f t="shared" si="6"/>
        <v>54.83</v>
      </c>
      <c r="BA129" s="45">
        <f>IF(A129&lt;&gt;"",IF(_xlfn.XLOOKUP(A129,'1C'!A:A,'1C'!A:A,0,0)&gt;0,1,0),"")</f>
        <v>0</v>
      </c>
      <c r="BB129" s="150">
        <f>IF(C129&lt;&gt;"",IF(_xlfn.XLOOKUP(C129,'1C'!S:S,'1C'!S:S,0,0)&gt;0,0,1),"")</f>
        <v>0</v>
      </c>
      <c r="BC129" s="45">
        <f t="shared" si="7"/>
        <v>1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06-429-09</v>
      </c>
      <c r="C130" s="44" t="s">
        <v>2164</v>
      </c>
      <c r="D130" s="43" t="str">
        <f>VLOOKUP(C130,Names!A:B,2,0)</f>
        <v>Los Angeles Kings Raglan Bones</v>
      </c>
      <c r="E130" s="43" t="str">
        <f>IF(F130&lt;&gt;"",IFERROR(VLOOKUP(F130,Категории!A:B,2,0),""),"Требуется категория")</f>
        <v>Бейсболки</v>
      </c>
      <c r="F130" s="44" t="s">
        <v>792</v>
      </c>
      <c r="G130" s="63" t="s">
        <v>883</v>
      </c>
      <c r="H130" s="44" t="s">
        <v>388</v>
      </c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45" t="str">
        <f>IF(K130&lt;&gt;"",IFERROR(VLOOKUP(A130,'1C'!A:T,18,0),IFERROR(VLOOKUP(K130,Colors!D:E,2,0),"")),"")</f>
        <v>черный</v>
      </c>
      <c r="N130" s="141" t="str">
        <f>Order!B128</f>
        <v>100% Хлопок</v>
      </c>
      <c r="O130" s="65"/>
      <c r="P130" s="44" t="s">
        <v>43</v>
      </c>
      <c r="Q130" s="59" t="str">
        <f>IF(P130&lt;&gt;"",IFERROR(VLOOKUP(P130,MaterialsTypes!F:G,2,0),IFERROR(VLOOKUP(N130,MaterialsTypes100,2,0),"")),IFERROR(VLOOKUP(N130,MaterialsTypes100,2,0),""))</f>
        <v>Текстиль, ткань</v>
      </c>
      <c r="R130" s="58" t="s">
        <v>382</v>
      </c>
      <c r="S130" s="44">
        <v>6</v>
      </c>
      <c r="AQ130" s="59">
        <f t="shared" si="1"/>
        <v>6</v>
      </c>
      <c r="AR130" s="66" t="str">
        <f>Order!A128</f>
        <v>BD</v>
      </c>
      <c r="AS130" s="56" t="str">
        <f ca="1">IF(BA130&gt;0,_xlfn.XLOOKUP(A130,'1C'!$A:$A,'1C'!P:P,"",0,),IF(AR130&lt;&gt;"",VLOOKUP(AR130,INDIRECT(SUBSTITUTE($J130," ","")&amp;"Manufactures"),3,0),"Требуется код страны"))</f>
        <v>American Needle, Inc; 1275 Busch Parkway, Buffalo Grove, IL 60089, USA</v>
      </c>
      <c r="AT130" s="56" t="str">
        <f ca="1">IF(BA130&gt;0,_xlfn.XLOOKUP(A130,'1C'!$A:$A,'1C'!O:O,"",0),IF(AR130&lt;&gt;"",VLOOKUP(AR130,INDIRECT(SUBSTITUTE($J130," ","")&amp;"Manufactures"),2,0),"Требуется код страны"))</f>
        <v>Бангладеш</v>
      </c>
      <c r="AU130" s="76">
        <f t="shared" si="2"/>
        <v>0.1</v>
      </c>
      <c r="AV130" s="43">
        <f t="shared" si="3"/>
        <v>0.15000000000000002</v>
      </c>
      <c r="AW130" s="43">
        <f t="shared" si="4"/>
        <v>0.60000000000000009</v>
      </c>
      <c r="AX130" s="43">
        <f t="shared" si="5"/>
        <v>0.90000000000000013</v>
      </c>
      <c r="AY130" s="155">
        <v>9.1383333333333336</v>
      </c>
      <c r="AZ130" s="156">
        <f t="shared" si="6"/>
        <v>54.83</v>
      </c>
      <c r="BA130" s="45">
        <f>IF(A130&lt;&gt;"",IF(_xlfn.XLOOKUP(A130,'1C'!A:A,'1C'!A:A,0,0)&gt;0,1,0),"")</f>
        <v>0</v>
      </c>
      <c r="BB130" s="150">
        <f>IF(C130&lt;&gt;"",IF(_xlfn.XLOOKUP(C130,'1C'!S:S,'1C'!S:S,0,0)&gt;0,0,1),"")</f>
        <v>0</v>
      </c>
      <c r="BC130" s="45">
        <f t="shared" si="7"/>
        <v>1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06-430-09</v>
      </c>
      <c r="C131" s="44" t="s">
        <v>2165</v>
      </c>
      <c r="D131" s="43" t="str">
        <f>VLOOKUP(C131,Names!A:B,2,0)</f>
        <v>TOR MAPLE LEAFS Raglan Bones</v>
      </c>
      <c r="E131" s="43" t="str">
        <f>IF(F131&lt;&gt;"",IFERROR(VLOOKUP(F131,Категории!A:B,2,0),""),"Требуется категория")</f>
        <v>Бейсболки</v>
      </c>
      <c r="F131" s="44" t="s">
        <v>792</v>
      </c>
      <c r="G131" s="63" t="s">
        <v>883</v>
      </c>
      <c r="H131" s="44" t="s">
        <v>388</v>
      </c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45" t="str">
        <f>IF(K131&lt;&gt;"",IFERROR(VLOOKUP(A131,'1C'!A:T,18,0),IFERROR(VLOOKUP(K131,Colors!D:E,2,0),"")),"")</f>
        <v>черный</v>
      </c>
      <c r="N131" s="141" t="str">
        <f>Order!B129</f>
        <v>100% Хлопок</v>
      </c>
      <c r="O131" s="65"/>
      <c r="P131" s="44" t="s">
        <v>43</v>
      </c>
      <c r="Q131" s="59" t="str">
        <f>IF(P131&lt;&gt;"",IFERROR(VLOOKUP(P131,MaterialsTypes!F:G,2,0),IFERROR(VLOOKUP(N131,MaterialsTypes100,2,0),"")),IFERROR(VLOOKUP(N131,MaterialsTypes100,2,0),""))</f>
        <v>Текстиль, ткань</v>
      </c>
      <c r="R131" s="58" t="s">
        <v>382</v>
      </c>
      <c r="S131" s="44">
        <v>6</v>
      </c>
      <c r="AQ131" s="59">
        <f t="shared" si="1"/>
        <v>6</v>
      </c>
      <c r="AR131" s="66" t="str">
        <f>Order!A129</f>
        <v>BD</v>
      </c>
      <c r="AS131" s="56" t="str">
        <f ca="1">IF(BA131&gt;0,_xlfn.XLOOKUP(A131,'1C'!$A:$A,'1C'!P:P,"",0,),IF(AR131&lt;&gt;"",VLOOKUP(AR131,INDIRECT(SUBSTITUTE($J131," ","")&amp;"Manufactures"),3,0),"Требуется код страны"))</f>
        <v>American Needle, Inc; 1275 Busch Parkway, Buffalo Grove, IL 60089, USA</v>
      </c>
      <c r="AT131" s="56" t="str">
        <f ca="1">IF(BA131&gt;0,_xlfn.XLOOKUP(A131,'1C'!$A:$A,'1C'!O:O,"",0),IF(AR131&lt;&gt;"",VLOOKUP(AR131,INDIRECT(SUBSTITUTE($J131," ","")&amp;"Manufactures"),2,0),"Требуется код страны"))</f>
        <v>Бангладеш</v>
      </c>
      <c r="AU131" s="76">
        <f t="shared" si="2"/>
        <v>0.1</v>
      </c>
      <c r="AV131" s="43">
        <f t="shared" si="3"/>
        <v>0.15000000000000002</v>
      </c>
      <c r="AW131" s="43">
        <f t="shared" si="4"/>
        <v>0.60000000000000009</v>
      </c>
      <c r="AX131" s="43">
        <f t="shared" si="5"/>
        <v>0.90000000000000013</v>
      </c>
      <c r="AY131" s="155">
        <v>9.1383333333333336</v>
      </c>
      <c r="AZ131" s="156">
        <f t="shared" si="6"/>
        <v>54.83</v>
      </c>
      <c r="BA131" s="45">
        <f>IF(A131&lt;&gt;"",IF(_xlfn.XLOOKUP(A131,'1C'!A:A,'1C'!A:A,0,0)&gt;0,1,0),"")</f>
        <v>0</v>
      </c>
      <c r="BB131" s="150">
        <f>IF(C131&lt;&gt;"",IF(_xlfn.XLOOKUP(C131,'1C'!S:S,'1C'!S:S,0,0)&gt;0,0,1),"")</f>
        <v>0</v>
      </c>
      <c r="BC131" s="45">
        <f t="shared" si="7"/>
        <v>1</v>
      </c>
    </row>
    <row r="132" spans="1:55" ht="207.6" customHeight="1">
      <c r="A132" s="43" t="str">
        <f t="shared" si="0"/>
        <v>42050A-YNPniog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06-051-16</v>
      </c>
      <c r="C132" s="44" t="s">
        <v>2166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State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1046</v>
      </c>
      <c r="L132" s="59" t="str">
        <f>IF(K132&lt;&gt;"",IFERROR(VLOOKUP(A132,'1C'!A:T,8,0),IFERROR(VLOOKUP(K132,Colors!D:E,2,0),"")),"")</f>
        <v>темно-синий</v>
      </c>
      <c r="M132" s="145" t="str">
        <f>IF(K132&lt;&gt;"",IFERROR(VLOOKUP(A132,'1C'!A:T,18,0),IFERROR(VLOOKUP(K132,Colors!D:E,2,0),"")),"")</f>
        <v>синий</v>
      </c>
      <c r="N132" s="147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9" t="s">
        <v>34</v>
      </c>
      <c r="R132" s="43" t="str">
        <f>IF(A132&lt;&gt;"",_xlfn.XLOOKUP(A132,'1C'!A:A,'1C'!K:K,_xlfn.XLOOKUP(C132,'1C'!S:S,'1C'!K:K,"",0),0),"")</f>
        <v>Унисекс</v>
      </c>
      <c r="S132" s="44">
        <v>33</v>
      </c>
      <c r="AQ132" s="59">
        <f t="shared" si="1"/>
        <v>33</v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>
        <f t="shared" si="4"/>
        <v>3.3000000000000003</v>
      </c>
      <c r="AX132" s="43">
        <f t="shared" si="5"/>
        <v>4.9500000000000011</v>
      </c>
      <c r="AY132" s="155">
        <v>7.0124242424242427</v>
      </c>
      <c r="AZ132" s="156">
        <f t="shared" si="6"/>
        <v>231.41</v>
      </c>
      <c r="BA132" s="45">
        <f>IF(A132&lt;&gt;"",IF(_xlfn.XLOOKUP(A132,'1C'!A:A,'1C'!A:A,0,0)&gt;0,1,0),"")</f>
        <v>1</v>
      </c>
      <c r="BB132" s="150">
        <f>IF(C132&lt;&gt;"",IF(_xlfn.XLOOKUP(C132,'1C'!S:S,'1C'!S:S,0,0)&gt;0,0,1),"")</f>
        <v>0</v>
      </c>
      <c r="BC132" s="45">
        <f t="shared" si="7"/>
        <v>0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06-431-10</v>
      </c>
      <c r="C133" s="44" t="s">
        <v>2167</v>
      </c>
      <c r="D133" s="43" t="str">
        <f>VLOOKUP(C133,Names!A:B,2,0)</f>
        <v>Los Angeles Kings Ball Game</v>
      </c>
      <c r="E133" s="43" t="str">
        <f>IF(F133&lt;&gt;"",IFERROR(VLOOKUP(F133,Категории!A:B,2,0),""),"Требуется категория")</f>
        <v>Бейсболки</v>
      </c>
      <c r="F133" s="44" t="s">
        <v>2311</v>
      </c>
      <c r="G133" s="63" t="s">
        <v>883</v>
      </c>
      <c r="H133" s="44" t="s">
        <v>388</v>
      </c>
      <c r="J133" s="43" t="str">
        <f>'1C'!$AF$1</f>
        <v>American Needle</v>
      </c>
      <c r="K133" s="104" t="s">
        <v>1715</v>
      </c>
      <c r="L133" s="58" t="s">
        <v>246</v>
      </c>
      <c r="M133" s="66"/>
      <c r="N133" s="141" t="str">
        <f>Order!B131</f>
        <v>100% Хлопок</v>
      </c>
      <c r="O133" s="65"/>
      <c r="P133" s="44" t="s">
        <v>43</v>
      </c>
      <c r="Q133" s="59" t="str">
        <f>IF(P133&lt;&gt;"",IFERROR(VLOOKUP(P133,MaterialsTypes!F:G,2,0),IFERROR(VLOOKUP(N133,MaterialsTypes100,2,0),"")),IFERROR(VLOOKUP(N133,MaterialsTypes100,2,0),""))</f>
        <v>Текстиль, ткань</v>
      </c>
      <c r="R133" s="58" t="s">
        <v>382</v>
      </c>
      <c r="S133" s="44">
        <v>12</v>
      </c>
      <c r="AQ133" s="59">
        <f t="shared" si="1"/>
        <v>12</v>
      </c>
      <c r="AR133" s="66" t="str">
        <f>Order!A131</f>
        <v>BD</v>
      </c>
      <c r="AS133" s="56" t="str">
        <f ca="1">IF(BA133&gt;0,_xlfn.XLOOKUP(A133,'1C'!$A:$A,'1C'!P:P,"",0,),IF(AR133&lt;&gt;"",VLOOKUP(AR133,INDIRECT(SUBSTITUTE($J133," ","")&amp;"Manufactures"),3,0),"Требуется код страны"))</f>
        <v>American Needle, Inc; 1275 Busch Parkway, Buffalo Grove, IL 60089, USA</v>
      </c>
      <c r="AT133" s="56" t="str">
        <f ca="1">IF(BA133&gt;0,_xlfn.XLOOKUP(A133,'1C'!$A:$A,'1C'!O:O,"",0),IF(AR133&lt;&gt;"",VLOOKUP(AR133,INDIRECT(SUBSTITUTE($J133," ","")&amp;"Manufactures"),2,0),"Требуется код страны"))</f>
        <v>Бангладеш</v>
      </c>
      <c r="AU133" s="76">
        <f t="shared" si="2"/>
        <v>0.1</v>
      </c>
      <c r="AV133" s="43">
        <f t="shared" si="3"/>
        <v>0.15000000000000002</v>
      </c>
      <c r="AW133" s="43">
        <f t="shared" si="4"/>
        <v>1.2000000000000002</v>
      </c>
      <c r="AX133" s="43">
        <f t="shared" si="5"/>
        <v>1.8000000000000003</v>
      </c>
      <c r="AY133" s="155">
        <v>10.8375</v>
      </c>
      <c r="AZ133" s="156">
        <f t="shared" si="6"/>
        <v>130.05000000000001</v>
      </c>
      <c r="BA133" s="45">
        <f>IF(A133&lt;&gt;"",IF(_xlfn.XLOOKUP(A133,'1C'!A:A,'1C'!A:A,0,0)&gt;0,1,0),"")</f>
        <v>0</v>
      </c>
      <c r="BB133" s="150">
        <f>IF(C133&lt;&gt;"",IF(_xlfn.XLOOKUP(C133,'1C'!S:S,'1C'!S:S,0,0)&gt;0,0,1),"")</f>
        <v>0</v>
      </c>
      <c r="BC133" s="45">
        <f t="shared" si="7"/>
        <v>1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06-432-09</v>
      </c>
      <c r="C134" s="44" t="s">
        <v>2168</v>
      </c>
      <c r="D134" s="43" t="str">
        <f>VLOOKUP(C134,Names!A:B,2,0)</f>
        <v>Baltimore Terrapins New Timer</v>
      </c>
      <c r="E134" s="43" t="str">
        <f>IF(F134&lt;&gt;"",IFERROR(VLOOKUP(F134,Категории!A:B,2,0),""),"Требуется категория")</f>
        <v>Бейсболки</v>
      </c>
      <c r="F134" s="44" t="s">
        <v>2311</v>
      </c>
      <c r="G134" s="63" t="s">
        <v>883</v>
      </c>
      <c r="H134" s="44" t="s">
        <v>388</v>
      </c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45" t="str">
        <f>IF(K134&lt;&gt;"",IFERROR(VLOOKUP(A134,'1C'!A:T,18,0),IFERROR(VLOOKUP(K134,Colors!D:E,2,0),"")),"")</f>
        <v>черный</v>
      </c>
      <c r="N134" s="141" t="str">
        <f>Order!B132</f>
        <v>100% Хлопок</v>
      </c>
      <c r="O134" s="65"/>
      <c r="P134" s="44" t="s">
        <v>43</v>
      </c>
      <c r="Q134" s="59" t="str">
        <f>IF(P134&lt;&gt;"",IFERROR(VLOOKUP(P134,MaterialsTypes!F:G,2,0),IFERROR(VLOOKUP(N134,MaterialsTypes100,2,0),"")),IFERROR(VLOOKUP(N134,MaterialsTypes100,2,0),""))</f>
        <v>Текстиль, ткань</v>
      </c>
      <c r="R134" s="58" t="s">
        <v>382</v>
      </c>
      <c r="S134" s="44">
        <v>6</v>
      </c>
      <c r="AQ134" s="59">
        <f t="shared" si="1"/>
        <v>6</v>
      </c>
      <c r="AR134" s="66" t="str">
        <f>Order!A132</f>
        <v>BD</v>
      </c>
      <c r="AS134" s="56" t="str">
        <f ca="1">IF(BA134&gt;0,_xlfn.XLOOKUP(A134,'1C'!$A:$A,'1C'!P:P,"",0,),IF(AR134&lt;&gt;"",VLOOKUP(AR134,INDIRECT(SUBSTITUTE($J134," ","")&amp;"Manufactures"),3,0),"Требуется код страны"))</f>
        <v>American Needle, Inc; 1275 Busch Parkway, Buffalo Grove, IL 60089, USA</v>
      </c>
      <c r="AT134" s="56" t="str">
        <f ca="1">IF(BA134&gt;0,_xlfn.XLOOKUP(A134,'1C'!$A:$A,'1C'!O:O,"",0),IF(AR134&lt;&gt;"",VLOOKUP(AR134,INDIRECT(SUBSTITUTE($J134," ","")&amp;"Manufactures"),2,0),"Требуется код страны"))</f>
        <v>Бангладеш</v>
      </c>
      <c r="AU134" s="76">
        <f t="shared" si="2"/>
        <v>0.1</v>
      </c>
      <c r="AV134" s="43">
        <f t="shared" si="3"/>
        <v>0.15000000000000002</v>
      </c>
      <c r="AW134" s="43">
        <f t="shared" si="4"/>
        <v>0.60000000000000009</v>
      </c>
      <c r="AX134" s="43">
        <f t="shared" si="5"/>
        <v>0.90000000000000013</v>
      </c>
      <c r="AY134" s="155">
        <v>9.35</v>
      </c>
      <c r="AZ134" s="156">
        <f t="shared" si="6"/>
        <v>56.099999999999994</v>
      </c>
      <c r="BA134" s="45">
        <f>IF(A134&lt;&gt;"",IF(_xlfn.XLOOKUP(A134,'1C'!A:A,'1C'!A:A,0,0)&gt;0,1,0),"")</f>
        <v>0</v>
      </c>
      <c r="BB134" s="150">
        <f>IF(C134&lt;&gt;"",IF(_xlfn.XLOOKUP(C134,'1C'!S:S,'1C'!S:S,0,0)&gt;0,0,1),"")</f>
        <v>0</v>
      </c>
      <c r="BC134" s="45">
        <f t="shared" si="7"/>
        <v>1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06-433-09</v>
      </c>
      <c r="C135" s="44" t="s">
        <v>2169</v>
      </c>
      <c r="D135" s="43" t="str">
        <f>VLOOKUP(C135,Names!A:B,2,0)</f>
        <v>CHI BLACKHAWKS New Timer Slouch</v>
      </c>
      <c r="E135" s="43" t="str">
        <f>IF(F135&lt;&gt;"",IFERROR(VLOOKUP(F135,Категории!A:B,2,0),""),"Требуется категория")</f>
        <v>Бейсболки</v>
      </c>
      <c r="F135" s="44" t="s">
        <v>2311</v>
      </c>
      <c r="G135" s="63" t="s">
        <v>883</v>
      </c>
      <c r="H135" s="44" t="s">
        <v>388</v>
      </c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45" t="str">
        <f>IF(K135&lt;&gt;"",IFERROR(VLOOKUP(A135,'1C'!A:T,18,0),IFERROR(VLOOKUP(K135,Colors!D:E,2,0),"")),"")</f>
        <v>черный</v>
      </c>
      <c r="N135" s="141" t="str">
        <f>Order!B133</f>
        <v>100% Хлопок</v>
      </c>
      <c r="O135" s="65"/>
      <c r="P135" s="63" t="s">
        <v>43</v>
      </c>
      <c r="Q135" s="59" t="str">
        <f>IF(P135&lt;&gt;"",IFERROR(VLOOKUP(P135,MaterialsTypes!F:G,2,0),IFERROR(VLOOKUP(N135,MaterialsTypes100,2,0),"")),IFERROR(VLOOKUP(N135,MaterialsTypes100,2,0),""))</f>
        <v>Текстиль, ткань</v>
      </c>
      <c r="R135" s="58" t="s">
        <v>382</v>
      </c>
      <c r="S135" s="44">
        <v>6</v>
      </c>
      <c r="AQ135" s="59">
        <f t="shared" si="1"/>
        <v>6</v>
      </c>
      <c r="AR135" s="66" t="str">
        <f>Order!A133</f>
        <v>BD</v>
      </c>
      <c r="AS135" s="56" t="str">
        <f ca="1">IF(BA135&gt;0,_xlfn.XLOOKUP(A135,'1C'!$A:$A,'1C'!P:P,"",0,),IF(AR135&lt;&gt;"",VLOOKUP(AR135,INDIRECT(SUBSTITUTE($J135," ","")&amp;"Manufactures"),3,0),"Требуется код страны"))</f>
        <v>American Needle, Inc; 1275 Busch Parkway, Buffalo Grove, IL 60089, USA</v>
      </c>
      <c r="AT135" s="56" t="str">
        <f ca="1">IF(BA135&gt;0,_xlfn.XLOOKUP(A135,'1C'!$A:$A,'1C'!O:O,"",0),IF(AR135&lt;&gt;"",VLOOKUP(AR135,INDIRECT(SUBSTITUTE($J135," ","")&amp;"Manufactures"),2,0),"Требуется код страны"))</f>
        <v>Бангладеш</v>
      </c>
      <c r="AU135" s="76">
        <f t="shared" si="2"/>
        <v>0.1</v>
      </c>
      <c r="AV135" s="43">
        <f t="shared" si="3"/>
        <v>0.15000000000000002</v>
      </c>
      <c r="AW135" s="43">
        <f t="shared" si="4"/>
        <v>0.60000000000000009</v>
      </c>
      <c r="AX135" s="43">
        <f t="shared" si="5"/>
        <v>0.90000000000000013</v>
      </c>
      <c r="AY135" s="155">
        <v>9.35</v>
      </c>
      <c r="AZ135" s="156">
        <f t="shared" si="6"/>
        <v>56.099999999999994</v>
      </c>
      <c r="BA135" s="45">
        <f>IF(A135&lt;&gt;"",IF(_xlfn.XLOOKUP(A135,'1C'!A:A,'1C'!A:A,0,0)&gt;0,1,0),"")</f>
        <v>0</v>
      </c>
      <c r="BB135" s="150">
        <f>IF(C135&lt;&gt;"",IF(_xlfn.XLOOKUP(C135,'1C'!S:S,'1C'!S:S,0,0)&gt;0,0,1),"")</f>
        <v>0</v>
      </c>
      <c r="BC135" s="45">
        <f t="shared" si="7"/>
        <v>1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06-434-08</v>
      </c>
      <c r="C136" s="44" t="s">
        <v>2170</v>
      </c>
      <c r="D136" s="43" t="str">
        <f>VLOOKUP(C136,Names!A:B,2,0)</f>
        <v>Oakland Oaks New Timer Slouch</v>
      </c>
      <c r="E136" s="43" t="str">
        <f>IF(F136&lt;&gt;"",IFERROR(VLOOKUP(F136,Категории!A:B,2,0),""),"Требуется категория")</f>
        <v>Бейсболки</v>
      </c>
      <c r="F136" s="44" t="s">
        <v>2311</v>
      </c>
      <c r="G136" s="63" t="s">
        <v>883</v>
      </c>
      <c r="H136" s="44" t="s">
        <v>388</v>
      </c>
      <c r="J136" s="43" t="str">
        <f>'1C'!$AF$1</f>
        <v>American Needle</v>
      </c>
      <c r="K136" s="104" t="s">
        <v>2283</v>
      </c>
      <c r="L136" s="63" t="s">
        <v>239</v>
      </c>
      <c r="M136" s="66"/>
      <c r="N136" s="141" t="str">
        <f>Order!B134</f>
        <v>100% Хлопок</v>
      </c>
      <c r="O136" s="65"/>
      <c r="P136" s="63" t="s">
        <v>43</v>
      </c>
      <c r="Q136" s="59" t="str">
        <f>IF(P136&lt;&gt;"",IFERROR(VLOOKUP(P136,MaterialsTypes!F:G,2,0),IFERROR(VLOOKUP(N136,MaterialsTypes100,2,0),"")),IFERROR(VLOOKUP(N136,MaterialsTypes100,2,0),""))</f>
        <v>Текстиль, ткань</v>
      </c>
      <c r="R136" s="58" t="s">
        <v>382</v>
      </c>
      <c r="S136" s="44">
        <v>4</v>
      </c>
      <c r="AQ136" s="59">
        <f t="shared" si="1"/>
        <v>4</v>
      </c>
      <c r="AR136" s="66" t="str">
        <f>Order!A134</f>
        <v>BD</v>
      </c>
      <c r="AS136" s="56" t="str">
        <f ca="1">IF(BA136&gt;0,_xlfn.XLOOKUP(A136,'1C'!$A:$A,'1C'!P:P,"",0,),IF(AR136&lt;&gt;"",VLOOKUP(AR136,INDIRECT(SUBSTITUTE($J136," ","")&amp;"Manufactures"),3,0),"Требуется код страны"))</f>
        <v>American Needle, Inc; 1275 Busch Parkway, Buffalo Grove, IL 60089, USA</v>
      </c>
      <c r="AT136" s="56" t="str">
        <f ca="1">IF(BA136&gt;0,_xlfn.XLOOKUP(A136,'1C'!$A:$A,'1C'!O:O,"",0),IF(AR136&lt;&gt;"",VLOOKUP(AR136,INDIRECT(SUBSTITUTE($J136," ","")&amp;"Manufactures"),2,0),"Требуется код страны"))</f>
        <v>Бангладеш</v>
      </c>
      <c r="AU136" s="76">
        <f t="shared" si="2"/>
        <v>0.1</v>
      </c>
      <c r="AV136" s="43">
        <f t="shared" si="3"/>
        <v>0.15000000000000002</v>
      </c>
      <c r="AW136" s="43">
        <f t="shared" si="4"/>
        <v>0.4</v>
      </c>
      <c r="AX136" s="43">
        <f t="shared" si="5"/>
        <v>0.60000000000000009</v>
      </c>
      <c r="AY136" s="155">
        <v>9.35</v>
      </c>
      <c r="AZ136" s="156">
        <f t="shared" si="6"/>
        <v>37.4</v>
      </c>
      <c r="BA136" s="45">
        <f>IF(A136&lt;&gt;"",IF(_xlfn.XLOOKUP(A136,'1C'!A:A,'1C'!A:A,0,0)&gt;0,1,0),"")</f>
        <v>0</v>
      </c>
      <c r="BB136" s="150">
        <f>IF(C136&lt;&gt;"",IF(_xlfn.XLOOKUP(C136,'1C'!S:S,'1C'!S:S,0,0)&gt;0,0,1),"")</f>
        <v>0</v>
      </c>
      <c r="BC136" s="45">
        <f t="shared" si="7"/>
        <v>1</v>
      </c>
    </row>
    <row r="137" spans="1:55" ht="208.35" customHeight="1">
      <c r="A137" s="43" t="str">
        <f t="shared" si="0"/>
        <v>42810A-CALIblir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06-053-48</v>
      </c>
      <c r="C137" s="44" t="s">
        <v>2171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1067</v>
      </c>
      <c r="L137" s="56" t="str">
        <f>IF(K137&lt;&gt;"",IFERROR(VLOOKUP(A137,'1C'!A:T,8,0),IFERROR(VLOOKUP(K137,Colors!D:E,2,0),"")),"")</f>
        <v>черный / белый</v>
      </c>
      <c r="M137" s="145" t="str">
        <f>IF(K137&lt;&gt;"",IFERROR(VLOOKUP(A137,'1C'!A:T,18,0),IFERROR(VLOOKUP(K137,Colors!D:E,2,0),"")),"")</f>
        <v>черный</v>
      </c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9" t="s">
        <v>34</v>
      </c>
      <c r="R137" s="59" t="str">
        <f>IF(A137&lt;&gt;"",_xlfn.XLOOKUP(A137,'1C'!A:A,'1C'!K:K,_xlfn.XLOOKUP(C137,'1C'!S:S,'1C'!K:K,"",0),0),"")</f>
        <v>Унисекс</v>
      </c>
      <c r="S137" s="44">
        <v>19</v>
      </c>
      <c r="AQ137" s="59">
        <f t="shared" si="1"/>
        <v>19</v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>
        <f t="shared" si="4"/>
        <v>1.9000000000000001</v>
      </c>
      <c r="AX137" s="43">
        <f t="shared" si="5"/>
        <v>2.8500000000000005</v>
      </c>
      <c r="AY137" s="155">
        <v>7.012631578947369</v>
      </c>
      <c r="AZ137" s="156">
        <f t="shared" si="6"/>
        <v>133.24</v>
      </c>
      <c r="BA137" s="45">
        <f>IF(A137&lt;&gt;"",IF(_xlfn.XLOOKUP(A137,'1C'!A:A,'1C'!A:A,0,0)&gt;0,1,0),"")</f>
        <v>1</v>
      </c>
      <c r="BB137" s="150">
        <f>IF(C137&lt;&gt;"",IF(_xlfn.XLOOKUP(C137,'1C'!S:S,'1C'!S:S,0,0)&gt;0,0,1),"")</f>
        <v>0</v>
      </c>
      <c r="BC137" s="45">
        <f t="shared" si="7"/>
        <v>0</v>
      </c>
    </row>
    <row r="138" spans="1:55" ht="109.35" customHeight="1">
      <c r="A138" s="43" t="str">
        <f t="shared" si="0"/>
        <v>42932A-NYRivory-royal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06-235-38</v>
      </c>
      <c r="C138" s="44" t="s">
        <v>2172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1707</v>
      </c>
      <c r="L138" s="59" t="str">
        <f>IF(K138&lt;&gt;"",IFERROR(VLOOKUP(A138,'1C'!A:T,8,0),IFERROR(VLOOKUP(K138,Colors!D:E,2,0),"")),"")</f>
        <v>белый / синий</v>
      </c>
      <c r="M138" s="145" t="str">
        <f>IF(K138&lt;&gt;"",IFERROR(VLOOKUP(A138,'1C'!A:T,18,0),IFERROR(VLOOKUP(K138,Colors!D:E,2,0),"")),"")</f>
        <v>белый</v>
      </c>
      <c r="N138" s="147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44">
        <v>35</v>
      </c>
      <c r="AQ138" s="59">
        <f t="shared" si="1"/>
        <v>35</v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>
        <f t="shared" si="4"/>
        <v>3.5</v>
      </c>
      <c r="AX138" s="43">
        <f t="shared" si="5"/>
        <v>5.2500000000000009</v>
      </c>
      <c r="AY138" s="155">
        <v>11.9</v>
      </c>
      <c r="AZ138" s="156">
        <f t="shared" si="6"/>
        <v>416.5</v>
      </c>
      <c r="BA138" s="45">
        <f>IF(A138&lt;&gt;"",IF(_xlfn.XLOOKUP(A138,'1C'!A:A,'1C'!A:A,0,0)&gt;0,1,0),"")</f>
        <v>1</v>
      </c>
      <c r="BB138" s="150">
        <f>IF(C138&lt;&gt;"",IF(_xlfn.XLOOKUP(C138,'1C'!S:S,'1C'!S:S,0,0)&gt;0,0,1),"")</f>
        <v>0</v>
      </c>
      <c r="BC138" s="45">
        <f t="shared" si="7"/>
        <v>0</v>
      </c>
    </row>
    <row r="139" spans="1:55" ht="115.7" customHeight="1">
      <c r="A139" s="43" t="str">
        <f t="shared" si="0"/>
        <v>42932A-PPNivory-blk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06-236-48</v>
      </c>
      <c r="C139" s="44" t="s">
        <v>2173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1703</v>
      </c>
      <c r="L139" s="56" t="str">
        <f>IF(K139&lt;&gt;"",IFERROR(VLOOKUP(A139,'1C'!A:T,8,0),IFERROR(VLOOKUP(K139,Colors!D:E,2,0),"")),"")</f>
        <v>белый / черный</v>
      </c>
      <c r="M139" s="145" t="str">
        <f>IF(K139&lt;&gt;"",IFERROR(VLOOKUP(A139,'1C'!A:T,18,0),IFERROR(VLOOKUP(K139,Colors!D:E,2,0),"")),"")</f>
        <v>белый</v>
      </c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9" t="s">
        <v>15</v>
      </c>
      <c r="R139" s="59" t="str">
        <f>IF(A139&lt;&gt;"",_xlfn.XLOOKUP(A139,'1C'!A:A,'1C'!K:K,_xlfn.XLOOKUP(C139,'1C'!S:S,'1C'!K:K,"",0),0),"")</f>
        <v>Унисекс</v>
      </c>
      <c r="S139" s="44">
        <v>12</v>
      </c>
      <c r="AQ139" s="59">
        <f t="shared" si="1"/>
        <v>12</v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>
        <f t="shared" si="4"/>
        <v>1.2000000000000002</v>
      </c>
      <c r="AX139" s="43">
        <f t="shared" si="5"/>
        <v>1.8000000000000003</v>
      </c>
      <c r="AY139" s="155">
        <v>11.9</v>
      </c>
      <c r="AZ139" s="156">
        <f t="shared" si="6"/>
        <v>142.80000000000001</v>
      </c>
      <c r="BA139" s="45">
        <f>IF(A139&lt;&gt;"",IF(_xlfn.XLOOKUP(A139,'1C'!A:A,'1C'!A:A,0,0)&gt;0,1,0),"")</f>
        <v>1</v>
      </c>
      <c r="BB139" s="150">
        <f>IF(C139&lt;&gt;"",IF(_xlfn.XLOOKUP(C139,'1C'!S:S,'1C'!S:S,0,0)&gt;0,0,1),"")</f>
        <v>0</v>
      </c>
      <c r="BC139" s="45">
        <f t="shared" si="7"/>
        <v>0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06-435-48</v>
      </c>
      <c r="C140" s="44" t="s">
        <v>2174</v>
      </c>
      <c r="D140" s="43" t="str">
        <f>VLOOKUP(C140,Names!A:B,2,0)</f>
        <v>VEGAS GOLDEN KNIGHTS United</v>
      </c>
      <c r="E140" s="43" t="str">
        <f>IF(F140&lt;&gt;"",IFERROR(VLOOKUP(F140,Категории!A:B,2,0),""),"Требуется категория")</f>
        <v>Бейсболки</v>
      </c>
      <c r="F140" s="44" t="s">
        <v>792</v>
      </c>
      <c r="G140" s="63" t="s">
        <v>883</v>
      </c>
      <c r="H140" s="44" t="s">
        <v>388</v>
      </c>
      <c r="J140" s="43" t="str">
        <f>'1C'!$AF$1</f>
        <v>American Needle</v>
      </c>
      <c r="K140" s="104" t="s">
        <v>2285</v>
      </c>
      <c r="L140" s="63" t="s">
        <v>119</v>
      </c>
      <c r="M140" s="66"/>
      <c r="N140" s="141" t="str">
        <f>Order!B138</f>
        <v>80% Акрил - 20% Шерсть</v>
      </c>
      <c r="O140" s="65"/>
      <c r="P140" s="63" t="s">
        <v>43</v>
      </c>
      <c r="Q140" s="59" t="s">
        <v>15</v>
      </c>
      <c r="R140" s="58" t="s">
        <v>382</v>
      </c>
      <c r="S140" s="44">
        <v>24</v>
      </c>
      <c r="AQ140" s="59">
        <f t="shared" si="1"/>
        <v>24</v>
      </c>
      <c r="AR140" s="66" t="str">
        <f>Order!A138</f>
        <v>BD</v>
      </c>
      <c r="AS140" s="56" t="str">
        <f ca="1">IF(BA140&gt;0,_xlfn.XLOOKUP(A140,'1C'!$A:$A,'1C'!P:P,"",0,),IF(AR140&lt;&gt;"",VLOOKUP(AR140,INDIRECT(SUBSTITUTE($J140," ","")&amp;"Manufactures"),3,0),"Требуется код страны"))</f>
        <v>American Needle, Inc; 1275 Busch Parkway, Buffalo Grove, IL 60089, USA</v>
      </c>
      <c r="AT140" s="56" t="str">
        <f ca="1">IF(BA140&gt;0,_xlfn.XLOOKUP(A140,'1C'!$A:$A,'1C'!O:O,"",0),IF(AR140&lt;&gt;"",VLOOKUP(AR140,INDIRECT(SUBSTITUTE($J140," ","")&amp;"Manufactures"),2,0),"Требуется код страны"))</f>
        <v>Бангладеш</v>
      </c>
      <c r="AU140" s="76">
        <f t="shared" si="2"/>
        <v>0.1</v>
      </c>
      <c r="AV140" s="43">
        <f t="shared" si="3"/>
        <v>0.15000000000000002</v>
      </c>
      <c r="AW140" s="43">
        <f t="shared" si="4"/>
        <v>2.4000000000000004</v>
      </c>
      <c r="AX140" s="43">
        <f t="shared" si="5"/>
        <v>3.6000000000000005</v>
      </c>
      <c r="AY140" s="155">
        <v>11.9</v>
      </c>
      <c r="AZ140" s="156">
        <f t="shared" si="6"/>
        <v>285.60000000000002</v>
      </c>
      <c r="BA140" s="45">
        <f>IF(A140&lt;&gt;"",IF(_xlfn.XLOOKUP(A140,'1C'!A:A,'1C'!A:A,0,0)&gt;0,1,0),"")</f>
        <v>0</v>
      </c>
      <c r="BB140" s="150">
        <f>IF(C140&lt;&gt;"",IF(_xlfn.XLOOKUP(C140,'1C'!S:S,'1C'!S:S,0,0)&gt;0,0,1),"")</f>
        <v>0</v>
      </c>
      <c r="BC140" s="45">
        <f t="shared" si="7"/>
        <v>1</v>
      </c>
    </row>
    <row r="141" spans="1:55" ht="119.65" customHeight="1">
      <c r="A141" s="43" t="str">
        <f t="shared" si="0"/>
        <v>42960A-CALIblk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2175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843</v>
      </c>
      <c r="L141" s="59" t="str">
        <f>IF(K141&lt;&gt;"",IFERROR(VLOOKUP(A141,'1C'!A:T,8,0),IFERROR(VLOOKUP(K141,Colors!D:E,2,0),"")),"")</f>
        <v>черный</v>
      </c>
      <c r="M141" s="145" t="str">
        <f>IF(K141&lt;&gt;"",IFERROR(VLOOKUP(A141,'1C'!A:T,18,0),IFERROR(VLOOKUP(K141,Colors!D:E,2,0),"")),"")</f>
        <v>черный</v>
      </c>
      <c r="N141" s="147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44">
        <v>28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5">
        <v>7.2250000000000005</v>
      </c>
      <c r="AZ141" s="156">
        <f t="shared" si="6"/>
        <v>202.3</v>
      </c>
      <c r="BA141" s="45">
        <f>IF(A141&lt;&gt;"",IF(_xlfn.XLOOKUP(A141,'1C'!A:A,'1C'!A:A,0,0)&gt;0,1,0),"")</f>
        <v>1</v>
      </c>
      <c r="BB141" s="150">
        <f>IF(C141&lt;&gt;"",IF(_xlfn.XLOOKUP(C141,'1C'!S:S,'1C'!S:S,0,0)&gt;0,0,1),"")</f>
        <v>0</v>
      </c>
      <c r="BC141" s="45">
        <f t="shared" si="7"/>
        <v>0</v>
      </c>
    </row>
    <row r="142" spans="1:55" ht="119.65" customHeight="1">
      <c r="A142" s="43" t="str">
        <f t="shared" si="0"/>
        <v>42960A-LOSAblk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2176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843</v>
      </c>
      <c r="L142" s="59" t="str">
        <f>IF(K142&lt;&gt;"",IFERROR(VLOOKUP(A142,'1C'!A:T,8,0),IFERROR(VLOOKUP(K142,Colors!D:E,2,0),"")),"")</f>
        <v>черный</v>
      </c>
      <c r="M142" s="145" t="str">
        <f>IF(K142&lt;&gt;"",IFERROR(VLOOKUP(A142,'1C'!A:T,18,0),IFERROR(VLOOKUP(K142,Colors!D:E,2,0),"")),"")</f>
        <v>черный</v>
      </c>
      <c r="N142" s="147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44">
        <v>15</v>
      </c>
      <c r="AQ142" s="59">
        <f t="shared" si="1"/>
        <v>15</v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>
        <f t="shared" si="4"/>
        <v>1.5</v>
      </c>
      <c r="AX142" s="43">
        <f t="shared" si="5"/>
        <v>2.2500000000000004</v>
      </c>
      <c r="AY142" s="155">
        <v>6.5873333333333335</v>
      </c>
      <c r="AZ142" s="156">
        <f t="shared" si="6"/>
        <v>98.81</v>
      </c>
      <c r="BA142" s="45">
        <f>IF(A142&lt;&gt;"",IF(_xlfn.XLOOKUP(A142,'1C'!A:A,'1C'!A:A,0,0)&gt;0,1,0),"")</f>
        <v>1</v>
      </c>
      <c r="BB142" s="150">
        <f>IF(C142&lt;&gt;"",IF(_xlfn.XLOOKUP(C142,'1C'!S:S,'1C'!S:S,0,0)&gt;0,0,1),"")</f>
        <v>0</v>
      </c>
      <c r="BC142" s="45">
        <f t="shared" si="7"/>
        <v>0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06-436-48</v>
      </c>
      <c r="C143" s="44" t="s">
        <v>2177</v>
      </c>
      <c r="D143" s="43" t="str">
        <f>VLOOKUP(C143,Names!A:B,2,0)</f>
        <v>Rocky Mnt Valin NP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879</v>
      </c>
      <c r="H143" s="44" t="s">
        <v>388</v>
      </c>
      <c r="J143" s="43" t="str">
        <f>'1C'!$AF$1</f>
        <v>American Needle</v>
      </c>
      <c r="K143" s="104" t="s">
        <v>2286</v>
      </c>
      <c r="L143" s="58" t="s">
        <v>119</v>
      </c>
      <c r="M143" s="66"/>
      <c r="N143" s="141" t="str">
        <f>Order!B141</f>
        <v>100% Хлопок</v>
      </c>
      <c r="O143" s="65"/>
      <c r="P143" s="44" t="s">
        <v>43</v>
      </c>
      <c r="Q143" s="59" t="s">
        <v>15</v>
      </c>
      <c r="R143" s="58" t="s">
        <v>382</v>
      </c>
      <c r="S143" s="44">
        <v>21</v>
      </c>
      <c r="AQ143" s="59">
        <f t="shared" si="1"/>
        <v>21</v>
      </c>
      <c r="AR143" s="66" t="str">
        <f>Order!A141</f>
        <v>CN</v>
      </c>
      <c r="AS143" s="56" t="str">
        <f ca="1">IF(BA143&gt;0,_xlfn.XLOOKUP(A143,'1C'!$A:$A,'1C'!P:P,"",0,),IF(AR143&lt;&gt;"",VLOOKUP(AR143,INDIRECT(SUBSTITUTE($J143," ","")&amp;"Manufactures"),3,0),"Требуется код страны"))</f>
        <v>American Needle, Inc; 1275 Busch Parkway, Buffalo Grove, IL 60089, USA</v>
      </c>
      <c r="AT143" s="56" t="str">
        <f ca="1">IF(BA143&gt;0,_xlfn.XLOOKUP(A143,'1C'!$A:$A,'1C'!O:O,"",0),IF(AR143&lt;&gt;"",VLOOKUP(AR143,INDIRECT(SUBSTITUTE($J143," ","")&amp;"Manufactures"),2,0),"Требуется код страны"))</f>
        <v>Китай</v>
      </c>
      <c r="AU143" s="76">
        <f t="shared" si="2"/>
        <v>0.1</v>
      </c>
      <c r="AV143" s="43">
        <f t="shared" si="3"/>
        <v>0.15000000000000002</v>
      </c>
      <c r="AW143" s="43">
        <f t="shared" si="4"/>
        <v>2.1</v>
      </c>
      <c r="AX143" s="43">
        <f t="shared" si="5"/>
        <v>3.1500000000000004</v>
      </c>
      <c r="AY143" s="155">
        <v>6.8000000000000007</v>
      </c>
      <c r="AZ143" s="156">
        <f t="shared" si="6"/>
        <v>142.80000000000001</v>
      </c>
      <c r="BA143" s="45">
        <f>IF(A143&lt;&gt;"",IF(_xlfn.XLOOKUP(A143,'1C'!A:A,'1C'!A:A,0,0)&gt;0,1,0),"")</f>
        <v>0</v>
      </c>
      <c r="BB143" s="150">
        <f>IF(C143&lt;&gt;"",IF(_xlfn.XLOOKUP(C143,'1C'!S:S,'1C'!S:S,0,0)&gt;0,0,1),"")</f>
        <v>0</v>
      </c>
      <c r="BC143" s="45">
        <f t="shared" si="7"/>
        <v>1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06-437-11</v>
      </c>
      <c r="C144" s="44" t="s">
        <v>2178</v>
      </c>
      <c r="D144" s="43" t="str">
        <f>VLOOKUP(C144,Names!A:B,2,0)</f>
        <v>Smokey Bear Valin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2709</v>
      </c>
      <c r="H144" s="44" t="s">
        <v>388</v>
      </c>
      <c r="J144" s="43" t="str">
        <f>'1C'!$AF$1</f>
        <v>American Needle</v>
      </c>
      <c r="K144" s="104" t="s">
        <v>2287</v>
      </c>
      <c r="L144" s="58" t="s">
        <v>60</v>
      </c>
      <c r="M144" s="66"/>
      <c r="N144" s="141" t="str">
        <f>Order!B142</f>
        <v>100% Хлопок</v>
      </c>
      <c r="O144" s="65"/>
      <c r="P144" s="44" t="s">
        <v>43</v>
      </c>
      <c r="Q144" s="59" t="s">
        <v>15</v>
      </c>
      <c r="R144" s="58" t="s">
        <v>382</v>
      </c>
      <c r="S144" s="44">
        <v>21</v>
      </c>
      <c r="AQ144" s="59">
        <f t="shared" si="1"/>
        <v>21</v>
      </c>
      <c r="AR144" s="66" t="str">
        <f>Order!A142</f>
        <v>CN</v>
      </c>
      <c r="AS144" s="56" t="str">
        <f ca="1">IF(BA144&gt;0,_xlfn.XLOOKUP(A144,'1C'!$A:$A,'1C'!P:P,"",0,),IF(AR144&lt;&gt;"",VLOOKUP(AR144,INDIRECT(SUBSTITUTE($J144," ","")&amp;"Manufactures"),3,0),"Требуется код страны"))</f>
        <v>American Needle, Inc; 1275 Busch Parkway, Buffalo Grove, IL 60089, USA</v>
      </c>
      <c r="AT144" s="56" t="str">
        <f ca="1">IF(BA144&gt;0,_xlfn.XLOOKUP(A144,'1C'!$A:$A,'1C'!O:O,"",0),IF(AR144&lt;&gt;"",VLOOKUP(AR144,INDIRECT(SUBSTITUTE($J144," ","")&amp;"Manufactures"),2,0),"Требуется код страны"))</f>
        <v>Китай</v>
      </c>
      <c r="AU144" s="76">
        <f t="shared" si="2"/>
        <v>0.1</v>
      </c>
      <c r="AV144" s="43">
        <f t="shared" si="3"/>
        <v>0.15000000000000002</v>
      </c>
      <c r="AW144" s="43">
        <f t="shared" si="4"/>
        <v>2.1</v>
      </c>
      <c r="AX144" s="43">
        <f t="shared" si="5"/>
        <v>3.1500000000000004</v>
      </c>
      <c r="AY144" s="155">
        <v>8.2876190476190477</v>
      </c>
      <c r="AZ144" s="156">
        <f t="shared" si="6"/>
        <v>174.04</v>
      </c>
      <c r="BA144" s="45">
        <f>IF(A144&lt;&gt;"",IF(_xlfn.XLOOKUP(A144,'1C'!A:A,'1C'!A:A,0,0)&gt;0,1,0),"")</f>
        <v>0</v>
      </c>
      <c r="BB144" s="150">
        <f>IF(C144&lt;&gt;"",IF(_xlfn.XLOOKUP(C144,'1C'!S:S,'1C'!S:S,0,0)&gt;0,0,1),"")</f>
        <v>0</v>
      </c>
      <c r="BC144" s="45">
        <f t="shared" si="7"/>
        <v>1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06-438-06</v>
      </c>
      <c r="C145" s="44" t="s">
        <v>2179</v>
      </c>
      <c r="D145" s="43" t="str">
        <f>VLOOKUP(C145,Names!A:B,2,0)</f>
        <v>TEXAS Valin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879</v>
      </c>
      <c r="H145" s="44" t="s">
        <v>388</v>
      </c>
      <c r="J145" s="43" t="str">
        <f>'1C'!$AF$1</f>
        <v>American Needle</v>
      </c>
      <c r="K145" s="104" t="s">
        <v>1407</v>
      </c>
      <c r="L145" s="58" t="s">
        <v>71</v>
      </c>
      <c r="M145" s="66"/>
      <c r="N145" s="141" t="str">
        <f>Order!B143</f>
        <v>100% Хлопок</v>
      </c>
      <c r="O145" s="65"/>
      <c r="P145" s="44" t="s">
        <v>43</v>
      </c>
      <c r="Q145" s="59" t="s">
        <v>15</v>
      </c>
      <c r="R145" s="58" t="s">
        <v>382</v>
      </c>
      <c r="S145" s="44">
        <v>18</v>
      </c>
      <c r="AQ145" s="59">
        <f t="shared" si="1"/>
        <v>18</v>
      </c>
      <c r="AR145" s="66" t="str">
        <f>Order!A143</f>
        <v>CN</v>
      </c>
      <c r="AS145" s="56" t="str">
        <f ca="1">IF(BA145&gt;0,_xlfn.XLOOKUP(A145,'1C'!$A:$A,'1C'!P:P,"",0,),IF(AR145&lt;&gt;"",VLOOKUP(AR145,INDIRECT(SUBSTITUTE($J145," ","")&amp;"Manufactures"),3,0),"Требуется код страны"))</f>
        <v>American Needle, Inc; 1275 Busch Parkway, Buffalo Grove, IL 60089, USA</v>
      </c>
      <c r="AT145" s="56" t="str">
        <f ca="1">IF(BA145&gt;0,_xlfn.XLOOKUP(A145,'1C'!$A:$A,'1C'!O:O,"",0),IF(AR145&lt;&gt;"",VLOOKUP(AR145,INDIRECT(SUBSTITUTE($J145," ","")&amp;"Manufactures"),2,0),"Требуется код страны"))</f>
        <v>Китай</v>
      </c>
      <c r="AU145" s="76">
        <f t="shared" si="2"/>
        <v>0.1</v>
      </c>
      <c r="AV145" s="43">
        <f t="shared" si="3"/>
        <v>0.15000000000000002</v>
      </c>
      <c r="AW145" s="43">
        <f t="shared" si="4"/>
        <v>1.8</v>
      </c>
      <c r="AX145" s="43">
        <f t="shared" si="5"/>
        <v>2.7</v>
      </c>
      <c r="AY145" s="155">
        <v>6.8000000000000007</v>
      </c>
      <c r="AZ145" s="156">
        <f t="shared" si="6"/>
        <v>122.4</v>
      </c>
      <c r="BA145" s="45">
        <f>IF(A145&lt;&gt;"",IF(_xlfn.XLOOKUP(A145,'1C'!A:A,'1C'!A:A,0,0)&gt;0,1,0),"")</f>
        <v>0</v>
      </c>
      <c r="BB145" s="150">
        <f>IF(C145&lt;&gt;"",IF(_xlfn.XLOOKUP(C145,'1C'!S:S,'1C'!S:S,0,0)&gt;0,0,1),"")</f>
        <v>0</v>
      </c>
      <c r="BC145" s="45">
        <f t="shared" si="7"/>
        <v>1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06-439-21</v>
      </c>
      <c r="C146" s="44" t="s">
        <v>2180</v>
      </c>
      <c r="D146" s="43" t="str">
        <f>VLOOKUP(C146,Names!A:B,2,0)</f>
        <v>USA Valin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879</v>
      </c>
      <c r="H146" s="44" t="s">
        <v>388</v>
      </c>
      <c r="J146" s="43" t="str">
        <f>'1C'!$AF$1</f>
        <v>American Needle</v>
      </c>
      <c r="K146" s="104" t="s">
        <v>2284</v>
      </c>
      <c r="L146" s="58" t="s">
        <v>252</v>
      </c>
      <c r="M146" s="66"/>
      <c r="N146" s="141" t="str">
        <f>Order!B144</f>
        <v>100% Хлопок</v>
      </c>
      <c r="O146" s="65"/>
      <c r="P146" s="44" t="s">
        <v>43</v>
      </c>
      <c r="Q146" s="59" t="s">
        <v>15</v>
      </c>
      <c r="R146" s="58" t="s">
        <v>382</v>
      </c>
      <c r="S146" s="44">
        <v>12</v>
      </c>
      <c r="AQ146" s="59">
        <f t="shared" si="1"/>
        <v>12</v>
      </c>
      <c r="AR146" s="66" t="str">
        <f>Order!A144</f>
        <v>CN</v>
      </c>
      <c r="AS146" s="56" t="str">
        <f ca="1">IF(BA146&gt;0,_xlfn.XLOOKUP(A146,'1C'!$A:$A,'1C'!P:P,"",0,),IF(AR146&lt;&gt;"",VLOOKUP(AR146,INDIRECT(SUBSTITUTE($J146," ","")&amp;"Manufactures"),3,0),"Требуется код страны"))</f>
        <v>American Needle, Inc; 1275 Busch Parkway, Buffalo Grove, IL 60089, USA</v>
      </c>
      <c r="AT146" s="56" t="str">
        <f ca="1">IF(BA146&gt;0,_xlfn.XLOOKUP(A146,'1C'!$A:$A,'1C'!O:O,"",0),IF(AR146&lt;&gt;"",VLOOKUP(AR146,INDIRECT(SUBSTITUTE($J146," ","")&amp;"Manufactures"),2,0),"Требуется код страны"))</f>
        <v>Китай</v>
      </c>
      <c r="AU146" s="76">
        <f t="shared" si="2"/>
        <v>0.1</v>
      </c>
      <c r="AV146" s="43">
        <f t="shared" si="3"/>
        <v>0.15000000000000002</v>
      </c>
      <c r="AW146" s="43">
        <f t="shared" si="4"/>
        <v>1.2000000000000002</v>
      </c>
      <c r="AX146" s="43">
        <f t="shared" si="5"/>
        <v>1.8000000000000003</v>
      </c>
      <c r="AY146" s="155">
        <v>6.8</v>
      </c>
      <c r="AZ146" s="156">
        <f t="shared" si="6"/>
        <v>81.599999999999994</v>
      </c>
      <c r="BA146" s="45">
        <f>IF(A146&lt;&gt;"",IF(_xlfn.XLOOKUP(A146,'1C'!A:A,'1C'!A:A,0,0)&gt;0,1,0),"")</f>
        <v>0</v>
      </c>
      <c r="BB146" s="150">
        <f>IF(C146&lt;&gt;"",IF(_xlfn.XLOOKUP(C146,'1C'!S:S,'1C'!S:S,0,0)&gt;0,0,1),"")</f>
        <v>0</v>
      </c>
      <c r="BC146" s="45">
        <f t="shared" si="7"/>
        <v>1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06-440-96</v>
      </c>
      <c r="C147" s="44" t="s">
        <v>2181</v>
      </c>
      <c r="D147" s="43" t="str">
        <f>VLOOKUP(C147,Names!A:B,2,0)</f>
        <v>Zion Nat'l Park Valin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879</v>
      </c>
      <c r="H147" s="44" t="s">
        <v>388</v>
      </c>
      <c r="J147" s="43" t="str">
        <f>'1C'!$AF$1</f>
        <v>American Needle</v>
      </c>
      <c r="K147" s="104" t="s">
        <v>2288</v>
      </c>
      <c r="L147" s="58" t="s">
        <v>301</v>
      </c>
      <c r="M147" s="66"/>
      <c r="N147" s="141" t="str">
        <f>Order!B145</f>
        <v>100% Хлопок</v>
      </c>
      <c r="O147" s="65"/>
      <c r="P147" s="44" t="s">
        <v>43</v>
      </c>
      <c r="Q147" s="59" t="s">
        <v>15</v>
      </c>
      <c r="R147" s="58" t="s">
        <v>382</v>
      </c>
      <c r="S147" s="44">
        <v>24</v>
      </c>
      <c r="AQ147" s="59">
        <f t="shared" si="1"/>
        <v>24</v>
      </c>
      <c r="AR147" s="66" t="str">
        <f>Order!A145</f>
        <v>CN</v>
      </c>
      <c r="AS147" s="56" t="str">
        <f ca="1">IF(BA147&gt;0,_xlfn.XLOOKUP(A147,'1C'!$A:$A,'1C'!P:P,"",0,),IF(AR147&lt;&gt;"",VLOOKUP(AR147,INDIRECT(SUBSTITUTE($J147," ","")&amp;"Manufactures"),3,0),"Требуется код страны"))</f>
        <v>American Needle, Inc; 1275 Busch Parkway, Buffalo Grove, IL 60089, USA</v>
      </c>
      <c r="AT147" s="56" t="str">
        <f ca="1">IF(BA147&gt;0,_xlfn.XLOOKUP(A147,'1C'!$A:$A,'1C'!O:O,"",0),IF(AR147&lt;&gt;"",VLOOKUP(AR147,INDIRECT(SUBSTITUTE($J147," ","")&amp;"Manufactures"),2,0),"Требуется код страны"))</f>
        <v>Китай</v>
      </c>
      <c r="AU147" s="76">
        <f t="shared" si="2"/>
        <v>0.1</v>
      </c>
      <c r="AV147" s="43">
        <f t="shared" si="3"/>
        <v>0.15000000000000002</v>
      </c>
      <c r="AW147" s="43">
        <f t="shared" si="4"/>
        <v>2.4000000000000004</v>
      </c>
      <c r="AX147" s="43">
        <f t="shared" si="5"/>
        <v>3.6000000000000005</v>
      </c>
      <c r="AY147" s="155">
        <v>6.8</v>
      </c>
      <c r="AZ147" s="156">
        <f t="shared" si="6"/>
        <v>163.19999999999999</v>
      </c>
      <c r="BA147" s="45">
        <f>IF(A147&lt;&gt;"",IF(_xlfn.XLOOKUP(A147,'1C'!A:A,'1C'!A:A,0,0)&gt;0,1,0),"")</f>
        <v>0</v>
      </c>
      <c r="BB147" s="150">
        <f>IF(C147&lt;&gt;"",IF(_xlfn.XLOOKUP(C147,'1C'!S:S,'1C'!S:S,0,0)&gt;0,0,1),"")</f>
        <v>0</v>
      </c>
      <c r="BC147" s="45">
        <f t="shared" si="7"/>
        <v>1</v>
      </c>
    </row>
    <row r="148" spans="1:55" ht="124.7" customHeight="1">
      <c r="A148" s="43" t="str">
        <f t="shared" si="0"/>
        <v>42960B-CALIiblk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06-057-09</v>
      </c>
      <c r="C148" s="44" t="s">
        <v>2182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1080</v>
      </c>
      <c r="L148" s="59" t="str">
        <f>IF(K148&lt;&gt;"",IFERROR(VLOOKUP(A148,'1C'!A:T,8,0),IFERROR(VLOOKUP(K148,Colors!D:E,2,0),"")),"")</f>
        <v>черный</v>
      </c>
      <c r="M148" s="145" t="str">
        <f>IF(K148&lt;&gt;"",IFERROR(VLOOKUP(A148,'1C'!A:T,18,0),IFERROR(VLOOKUP(K148,Colors!D:E,2,0),"")),"")</f>
        <v>черный</v>
      </c>
      <c r="N148" s="147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Q148" s="59" t="s">
        <v>15</v>
      </c>
      <c r="R148" s="43" t="str">
        <f>IF(A148&lt;&gt;"",_xlfn.XLOOKUP(A148,'1C'!A:A,'1C'!K:K,_xlfn.XLOOKUP(C148,'1C'!S:S,'1C'!K:K,"",0),0),"")</f>
        <v>Унисекс</v>
      </c>
      <c r="S148" s="44">
        <v>18</v>
      </c>
      <c r="AQ148" s="59">
        <f t="shared" si="1"/>
        <v>18</v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>
        <f t="shared" si="4"/>
        <v>1.8</v>
      </c>
      <c r="AX148" s="43">
        <f t="shared" si="5"/>
        <v>2.7</v>
      </c>
      <c r="AY148" s="155">
        <v>7.2250000000000005</v>
      </c>
      <c r="AZ148" s="156">
        <f t="shared" si="6"/>
        <v>130.05000000000001</v>
      </c>
      <c r="BA148" s="45">
        <f>IF(A148&lt;&gt;"",IF(_xlfn.XLOOKUP(A148,'1C'!A:A,'1C'!A:A,0,0)&gt;0,1,0),"")</f>
        <v>1</v>
      </c>
      <c r="BB148" s="150">
        <f>IF(C148&lt;&gt;"",IF(_xlfn.XLOOKUP(C148,'1C'!S:S,'1C'!S:S,0,0)&gt;0,0,1),"")</f>
        <v>0</v>
      </c>
      <c r="BC148" s="45">
        <f t="shared" si="7"/>
        <v>0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06-441-14</v>
      </c>
      <c r="C149" s="44" t="s">
        <v>2183</v>
      </c>
      <c r="D149" s="43" t="str">
        <f>VLOOKUP(C149,Names!A:B,2,0)</f>
        <v>Smokey Bear Valin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2709</v>
      </c>
      <c r="H149" s="44" t="s">
        <v>388</v>
      </c>
      <c r="J149" s="43" t="str">
        <f>'1C'!$AF$1</f>
        <v>American Needle</v>
      </c>
      <c r="K149" s="104" t="s">
        <v>2289</v>
      </c>
      <c r="L149" s="58" t="s">
        <v>86</v>
      </c>
      <c r="M149" s="66" t="s">
        <v>86</v>
      </c>
      <c r="N149" s="141" t="str">
        <f>Order!B147</f>
        <v>100% Хлопок</v>
      </c>
      <c r="O149" s="65"/>
      <c r="P149" s="44" t="s">
        <v>43</v>
      </c>
      <c r="Q149" s="59" t="s">
        <v>15</v>
      </c>
      <c r="R149" s="58" t="s">
        <v>382</v>
      </c>
      <c r="S149" s="44">
        <v>21</v>
      </c>
      <c r="AQ149" s="59">
        <f t="shared" si="1"/>
        <v>21</v>
      </c>
      <c r="AR149" s="66" t="str">
        <f>Order!A147</f>
        <v>CN</v>
      </c>
      <c r="AS149" s="56" t="str">
        <f ca="1">IF(BA149&gt;0,_xlfn.XLOOKUP(A149,'1C'!$A:$A,'1C'!P:P,"",0,),IF(AR149&lt;&gt;"",VLOOKUP(AR149,INDIRECT(SUBSTITUTE($J149," ","")&amp;"Manufactures"),3,0),"Требуется код страны"))</f>
        <v>American Needle, Inc; 1275 Busch Parkway, Buffalo Grove, IL 60089, USA</v>
      </c>
      <c r="AT149" s="56" t="str">
        <f ca="1">IF(BA149&gt;0,_xlfn.XLOOKUP(A149,'1C'!$A:$A,'1C'!O:O,"",0),IF(AR149&lt;&gt;"",VLOOKUP(AR149,INDIRECT(SUBSTITUTE($J149," ","")&amp;"Manufactures"),2,0),"Требуется код страны"))</f>
        <v>Китай</v>
      </c>
      <c r="AU149" s="76">
        <f t="shared" si="2"/>
        <v>0.1</v>
      </c>
      <c r="AV149" s="43">
        <f t="shared" si="3"/>
        <v>0.15000000000000002</v>
      </c>
      <c r="AW149" s="43">
        <f t="shared" si="4"/>
        <v>2.1</v>
      </c>
      <c r="AX149" s="43">
        <f t="shared" si="5"/>
        <v>3.1500000000000004</v>
      </c>
      <c r="AY149" s="155">
        <v>8.2876190476190477</v>
      </c>
      <c r="AZ149" s="156">
        <f t="shared" si="6"/>
        <v>174.04</v>
      </c>
      <c r="BA149" s="45">
        <f>IF(A149&lt;&gt;"",IF(_xlfn.XLOOKUP(A149,'1C'!A:A,'1C'!A:A,0,0)&gt;0,1,0),"")</f>
        <v>0</v>
      </c>
      <c r="BB149" s="150">
        <f>IF(C149&lt;&gt;"",IF(_xlfn.XLOOKUP(C149,'1C'!S:S,'1C'!S:S,0,0)&gt;0,0,1),"")</f>
        <v>0</v>
      </c>
      <c r="BC149" s="45">
        <f t="shared" si="7"/>
        <v>1</v>
      </c>
    </row>
    <row r="150" spans="1:55" ht="119.65" customHeight="1">
      <c r="A150" s="43" t="str">
        <f t="shared" si="0"/>
        <v>43020A-HAWAbsun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06-058-20</v>
      </c>
      <c r="C150" s="44" t="s">
        <v>2184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1084</v>
      </c>
      <c r="L150" s="59" t="str">
        <f>IF(K150&lt;&gt;"",IFERROR(VLOOKUP(A150,'1C'!A:T,8,0),IFERROR(VLOOKUP(K150,Colors!D:E,2,0),"")),"")</f>
        <v>желтый</v>
      </c>
      <c r="M150" s="145" t="str">
        <f>IF(K150&lt;&gt;"",IFERROR(VLOOKUP(A150,'1C'!A:T,18,0),IFERROR(VLOOKUP(K150,Colors!D:E,2,0),"")),"")</f>
        <v>желтый</v>
      </c>
      <c r="N150" s="147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59" t="s">
        <v>15</v>
      </c>
      <c r="R150" s="43" t="str">
        <f>IF(A150&lt;&gt;"",_xlfn.XLOOKUP(A150,'1C'!A:A,'1C'!K:K,_xlfn.XLOOKUP(C150,'1C'!S:S,'1C'!K:K,"",0),0),"")</f>
        <v>Унисекс</v>
      </c>
      <c r="S150" s="44">
        <v>28</v>
      </c>
      <c r="AQ150" s="59">
        <f t="shared" si="1"/>
        <v>28</v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>
        <f t="shared" si="4"/>
        <v>2.8000000000000003</v>
      </c>
      <c r="AX150" s="43">
        <f t="shared" si="5"/>
        <v>4.2000000000000011</v>
      </c>
      <c r="AY150" s="155">
        <v>5.7374999999999998</v>
      </c>
      <c r="AZ150" s="156">
        <f t="shared" si="6"/>
        <v>160.65</v>
      </c>
      <c r="BA150" s="45">
        <f>IF(A150&lt;&gt;"",IF(_xlfn.XLOOKUP(A150,'1C'!A:A,'1C'!A:A,0,0)&gt;0,1,0),"")</f>
        <v>1</v>
      </c>
      <c r="BB150" s="150">
        <f>IF(C150&lt;&gt;"",IF(_xlfn.XLOOKUP(C150,'1C'!S:S,'1C'!S:S,0,0)&gt;0,0,1),"")</f>
        <v>0</v>
      </c>
      <c r="BC150" s="45">
        <f t="shared" si="7"/>
        <v>0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2185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45" t="str">
        <f>IF(K151&lt;&gt;"",IFERROR(VLOOKUP(A151,'1C'!A:T,18,0),IFERROR(VLOOKUP(K151,Colors!D:E,2,0),"")),"")</f>
        <v>красный</v>
      </c>
      <c r="N151" s="147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59" t="s">
        <v>15</v>
      </c>
      <c r="R151" s="43" t="str">
        <f>IF(A151&lt;&gt;"",_xlfn.XLOOKUP(A151,'1C'!A:A,'1C'!K:K,_xlfn.XLOOKUP(C151,'1C'!S:S,'1C'!K:K,"",0),0),"")</f>
        <v>Унисекс</v>
      </c>
      <c r="S151" s="44">
        <v>11</v>
      </c>
      <c r="AQ151" s="59">
        <f t="shared" si="1"/>
        <v>11</v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>
        <f t="shared" si="4"/>
        <v>1.1000000000000001</v>
      </c>
      <c r="AX151" s="43">
        <f t="shared" si="5"/>
        <v>1.6500000000000004</v>
      </c>
      <c r="AY151" s="155">
        <v>5.7372727272727273</v>
      </c>
      <c r="AZ151" s="156">
        <f t="shared" si="6"/>
        <v>63.11</v>
      </c>
      <c r="BA151" s="45">
        <f>IF(A151&lt;&gt;"",IF(_xlfn.XLOOKUP(A151,'1C'!A:A,'1C'!A:A,0,0)&gt;0,1,0),"")</f>
        <v>1</v>
      </c>
      <c r="BB151" s="150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06-442-16</v>
      </c>
      <c r="C152" s="44" t="s">
        <v>2186</v>
      </c>
      <c r="D152" s="43" t="str">
        <f>VLOOKUP(C152,Names!A:B,2,0)</f>
        <v>NASA Ballpark</v>
      </c>
      <c r="E152" s="43" t="str">
        <f>IF(F152&lt;&gt;"",IFERROR(VLOOKUP(F152,Категории!A:B,2,0),""),"Требуется категория")</f>
        <v>Бейсболки</v>
      </c>
      <c r="F152" s="44" t="s">
        <v>327</v>
      </c>
      <c r="G152" s="44" t="s">
        <v>872</v>
      </c>
      <c r="H152" s="44" t="s">
        <v>388</v>
      </c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45" t="str">
        <f>IF(K152&lt;&gt;"",IFERROR(VLOOKUP(A152,'1C'!A:T,18,0),IFERROR(VLOOKUP(K152,Colors!D:E,2,0),"")),"")</f>
        <v>темно-синий</v>
      </c>
      <c r="N152" s="141" t="str">
        <f>Order!B150</f>
        <v>100% Хлопок</v>
      </c>
      <c r="O152" s="65"/>
      <c r="P152" s="44" t="s">
        <v>43</v>
      </c>
      <c r="Q152" s="59" t="s">
        <v>15</v>
      </c>
      <c r="R152" s="58" t="s">
        <v>382</v>
      </c>
      <c r="S152" s="44">
        <v>12</v>
      </c>
      <c r="AQ152" s="59">
        <f t="shared" si="1"/>
        <v>12</v>
      </c>
      <c r="AR152" s="66" t="str">
        <f>Order!A150</f>
        <v>BD</v>
      </c>
      <c r="AS152" s="56" t="str">
        <f ca="1">IF(BA152&gt;0,_xlfn.XLOOKUP(A152,'1C'!$A:$A,'1C'!P:P,"",0,),IF(AR152&lt;&gt;"",VLOOKUP(AR152,INDIRECT(SUBSTITUTE($J152," ","")&amp;"Manufactures"),3,0),"Требуется код страны"))</f>
        <v>American Needle, Inc; 1275 Busch Parkway, Buffalo Grove, IL 60089, USA</v>
      </c>
      <c r="AT152" s="56" t="str">
        <f ca="1">IF(BA152&gt;0,_xlfn.XLOOKUP(A152,'1C'!$A:$A,'1C'!O:O,"",0),IF(AR152&lt;&gt;"",VLOOKUP(AR152,INDIRECT(SUBSTITUTE($J152," ","")&amp;"Manufactures"),2,0),"Требуется код страны"))</f>
        <v>Бангладеш</v>
      </c>
      <c r="AU152" s="76">
        <f t="shared" si="2"/>
        <v>0.1</v>
      </c>
      <c r="AV152" s="43">
        <f t="shared" si="3"/>
        <v>0.15000000000000002</v>
      </c>
      <c r="AW152" s="43">
        <f t="shared" si="4"/>
        <v>1.2000000000000002</v>
      </c>
      <c r="AX152" s="43">
        <f t="shared" si="5"/>
        <v>1.8000000000000003</v>
      </c>
      <c r="AY152" s="155">
        <v>5.7374999999999998</v>
      </c>
      <c r="AZ152" s="156">
        <f t="shared" si="6"/>
        <v>68.849999999999994</v>
      </c>
      <c r="BA152" s="45">
        <f>IF(A152&lt;&gt;"",IF(_xlfn.XLOOKUP(A152,'1C'!A:A,'1C'!A:A,0,0)&gt;0,1,0),"")</f>
        <v>0</v>
      </c>
      <c r="BB152" s="150">
        <f>IF(C152&lt;&gt;"",IF(_xlfn.XLOOKUP(C152,'1C'!S:S,'1C'!S:S,0,0)&gt;0,0,1),"")</f>
        <v>0</v>
      </c>
      <c r="BC152" s="45">
        <f t="shared" si="7"/>
        <v>1</v>
      </c>
    </row>
    <row r="153" spans="1:55" ht="119.65" customHeight="1">
      <c r="A153" s="43" t="str">
        <f t="shared" si="0"/>
        <v>43082A-DRWred-black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06-251-72</v>
      </c>
      <c r="C153" s="44" t="s">
        <v>2187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1642</v>
      </c>
      <c r="L153" s="59" t="str">
        <f>IF(K153&lt;&gt;"",IFERROR(VLOOKUP(A153,'1C'!A:T,8,0),IFERROR(VLOOKUP(K153,Colors!D:E,2,0),"")),"")</f>
        <v>красный / черный</v>
      </c>
      <c r="M153" s="145" t="str">
        <f>IF(K153&lt;&gt;"",IFERROR(VLOOKUP(A153,'1C'!A:T,18,0),IFERROR(VLOOKUP(K153,Colors!D:E,2,0),"")),"")</f>
        <v>красный</v>
      </c>
      <c r="N153" s="147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59" t="s">
        <v>15</v>
      </c>
      <c r="R153" s="43" t="str">
        <f>IF(A153&lt;&gt;"",_xlfn.XLOOKUP(A153,'1C'!A:A,'1C'!K:K,_xlfn.XLOOKUP(C153,'1C'!S:S,'1C'!K:K,"",0),0),"")</f>
        <v>Унисекс</v>
      </c>
      <c r="S153" s="44">
        <v>17</v>
      </c>
      <c r="AQ153" s="59">
        <f t="shared" si="1"/>
        <v>17</v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>
        <f t="shared" si="4"/>
        <v>1.7000000000000002</v>
      </c>
      <c r="AX153" s="43">
        <f t="shared" si="5"/>
        <v>2.5500000000000003</v>
      </c>
      <c r="AY153" s="155">
        <v>9.5623529411764707</v>
      </c>
      <c r="AZ153" s="156">
        <f t="shared" si="6"/>
        <v>162.56</v>
      </c>
      <c r="BA153" s="45">
        <f>IF(A153&lt;&gt;"",IF(_xlfn.XLOOKUP(A153,'1C'!A:A,'1C'!A:A,0,0)&gt;0,1,0),"")</f>
        <v>1</v>
      </c>
      <c r="BB153" s="150">
        <f>IF(C153&lt;&gt;"",IF(_xlfn.XLOOKUP(C153,'1C'!S:S,'1C'!S:S,0,0)&gt;0,0,1),"")</f>
        <v>0</v>
      </c>
      <c r="BC153" s="45">
        <f t="shared" si="7"/>
        <v>0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06-443-09</v>
      </c>
      <c r="C154" s="44" t="s">
        <v>2188</v>
      </c>
      <c r="D154" s="43" t="str">
        <f>VLOOKUP(C154,Names!A:B,2,0)</f>
        <v>CALI Badger</v>
      </c>
      <c r="E154" s="43" t="str">
        <f>IF(F154&lt;&gt;"",IFERROR(VLOOKUP(F154,Категории!A:B,2,0),""),"Требуется категория")</f>
        <v>Бейсболки</v>
      </c>
      <c r="F154" s="44" t="s">
        <v>2312</v>
      </c>
      <c r="G154" s="44" t="s">
        <v>879</v>
      </c>
      <c r="H154" s="44" t="s">
        <v>388</v>
      </c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41" t="str">
        <f>Order!B152</f>
        <v>100% Хлопок</v>
      </c>
      <c r="P154" s="44" t="s">
        <v>43</v>
      </c>
      <c r="Q154" s="59" t="s">
        <v>15</v>
      </c>
      <c r="R154" s="58" t="s">
        <v>382</v>
      </c>
      <c r="S154" s="44">
        <v>24</v>
      </c>
      <c r="AQ154" s="59">
        <f t="shared" si="1"/>
        <v>24</v>
      </c>
      <c r="AR154" s="66" t="str">
        <f>Order!A152</f>
        <v>BD</v>
      </c>
      <c r="AS154" s="56" t="str">
        <f ca="1">IF(BA154&gt;0,_xlfn.XLOOKUP(A154,'1C'!$A:$A,'1C'!P:P,"",0,),IF(AR154&lt;&gt;"",VLOOKUP(AR154,INDIRECT(SUBSTITUTE($J154," ","")&amp;"Manufactures"),3,0),"Требуется код страны"))</f>
        <v>American Needle, Inc; 1275 Busch Parkway, Buffalo Grove, IL 60089, USA</v>
      </c>
      <c r="AT154" s="56" t="str">
        <f ca="1">IF(BA154&gt;0,_xlfn.XLOOKUP(A154,'1C'!$A:$A,'1C'!O:O,"",0),IF(AR154&lt;&gt;"",VLOOKUP(AR154,INDIRECT(SUBSTITUTE($J154," ","")&amp;"Manufactures"),2,0),"Требуется код страны"))</f>
        <v>Бангладеш</v>
      </c>
      <c r="AU154" s="76">
        <f t="shared" si="2"/>
        <v>0.1</v>
      </c>
      <c r="AV154" s="43">
        <f t="shared" si="3"/>
        <v>0.15000000000000002</v>
      </c>
      <c r="AW154" s="43">
        <f t="shared" si="4"/>
        <v>2.4000000000000004</v>
      </c>
      <c r="AX154" s="43">
        <f t="shared" si="5"/>
        <v>3.6000000000000005</v>
      </c>
      <c r="AY154" s="155">
        <v>7.2250000000000005</v>
      </c>
      <c r="AZ154" s="156">
        <f t="shared" si="6"/>
        <v>173.4</v>
      </c>
      <c r="BA154" s="45">
        <f>IF(A154&lt;&gt;"",IF(_xlfn.XLOOKUP(A154,'1C'!A:A,'1C'!A:A,0,0)&gt;0,1,0),"")</f>
        <v>0</v>
      </c>
      <c r="BB154" s="150">
        <f>IF(C154&lt;&gt;"",IF(_xlfn.XLOOKUP(C154,'1C'!S:S,'1C'!S:S,0,0)&gt;0,0,1),"")</f>
        <v>0</v>
      </c>
      <c r="BC154" s="45">
        <f t="shared" si="7"/>
        <v>1</v>
      </c>
    </row>
    <row r="155" spans="1:55" ht="119.65" customHeight="1">
      <c r="A155" s="43" t="str">
        <f t="shared" si="0"/>
        <v>43622A-VGKblk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2189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843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47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59" t="s">
        <v>15</v>
      </c>
      <c r="R155" s="43" t="str">
        <f>IF(A155&lt;&gt;"",_xlfn.XLOOKUP(A155,'1C'!A:A,'1C'!K:K,_xlfn.XLOOKUP(C155,'1C'!S:S,'1C'!K:K,"",0),0),"")</f>
        <v>Унисекс</v>
      </c>
      <c r="S155" s="44">
        <v>40</v>
      </c>
      <c r="AQ155" s="59">
        <f t="shared" si="1"/>
        <v>40</v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>
        <f t="shared" si="4"/>
        <v>4</v>
      </c>
      <c r="AX155" s="43">
        <f t="shared" si="5"/>
        <v>6.0000000000000009</v>
      </c>
      <c r="AY155" s="155">
        <v>8.9250000000000007</v>
      </c>
      <c r="AZ155" s="156">
        <f t="shared" si="6"/>
        <v>357</v>
      </c>
      <c r="BA155" s="45">
        <f>IF(A155&lt;&gt;"",IF(_xlfn.XLOOKUP(A155,'1C'!A:A,'1C'!A:A,0,0)&gt;0,1,0),"")</f>
        <v>1</v>
      </c>
      <c r="BB155" s="150">
        <f>IF(C155&lt;&gt;"",IF(_xlfn.XLOOKUP(C155,'1C'!S:S,'1C'!S:S,0,0)&gt;0,0,1),"")</f>
        <v>0</v>
      </c>
      <c r="BC155" s="45">
        <f t="shared" si="7"/>
        <v>0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2190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1849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47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Q156" s="59" t="s">
        <v>15</v>
      </c>
      <c r="R156" s="43" t="str">
        <f>IF(A156&lt;&gt;"",_xlfn.XLOOKUP(A156,'1C'!A:A,'1C'!K:K,_xlfn.XLOOKUP(C156,'1C'!S:S,'1C'!K:K,"",0),0),"")</f>
        <v>Унисекс</v>
      </c>
      <c r="S156" s="44">
        <v>12</v>
      </c>
      <c r="AQ156" s="59">
        <f t="shared" si="1"/>
        <v>12</v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>
        <f t="shared" si="4"/>
        <v>1.2000000000000002</v>
      </c>
      <c r="AX156" s="43">
        <f t="shared" si="5"/>
        <v>1.8000000000000003</v>
      </c>
      <c r="AY156" s="155">
        <v>9.7750000000000004</v>
      </c>
      <c r="AZ156" s="156">
        <f t="shared" si="6"/>
        <v>117.30000000000001</v>
      </c>
      <c r="BA156" s="45">
        <f>IF(A156&lt;&gt;"",IF(_xlfn.XLOOKUP(A156,'1C'!A:A,'1C'!A:A,0,0)&gt;0,1,0),"")</f>
        <v>1</v>
      </c>
      <c r="BB156" s="150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2191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843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47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59" t="s">
        <v>15</v>
      </c>
      <c r="R157" s="43" t="str">
        <f>IF(A157&lt;&gt;"",_xlfn.XLOOKUP(A157,'1C'!A:A,'1C'!K:K,_xlfn.XLOOKUP(C157,'1C'!S:S,'1C'!K:K,"",0),0),"")</f>
        <v>Унисекс</v>
      </c>
      <c r="S157" s="44">
        <v>12</v>
      </c>
      <c r="AQ157" s="59">
        <f t="shared" si="1"/>
        <v>12</v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>
        <f t="shared" si="4"/>
        <v>1.2000000000000002</v>
      </c>
      <c r="AX157" s="43">
        <f t="shared" si="5"/>
        <v>1.8000000000000003</v>
      </c>
      <c r="AY157" s="155">
        <v>7.6499999999999995</v>
      </c>
      <c r="AZ157" s="156">
        <f t="shared" si="6"/>
        <v>91.8</v>
      </c>
      <c r="BA157" s="45">
        <f>IF(A157&lt;&gt;"",IF(_xlfn.XLOOKUP(A157,'1C'!A:A,'1C'!A:A,0,0)&gt;0,1,0),"")</f>
        <v>1</v>
      </c>
      <c r="BB157" s="150">
        <f>IF(C157&lt;&gt;"",IF(_xlfn.XLOOKUP(C157,'1C'!S:S,'1C'!S:S,0,0)&gt;0,0,1),"")</f>
        <v>0</v>
      </c>
      <c r="BC157" s="45">
        <f t="shared" si="7"/>
        <v>0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06-444-09</v>
      </c>
      <c r="C158" s="44" t="s">
        <v>2192</v>
      </c>
      <c r="D158" s="43" t="str">
        <f>VLOOKUP(C158,Names!A:B,2,0)</f>
        <v>HANSHIN TIGERS Hepcat</v>
      </c>
      <c r="E158" s="43" t="str">
        <f>IF(F158&lt;&gt;"",IFERROR(VLOOKUP(F158,Категории!A:B,2,0),""),"Требуется категория")</f>
        <v>Бейсболки</v>
      </c>
      <c r="F158" s="44" t="s">
        <v>2311</v>
      </c>
      <c r="G158" s="44" t="s">
        <v>883</v>
      </c>
      <c r="H158" s="44" t="s">
        <v>388</v>
      </c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N158" s="141" t="str">
        <f>Order!B156</f>
        <v>100% Хлопок</v>
      </c>
      <c r="P158" s="44" t="s">
        <v>43</v>
      </c>
      <c r="Q158" s="59" t="s">
        <v>15</v>
      </c>
      <c r="R158" s="58" t="s">
        <v>382</v>
      </c>
      <c r="S158" s="44">
        <v>29</v>
      </c>
      <c r="AQ158" s="59">
        <f t="shared" si="1"/>
        <v>29</v>
      </c>
      <c r="AR158" s="66" t="str">
        <f>Order!A156</f>
        <v>CN</v>
      </c>
      <c r="AS158" s="56" t="str">
        <f ca="1">IF(BA158&gt;0,_xlfn.XLOOKUP(A158,'1C'!$A:$A,'1C'!P:P,"",0,),IF(AR158&lt;&gt;"",VLOOKUP(AR158,INDIRECT(SUBSTITUTE($J158," ","")&amp;"Manufactures"),3,0),"Требуется код страны"))</f>
        <v>American Needle, Inc; 1275 Busch Parkway, Buffalo Grove, IL 60089, USA</v>
      </c>
      <c r="AT158" s="56" t="str">
        <f ca="1">IF(BA158&gt;0,_xlfn.XLOOKUP(A158,'1C'!$A:$A,'1C'!O:O,"",0),IF(AR158&lt;&gt;"",VLOOKUP(AR158,INDIRECT(SUBSTITUTE($J158," ","")&amp;"Manufactures"),2,0),"Требуется код страны"))</f>
        <v>Китай</v>
      </c>
      <c r="AU158" s="76">
        <f t="shared" si="2"/>
        <v>0.1</v>
      </c>
      <c r="AV158" s="43">
        <f t="shared" si="3"/>
        <v>0.15000000000000002</v>
      </c>
      <c r="AW158" s="43">
        <f t="shared" si="4"/>
        <v>2.9000000000000004</v>
      </c>
      <c r="AX158" s="43">
        <f t="shared" si="5"/>
        <v>4.3500000000000005</v>
      </c>
      <c r="AY158" s="155">
        <v>7.6499999999999995</v>
      </c>
      <c r="AZ158" s="156">
        <f t="shared" si="6"/>
        <v>221.85</v>
      </c>
      <c r="BA158" s="45">
        <f>IF(A158&lt;&gt;"",IF(_xlfn.XLOOKUP(A158,'1C'!A:A,'1C'!A:A,0,0)&gt;0,1,0),"")</f>
        <v>0</v>
      </c>
      <c r="BB158" s="150">
        <f>IF(C158&lt;&gt;"",IF(_xlfn.XLOOKUP(C158,'1C'!S:S,'1C'!S:S,0,0)&gt;0,0,1),"")</f>
        <v>0</v>
      </c>
      <c r="BC158" s="45">
        <f t="shared" si="7"/>
        <v>1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2193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47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59" t="s">
        <v>15</v>
      </c>
      <c r="R159" s="43" t="str">
        <f>IF(A159&lt;&gt;"",_xlfn.XLOOKUP(A159,'1C'!A:A,'1C'!K:K,_xlfn.XLOOKUP(C159,'1C'!S:S,'1C'!K:K,"",0),0),"")</f>
        <v>Унисекс</v>
      </c>
      <c r="S159" s="44">
        <v>29</v>
      </c>
      <c r="AQ159" s="59">
        <f t="shared" si="1"/>
        <v>29</v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>
        <f t="shared" si="4"/>
        <v>2.9000000000000004</v>
      </c>
      <c r="AX159" s="43">
        <f t="shared" si="5"/>
        <v>4.3500000000000005</v>
      </c>
      <c r="AY159" s="155">
        <v>7.6499999999999995</v>
      </c>
      <c r="AZ159" s="156">
        <f t="shared" si="6"/>
        <v>221.85</v>
      </c>
      <c r="BA159" s="45">
        <f>IF(A159&lt;&gt;"",IF(_xlfn.XLOOKUP(A159,'1C'!A:A,'1C'!A:A,0,0)&gt;0,1,0),"")</f>
        <v>1</v>
      </c>
      <c r="BB159" s="150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06-445-16</v>
      </c>
      <c r="C160" s="44" t="s">
        <v>2194</v>
      </c>
      <c r="D160" s="43" t="str">
        <f>VLOOKUP(C160,Names!A:B,2,0)</f>
        <v>Mt Everest Hepcat</v>
      </c>
      <c r="E160" s="43" t="str">
        <f>IF(F160&lt;&gt;"",IFERROR(VLOOKUP(F160,Категории!A:B,2,0),""),"Требуется категория")</f>
        <v>Бейсболки</v>
      </c>
      <c r="F160" s="44" t="s">
        <v>2311</v>
      </c>
      <c r="G160" s="44" t="s">
        <v>883</v>
      </c>
      <c r="H160" s="44" t="s">
        <v>388</v>
      </c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N160" s="141" t="str">
        <f>Order!B158</f>
        <v>100% Хлопок</v>
      </c>
      <c r="P160" s="44" t="s">
        <v>43</v>
      </c>
      <c r="Q160" s="59" t="s">
        <v>15</v>
      </c>
      <c r="R160" s="58" t="s">
        <v>382</v>
      </c>
      <c r="S160" s="44">
        <v>34</v>
      </c>
      <c r="AQ160" s="59">
        <f t="shared" si="1"/>
        <v>34</v>
      </c>
      <c r="AR160" s="66" t="str">
        <f>Order!A158</f>
        <v>CN</v>
      </c>
      <c r="AS160" s="56" t="str">
        <f ca="1">IF(BA160&gt;0,_xlfn.XLOOKUP(A160,'1C'!$A:$A,'1C'!P:P,"",0,),IF(AR160&lt;&gt;"",VLOOKUP(AR160,INDIRECT(SUBSTITUTE($J160," ","")&amp;"Manufactures"),3,0),"Требуется код страны"))</f>
        <v>American Needle, Inc; 1275 Busch Parkway, Buffalo Grove, IL 60089, USA</v>
      </c>
      <c r="AT160" s="56" t="str">
        <f ca="1">IF(BA160&gt;0,_xlfn.XLOOKUP(A160,'1C'!$A:$A,'1C'!O:O,"",0),IF(AR160&lt;&gt;"",VLOOKUP(AR160,INDIRECT(SUBSTITUTE($J160," ","")&amp;"Manufactures"),2,0),"Требуется код страны"))</f>
        <v>Китай</v>
      </c>
      <c r="AU160" s="76">
        <f t="shared" si="2"/>
        <v>0.1</v>
      </c>
      <c r="AV160" s="43">
        <f t="shared" si="3"/>
        <v>0.15000000000000002</v>
      </c>
      <c r="AW160" s="43">
        <f t="shared" si="4"/>
        <v>3.4000000000000004</v>
      </c>
      <c r="AX160" s="43">
        <f t="shared" si="5"/>
        <v>5.1000000000000005</v>
      </c>
      <c r="AY160" s="155">
        <v>7.65</v>
      </c>
      <c r="AZ160" s="156">
        <f t="shared" si="6"/>
        <v>260.10000000000002</v>
      </c>
      <c r="BA160" s="45">
        <f>IF(A160&lt;&gt;"",IF(_xlfn.XLOOKUP(A160,'1C'!A:A,'1C'!A:A,0,0)&gt;0,1,0),"")</f>
        <v>0</v>
      </c>
      <c r="BB160" s="150">
        <f>IF(C160&lt;&gt;"",IF(_xlfn.XLOOKUP(C160,'1C'!S:S,'1C'!S:S,0,0)&gt;0,0,1),"")</f>
        <v>0</v>
      </c>
      <c r="BC160" s="45">
        <f t="shared" si="7"/>
        <v>1</v>
      </c>
    </row>
    <row r="161" spans="1:55" ht="112.7" customHeight="1">
      <c r="A161" s="43" t="str">
        <f t="shared" si="0"/>
        <v>43870A-NASAblk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2195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843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47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59" t="s">
        <v>15</v>
      </c>
      <c r="R161" s="43" t="str">
        <f>IF(A161&lt;&gt;"",_xlfn.XLOOKUP(A161,'1C'!A:A,'1C'!K:K,_xlfn.XLOOKUP(C161,'1C'!S:S,'1C'!K:K,"",0),0),"")</f>
        <v>Унисекс</v>
      </c>
      <c r="S161" s="44">
        <v>14</v>
      </c>
      <c r="AQ161" s="59">
        <f t="shared" si="1"/>
        <v>14</v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>
        <f t="shared" si="4"/>
        <v>1.4000000000000001</v>
      </c>
      <c r="AX161" s="43">
        <f t="shared" si="5"/>
        <v>2.1000000000000005</v>
      </c>
      <c r="AY161" s="155">
        <v>7.6499999999999995</v>
      </c>
      <c r="AZ161" s="156">
        <f t="shared" si="6"/>
        <v>107.1</v>
      </c>
      <c r="BA161" s="45">
        <f>IF(A161&lt;&gt;"",IF(_xlfn.XLOOKUP(A161,'1C'!A:A,'1C'!A:A,0,0)&gt;0,1,0),"")</f>
        <v>1</v>
      </c>
      <c r="BB161" s="150">
        <f>IF(C161&lt;&gt;"",IF(_xlfn.XLOOKUP(C161,'1C'!S:S,'1C'!S:S,0,0)&gt;0,0,1),"")</f>
        <v>0</v>
      </c>
      <c r="BC161" s="45">
        <f t="shared" si="7"/>
        <v>0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06-446-07</v>
      </c>
      <c r="C162" s="44" t="s">
        <v>2196</v>
      </c>
      <c r="D162" s="43" t="str">
        <f>VLOOKUP(C162,Names!A:B,2,0)</f>
        <v>Olympic Hepcat NP</v>
      </c>
      <c r="E162" s="43" t="str">
        <f>IF(F162&lt;&gt;"",IFERROR(VLOOKUP(F162,Категории!A:B,2,0),""),"Требуется категория")</f>
        <v>Бейсболки</v>
      </c>
      <c r="F162" s="44" t="s">
        <v>2311</v>
      </c>
      <c r="G162" s="44" t="s">
        <v>879</v>
      </c>
      <c r="H162" s="44" t="s">
        <v>388</v>
      </c>
      <c r="J162" s="43" t="str">
        <f>'1C'!$AF$1</f>
        <v>American Needle</v>
      </c>
      <c r="K162" s="104" t="s">
        <v>2280</v>
      </c>
      <c r="L162" s="58" t="s">
        <v>269</v>
      </c>
      <c r="M162" s="58" t="s">
        <v>60</v>
      </c>
      <c r="N162" s="141" t="str">
        <f>Order!B160</f>
        <v>100% Хлопок</v>
      </c>
      <c r="P162" s="44" t="s">
        <v>43</v>
      </c>
      <c r="Q162" s="59" t="s">
        <v>15</v>
      </c>
      <c r="R162" s="58" t="s">
        <v>382</v>
      </c>
      <c r="S162" s="44">
        <v>34</v>
      </c>
      <c r="AQ162" s="59">
        <f t="shared" si="1"/>
        <v>34</v>
      </c>
      <c r="AR162" s="66" t="str">
        <f>Order!A160</f>
        <v>CN</v>
      </c>
      <c r="AS162" s="56" t="str">
        <f ca="1">IF(BA162&gt;0,_xlfn.XLOOKUP(A162,'1C'!$A:$A,'1C'!P:P,"",0,),IF(AR162&lt;&gt;"",VLOOKUP(AR162,INDIRECT(SUBSTITUTE($J162," ","")&amp;"Manufactures"),3,0),"Требуется код страны"))</f>
        <v>American Needle, Inc; 1275 Busch Parkway, Buffalo Grove, IL 60089, USA</v>
      </c>
      <c r="AT162" s="56" t="str">
        <f ca="1">IF(BA162&gt;0,_xlfn.XLOOKUP(A162,'1C'!$A:$A,'1C'!O:O,"",0),IF(AR162&lt;&gt;"",VLOOKUP(AR162,INDIRECT(SUBSTITUTE($J162," ","")&amp;"Manufactures"),2,0),"Требуется код страны"))</f>
        <v>Китай</v>
      </c>
      <c r="AU162" s="76">
        <f t="shared" si="2"/>
        <v>0.1</v>
      </c>
      <c r="AV162" s="43">
        <f t="shared" si="3"/>
        <v>0.15000000000000002</v>
      </c>
      <c r="AW162" s="43">
        <f t="shared" si="4"/>
        <v>3.4000000000000004</v>
      </c>
      <c r="AX162" s="43">
        <f t="shared" si="5"/>
        <v>5.1000000000000005</v>
      </c>
      <c r="AY162" s="155">
        <v>7.65</v>
      </c>
      <c r="AZ162" s="156">
        <f t="shared" si="6"/>
        <v>260.10000000000002</v>
      </c>
      <c r="BA162" s="45">
        <f>IF(A162&lt;&gt;"",IF(_xlfn.XLOOKUP(A162,'1C'!A:A,'1C'!A:A,0,0)&gt;0,1,0),"")</f>
        <v>0</v>
      </c>
      <c r="BB162" s="150">
        <f>IF(C162&lt;&gt;"",IF(_xlfn.XLOOKUP(C162,'1C'!S:S,'1C'!S:S,0,0)&gt;0,0,1),"")</f>
        <v>0</v>
      </c>
      <c r="BC162" s="45">
        <f t="shared" si="7"/>
        <v>1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06-447-16</v>
      </c>
      <c r="C163" s="44" t="s">
        <v>2197</v>
      </c>
      <c r="D163" s="43" t="str">
        <f>VLOOKUP(C163,Names!A:B,2,0)</f>
        <v>Smokey Bear Hepcat</v>
      </c>
      <c r="E163" s="43" t="str">
        <f>IF(F163&lt;&gt;"",IFERROR(VLOOKUP(F163,Категории!A:B,2,0),""),"Требуется категория")</f>
        <v>Бейсболки</v>
      </c>
      <c r="F163" s="44" t="s">
        <v>2311</v>
      </c>
      <c r="G163" s="44" t="s">
        <v>2709</v>
      </c>
      <c r="H163" s="44" t="s">
        <v>388</v>
      </c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N163" s="141" t="str">
        <f>Order!B161</f>
        <v>100% Хлопок</v>
      </c>
      <c r="P163" s="44" t="s">
        <v>43</v>
      </c>
      <c r="Q163" s="59" t="s">
        <v>15</v>
      </c>
      <c r="R163" s="58" t="s">
        <v>382</v>
      </c>
      <c r="S163" s="44">
        <v>20</v>
      </c>
      <c r="AQ163" s="59">
        <f t="shared" si="1"/>
        <v>20</v>
      </c>
      <c r="AR163" s="66" t="str">
        <f>Order!A161</f>
        <v>CN</v>
      </c>
      <c r="AS163" s="56" t="str">
        <f ca="1">IF(BA163&gt;0,_xlfn.XLOOKUP(A163,'1C'!$A:$A,'1C'!P:P,"",0,),IF(AR163&lt;&gt;"",VLOOKUP(AR163,INDIRECT(SUBSTITUTE($J163," ","")&amp;"Manufactures"),3,0),"Требуется код страны"))</f>
        <v>American Needle, Inc; 1275 Busch Parkway, Buffalo Grove, IL 60089, USA</v>
      </c>
      <c r="AT163" s="56" t="str">
        <f ca="1">IF(BA163&gt;0,_xlfn.XLOOKUP(A163,'1C'!$A:$A,'1C'!O:O,"",0),IF(AR163&lt;&gt;"",VLOOKUP(AR163,INDIRECT(SUBSTITUTE($J163," ","")&amp;"Manufactures"),2,0),"Требуется код страны"))</f>
        <v>Китай</v>
      </c>
      <c r="AU163" s="76">
        <f t="shared" si="2"/>
        <v>0.1</v>
      </c>
      <c r="AV163" s="43">
        <f t="shared" si="3"/>
        <v>0.15000000000000002</v>
      </c>
      <c r="AW163" s="43">
        <f t="shared" si="4"/>
        <v>2</v>
      </c>
      <c r="AX163" s="43">
        <f t="shared" si="5"/>
        <v>3.0000000000000004</v>
      </c>
      <c r="AY163" s="155">
        <v>9.35</v>
      </c>
      <c r="AZ163" s="156">
        <f t="shared" si="6"/>
        <v>187</v>
      </c>
      <c r="BA163" s="45">
        <f>IF(A163&lt;&gt;"",IF(_xlfn.XLOOKUP(A163,'1C'!A:A,'1C'!A:A,0,0)&gt;0,1,0),"")</f>
        <v>0</v>
      </c>
      <c r="BB163" s="150">
        <f>IF(C163&lt;&gt;"",IF(_xlfn.XLOOKUP(C163,'1C'!S:S,'1C'!S:S,0,0)&gt;0,0,1),"")</f>
        <v>0</v>
      </c>
      <c r="BC163" s="45">
        <f t="shared" si="7"/>
        <v>1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2198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47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59" t="s">
        <v>15</v>
      </c>
      <c r="R164" s="43" t="str">
        <f>IF(A164&lt;&gt;"",_xlfn.XLOOKUP(A164,'1C'!A:A,'1C'!K:K,_xlfn.XLOOKUP(C164,'1C'!S:S,'1C'!K:K,"",0),0),"")</f>
        <v>Унисекс</v>
      </c>
      <c r="S164" s="44">
        <v>23</v>
      </c>
      <c r="AQ164" s="59">
        <f t="shared" si="1"/>
        <v>23</v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>
        <f t="shared" si="4"/>
        <v>2.3000000000000003</v>
      </c>
      <c r="AX164" s="43">
        <f t="shared" si="5"/>
        <v>3.4500000000000006</v>
      </c>
      <c r="AY164" s="155">
        <v>9.7752173913043485</v>
      </c>
      <c r="AZ164" s="156">
        <f t="shared" si="6"/>
        <v>224.83</v>
      </c>
      <c r="BA164" s="45">
        <f>IF(A164&lt;&gt;"",IF(_xlfn.XLOOKUP(A164,'1C'!A:A,'1C'!A:A,0,0)&gt;0,1,0),"")</f>
        <v>1</v>
      </c>
      <c r="BB164" s="150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06-448-16</v>
      </c>
      <c r="C165" s="44" t="s">
        <v>2199</v>
      </c>
      <c r="D165" s="43" t="str">
        <f>VLOOKUP(C165,Names!A:B,2,0)</f>
        <v>Los Angeles Angels Hepcat</v>
      </c>
      <c r="E165" s="43" t="str">
        <f>IF(F165&lt;&gt;"",IFERROR(VLOOKUP(F165,Категории!A:B,2,0),""),"Требуется категория")</f>
        <v>Бейсболки</v>
      </c>
      <c r="F165" s="44" t="s">
        <v>327</v>
      </c>
      <c r="G165" s="44" t="s">
        <v>883</v>
      </c>
      <c r="H165" s="44" t="s">
        <v>388</v>
      </c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N165" s="141" t="str">
        <f>Order!B163</f>
        <v>100% Хлопок</v>
      </c>
      <c r="P165" s="44" t="s">
        <v>43</v>
      </c>
      <c r="Q165" s="59" t="s">
        <v>15</v>
      </c>
      <c r="R165" s="58" t="s">
        <v>382</v>
      </c>
      <c r="S165" s="44">
        <v>28</v>
      </c>
      <c r="AQ165" s="59">
        <f t="shared" si="1"/>
        <v>28</v>
      </c>
      <c r="AR165" s="66" t="str">
        <f>Order!A163</f>
        <v>CN</v>
      </c>
      <c r="AS165" s="56" t="str">
        <f ca="1">IF(BA165&gt;0,_xlfn.XLOOKUP(A165,'1C'!$A:$A,'1C'!P:P,"",0,),IF(AR165&lt;&gt;"",VLOOKUP(AR165,INDIRECT(SUBSTITUTE($J165," ","")&amp;"Manufactures"),3,0),"Требуется код страны"))</f>
        <v>American Needle, Inc; 1275 Busch Parkway, Buffalo Grove, IL 60089, USA</v>
      </c>
      <c r="AT165" s="56" t="str">
        <f ca="1">IF(BA165&gt;0,_xlfn.XLOOKUP(A165,'1C'!$A:$A,'1C'!O:O,"",0),IF(AR165&lt;&gt;"",VLOOKUP(AR165,INDIRECT(SUBSTITUTE($J165," ","")&amp;"Manufactures"),2,0),"Требуется код страны"))</f>
        <v>Китай</v>
      </c>
      <c r="AU165" s="76">
        <f t="shared" si="2"/>
        <v>0.1</v>
      </c>
      <c r="AV165" s="43">
        <f t="shared" si="3"/>
        <v>0.15000000000000002</v>
      </c>
      <c r="AW165" s="43">
        <f t="shared" si="4"/>
        <v>2.8000000000000003</v>
      </c>
      <c r="AX165" s="43">
        <f t="shared" si="5"/>
        <v>4.2000000000000011</v>
      </c>
      <c r="AY165" s="155">
        <v>9.7750000000000004</v>
      </c>
      <c r="AZ165" s="156">
        <f t="shared" si="6"/>
        <v>273.7</v>
      </c>
      <c r="BA165" s="45">
        <f>IF(A165&lt;&gt;"",IF(_xlfn.XLOOKUP(A165,'1C'!A:A,'1C'!A:A,0,0)&gt;0,1,0),"")</f>
        <v>0</v>
      </c>
      <c r="BB165" s="150">
        <f>IF(C165&lt;&gt;"",IF(_xlfn.XLOOKUP(C165,'1C'!S:S,'1C'!S:S,0,0)&gt;0,0,1),"")</f>
        <v>0</v>
      </c>
      <c r="BC165" s="45">
        <f t="shared" si="7"/>
        <v>1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06-449-09</v>
      </c>
      <c r="C166" s="44" t="s">
        <v>2200</v>
      </c>
      <c r="D166" s="43" t="str">
        <f>VLOOKUP(C166,Names!A:B,2,0)</f>
        <v>SAN FRANCISCO SEALS Hepcat</v>
      </c>
      <c r="E166" s="43" t="str">
        <f>IF(F166&lt;&gt;"",IFERROR(VLOOKUP(F166,Категории!A:B,2,0),""),"Требуется категория")</f>
        <v>Бейсболки</v>
      </c>
      <c r="F166" s="44" t="s">
        <v>327</v>
      </c>
      <c r="G166" s="44" t="s">
        <v>883</v>
      </c>
      <c r="H166" s="44" t="s">
        <v>388</v>
      </c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N166" s="141" t="str">
        <f>Order!B164</f>
        <v>100% Хлопок</v>
      </c>
      <c r="P166" s="44" t="s">
        <v>43</v>
      </c>
      <c r="Q166" s="59" t="s">
        <v>15</v>
      </c>
      <c r="R166" s="58" t="s">
        <v>382</v>
      </c>
      <c r="S166" s="44">
        <v>24</v>
      </c>
      <c r="AQ166" s="59">
        <f t="shared" si="1"/>
        <v>24</v>
      </c>
      <c r="AR166" s="66" t="str">
        <f>Order!A164</f>
        <v>CN</v>
      </c>
      <c r="AS166" s="56" t="str">
        <f ca="1">IF(BA166&gt;0,_xlfn.XLOOKUP(A166,'1C'!$A:$A,'1C'!P:P,"",0,),IF(AR166&lt;&gt;"",VLOOKUP(AR166,INDIRECT(SUBSTITUTE($J166," ","")&amp;"Manufactures"),3,0),"Требуется код страны"))</f>
        <v>American Needle, Inc; 1275 Busch Parkway, Buffalo Grove, IL 60089, USA</v>
      </c>
      <c r="AT166" s="56" t="str">
        <f ca="1">IF(BA166&gt;0,_xlfn.XLOOKUP(A166,'1C'!$A:$A,'1C'!O:O,"",0),IF(AR166&lt;&gt;"",VLOOKUP(AR166,INDIRECT(SUBSTITUTE($J166," ","")&amp;"Manufactures"),2,0),"Требуется код страны"))</f>
        <v>Китай</v>
      </c>
      <c r="AU166" s="76">
        <f t="shared" si="2"/>
        <v>0.1</v>
      </c>
      <c r="AV166" s="43">
        <f t="shared" si="3"/>
        <v>0.15000000000000002</v>
      </c>
      <c r="AW166" s="43">
        <f t="shared" si="4"/>
        <v>2.4000000000000004</v>
      </c>
      <c r="AX166" s="43">
        <f t="shared" si="5"/>
        <v>3.6000000000000005</v>
      </c>
      <c r="AY166" s="155">
        <v>9.7750000000000004</v>
      </c>
      <c r="AZ166" s="156">
        <f t="shared" si="6"/>
        <v>234.60000000000002</v>
      </c>
      <c r="BA166" s="45">
        <f>IF(A166&lt;&gt;"",IF(_xlfn.XLOOKUP(A166,'1C'!A:A,'1C'!A:A,0,0)&gt;0,1,0),"")</f>
        <v>0</v>
      </c>
      <c r="BB166" s="150">
        <f>IF(C166&lt;&gt;"",IF(_xlfn.XLOOKUP(C166,'1C'!S:S,'1C'!S:S,0,0)&gt;0,0,1),"")</f>
        <v>0</v>
      </c>
      <c r="BC166" s="45">
        <f t="shared" si="7"/>
        <v>1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06-450-09</v>
      </c>
      <c r="C167" s="44" t="s">
        <v>2201</v>
      </c>
      <c r="D167" s="43" t="str">
        <f>VLOOKUP(C167,Names!A:B,2,0)</f>
        <v>BOWIE Iconic</v>
      </c>
      <c r="E167" s="43" t="str">
        <f>IF(F167&lt;&gt;"",IFERROR(VLOOKUP(F167,Категории!A:B,2,0),""),"Требуется категория")</f>
        <v>Бейсболки</v>
      </c>
      <c r="F167" s="44" t="s">
        <v>327</v>
      </c>
      <c r="G167" s="44" t="s">
        <v>2309</v>
      </c>
      <c r="H167" s="44" t="s">
        <v>388</v>
      </c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N167" s="141" t="str">
        <f>Order!B165</f>
        <v>100% Хлопок</v>
      </c>
      <c r="P167" s="44" t="s">
        <v>43</v>
      </c>
      <c r="Q167" s="59" t="s">
        <v>15</v>
      </c>
      <c r="R167" s="58" t="s">
        <v>382</v>
      </c>
      <c r="S167" s="44">
        <v>29</v>
      </c>
      <c r="AQ167" s="59">
        <f t="shared" si="1"/>
        <v>29</v>
      </c>
      <c r="AR167" s="66" t="str">
        <f>Order!A165</f>
        <v>CN</v>
      </c>
      <c r="AS167" s="56" t="str">
        <f ca="1">IF(BA167&gt;0,_xlfn.XLOOKUP(A167,'1C'!$A:$A,'1C'!P:P,"",0,),IF(AR167&lt;&gt;"",VLOOKUP(AR167,INDIRECT(SUBSTITUTE($J167," ","")&amp;"Manufactures"),3,0),"Требуется код страны"))</f>
        <v>American Needle, Inc; 1275 Busch Parkway, Buffalo Grove, IL 60089, USA</v>
      </c>
      <c r="AT167" s="56" t="str">
        <f ca="1">IF(BA167&gt;0,_xlfn.XLOOKUP(A167,'1C'!$A:$A,'1C'!O:O,"",0),IF(AR167&lt;&gt;"",VLOOKUP(AR167,INDIRECT(SUBSTITUTE($J167," ","")&amp;"Manufactures"),2,0),"Требуется код страны"))</f>
        <v>Китай</v>
      </c>
      <c r="AU167" s="76">
        <f t="shared" si="2"/>
        <v>0.1</v>
      </c>
      <c r="AV167" s="43">
        <f t="shared" si="3"/>
        <v>0.15000000000000002</v>
      </c>
      <c r="AW167" s="43">
        <f t="shared" si="4"/>
        <v>2.9000000000000004</v>
      </c>
      <c r="AX167" s="43">
        <f t="shared" si="5"/>
        <v>4.3500000000000005</v>
      </c>
      <c r="AY167" s="155">
        <v>10.200000000000001</v>
      </c>
      <c r="AZ167" s="156">
        <f t="shared" si="6"/>
        <v>295.8</v>
      </c>
      <c r="BA167" s="45">
        <f>IF(A167&lt;&gt;"",IF(_xlfn.XLOOKUP(A167,'1C'!A:A,'1C'!A:A,0,0)&gt;0,1,0),"")</f>
        <v>0</v>
      </c>
      <c r="BB167" s="150">
        <f>IF(C167&lt;&gt;"",IF(_xlfn.XLOOKUP(C167,'1C'!S:S,'1C'!S:S,0,0)&gt;0,0,1),"")</f>
        <v>0</v>
      </c>
      <c r="BC167" s="45">
        <f t="shared" si="7"/>
        <v>1</v>
      </c>
    </row>
    <row r="168" spans="1:55" ht="119.65" customHeight="1">
      <c r="A168" s="43" t="str">
        <f t="shared" si="0"/>
        <v>43910A-CALIcamo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06-077-56</v>
      </c>
      <c r="C168" s="44" t="s">
        <v>2202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842</v>
      </c>
      <c r="L168" s="59" t="str">
        <f>IF(K168&lt;&gt;"",IFERROR(VLOOKUP(A168,'1C'!A:T,8,0),IFERROR(VLOOKUP(K168,Colors!D:E,2,0),"")),"")</f>
        <v>хаки</v>
      </c>
      <c r="M168" s="59" t="str">
        <f>IF(K168&lt;&gt;"",IFERROR(VLOOKUP(A168,'1C'!A:T,18,0),IFERROR(VLOOKUP(K168,Colors!D:E,2,0),"")),"")</f>
        <v>оливковый</v>
      </c>
      <c r="N168" s="147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59" t="s">
        <v>15</v>
      </c>
      <c r="R168" s="43" t="str">
        <f>IF(A168&lt;&gt;"",_xlfn.XLOOKUP(A168,'1C'!A:A,'1C'!K:K,_xlfn.XLOOKUP(C168,'1C'!S:S,'1C'!K:K,"",0),0),"")</f>
        <v>Унисекс</v>
      </c>
      <c r="S168" s="44">
        <v>17</v>
      </c>
      <c r="AQ168" s="59">
        <f t="shared" si="1"/>
        <v>17</v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>
        <f t="shared" si="4"/>
        <v>1.7000000000000002</v>
      </c>
      <c r="AX168" s="43">
        <f t="shared" si="5"/>
        <v>2.5500000000000003</v>
      </c>
      <c r="AY168" s="155">
        <v>8.9252941176470575</v>
      </c>
      <c r="AZ168" s="156">
        <f t="shared" si="6"/>
        <v>151.72999999999999</v>
      </c>
      <c r="BA168" s="45">
        <f>IF(A168&lt;&gt;"",IF(_xlfn.XLOOKUP(A168,'1C'!A:A,'1C'!A:A,0,0)&gt;0,1,0),"")</f>
        <v>1</v>
      </c>
      <c r="BB168" s="150">
        <f>IF(C168&lt;&gt;"",IF(_xlfn.XLOOKUP(C168,'1C'!S:S,'1C'!S:S,0,0)&gt;0,0,1),"")</f>
        <v>0</v>
      </c>
      <c r="BC168" s="45">
        <f t="shared" si="7"/>
        <v>0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06-077-02</v>
      </c>
      <c r="C169" s="44" t="s">
        <v>2202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2258</v>
      </c>
      <c r="L169" s="58" t="s">
        <v>63</v>
      </c>
      <c r="M169" s="58" t="s">
        <v>63</v>
      </c>
      <c r="N169" s="147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59" t="s">
        <v>15</v>
      </c>
      <c r="R169" s="43" t="str">
        <f>IF(A169&lt;&gt;"",_xlfn.XLOOKUP(A169,'1C'!A:A,'1C'!K:K,_xlfn.XLOOKUP(C169,'1C'!S:S,'1C'!K:K,"",0),0),"")</f>
        <v>Унисекс</v>
      </c>
      <c r="S169" s="44">
        <v>23</v>
      </c>
      <c r="AQ169" s="59">
        <f t="shared" si="1"/>
        <v>23</v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>
        <f t="shared" si="4"/>
        <v>2.3000000000000003</v>
      </c>
      <c r="AX169" s="43">
        <f t="shared" si="5"/>
        <v>3.4500000000000006</v>
      </c>
      <c r="AY169" s="155">
        <v>8.9252173913043471</v>
      </c>
      <c r="AZ169" s="156">
        <f t="shared" si="6"/>
        <v>205.27999999999997</v>
      </c>
      <c r="BA169" s="45">
        <f>IF(A169&lt;&gt;"",IF(_xlfn.XLOOKUP(A169,'1C'!A:A,'1C'!A:A,0,0)&gt;0,1,0),"")</f>
        <v>0</v>
      </c>
      <c r="BB169" s="150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2203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1368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47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59" t="s">
        <v>15</v>
      </c>
      <c r="R170" s="43" t="str">
        <f>IF(A170&lt;&gt;"",_xlfn.XLOOKUP(A170,'1C'!A:A,'1C'!K:K,_xlfn.XLOOKUP(C170,'1C'!S:S,'1C'!K:K,"",0),0),"")</f>
        <v>Унисекс</v>
      </c>
      <c r="S170" s="44">
        <v>6</v>
      </c>
      <c r="AQ170" s="59">
        <f t="shared" si="1"/>
        <v>6</v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>
        <f t="shared" si="4"/>
        <v>0.60000000000000009</v>
      </c>
      <c r="AX170" s="43">
        <f t="shared" si="5"/>
        <v>0.90000000000000013</v>
      </c>
      <c r="AY170" s="155">
        <v>9.35</v>
      </c>
      <c r="AZ170" s="156">
        <f t="shared" si="6"/>
        <v>56.099999999999994</v>
      </c>
      <c r="BA170" s="45">
        <f>IF(A170&lt;&gt;"",IF(_xlfn.XLOOKUP(A170,'1C'!A:A,'1C'!A:A,0,0)&gt;0,1,0),"")</f>
        <v>1</v>
      </c>
      <c r="BB170" s="150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2204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47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59" t="s">
        <v>15</v>
      </c>
      <c r="R171" s="43" t="str">
        <f>IF(A171&lt;&gt;"",_xlfn.XLOOKUP(A171,'1C'!A:A,'1C'!K:K,_xlfn.XLOOKUP(C171,'1C'!S:S,'1C'!K:K,"",0),0),"")</f>
        <v>Унисекс</v>
      </c>
      <c r="S171" s="44">
        <v>24</v>
      </c>
      <c r="AQ171" s="59">
        <f t="shared" si="1"/>
        <v>24</v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>
        <f t="shared" si="4"/>
        <v>2.4000000000000004</v>
      </c>
      <c r="AX171" s="43">
        <f t="shared" si="5"/>
        <v>3.6000000000000005</v>
      </c>
      <c r="AY171" s="155">
        <v>13.6</v>
      </c>
      <c r="AZ171" s="156">
        <f t="shared" si="6"/>
        <v>326.39999999999998</v>
      </c>
      <c r="BA171" s="45">
        <f>IF(A171&lt;&gt;"",IF(_xlfn.XLOOKUP(A171,'1C'!A:A,'1C'!A:A,0,0)&gt;0,1,0),"")</f>
        <v>1</v>
      </c>
      <c r="BB171" s="150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2205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47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59" t="s">
        <v>15</v>
      </c>
      <c r="R172" s="43" t="str">
        <f>IF(A172&lt;&gt;"",_xlfn.XLOOKUP(A172,'1C'!A:A,'1C'!K:K,_xlfn.XLOOKUP(C172,'1C'!S:S,'1C'!K:K,"",0),0),"")</f>
        <v>Унисекс</v>
      </c>
      <c r="S172" s="44">
        <v>18</v>
      </c>
      <c r="AQ172" s="59">
        <f t="shared" si="1"/>
        <v>18</v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>
        <f t="shared" si="4"/>
        <v>1.8</v>
      </c>
      <c r="AX172" s="43">
        <f t="shared" si="5"/>
        <v>2.7</v>
      </c>
      <c r="AY172" s="155">
        <v>13.600000000000001</v>
      </c>
      <c r="AZ172" s="156">
        <f t="shared" si="6"/>
        <v>244.8</v>
      </c>
      <c r="BA172" s="45">
        <f>IF(A172&lt;&gt;"",IF(_xlfn.XLOOKUP(A172,'1C'!A:A,'1C'!A:A,0,0)&gt;0,1,0),"")</f>
        <v>1</v>
      </c>
      <c r="BB172" s="150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06-451-06</v>
      </c>
      <c r="C173" s="44" t="s">
        <v>2206</v>
      </c>
      <c r="D173" s="43" t="str">
        <f>VLOOKUP(C173,Names!A:B,2,0)</f>
        <v>TEXAS Durham</v>
      </c>
      <c r="E173" s="43" t="str">
        <f>IF(F173&lt;&gt;"",IFERROR(VLOOKUP(F173,Категории!A:B,2,0),""),"Требуется категория")</f>
        <v>Бейсболки</v>
      </c>
      <c r="F173" s="44" t="s">
        <v>327</v>
      </c>
      <c r="G173" s="44" t="s">
        <v>883</v>
      </c>
      <c r="H173" s="44" t="s">
        <v>388</v>
      </c>
      <c r="J173" s="43" t="str">
        <f>'1C'!$AF$1</f>
        <v>American Needle</v>
      </c>
      <c r="K173" s="104" t="s">
        <v>1572</v>
      </c>
      <c r="L173" s="58" t="s">
        <v>71</v>
      </c>
      <c r="M173" s="58" t="s">
        <v>71</v>
      </c>
      <c r="N173" s="141" t="str">
        <f>Order!B171</f>
        <v>100% Хлопок</v>
      </c>
      <c r="P173" s="44" t="s">
        <v>43</v>
      </c>
      <c r="Q173" s="59" t="s">
        <v>15</v>
      </c>
      <c r="R173" s="58" t="s">
        <v>382</v>
      </c>
      <c r="S173" s="44">
        <v>9</v>
      </c>
      <c r="AQ173" s="59">
        <f t="shared" si="1"/>
        <v>9</v>
      </c>
      <c r="AR173" s="66" t="str">
        <f>Order!A171</f>
        <v>CN</v>
      </c>
      <c r="AS173" s="56" t="str">
        <f ca="1">IF(BA173&gt;0,_xlfn.XLOOKUP(A173,'1C'!$A:$A,'1C'!P:P,"",0,),IF(AR173&lt;&gt;"",VLOOKUP(AR173,INDIRECT(SUBSTITUTE($J173," ","")&amp;"Manufactures"),3,0),"Требуется код страны"))</f>
        <v>American Needle, Inc; 1275 Busch Parkway, Buffalo Grove, IL 60089, USA</v>
      </c>
      <c r="AT173" s="56" t="str">
        <f ca="1">IF(BA173&gt;0,_xlfn.XLOOKUP(A173,'1C'!$A:$A,'1C'!O:O,"",0),IF(AR173&lt;&gt;"",VLOOKUP(AR173,INDIRECT(SUBSTITUTE($J173," ","")&amp;"Manufactures"),2,0),"Требуется код страны"))</f>
        <v>Китай</v>
      </c>
      <c r="AU173" s="76">
        <f t="shared" si="2"/>
        <v>0.1</v>
      </c>
      <c r="AV173" s="43">
        <f t="shared" si="3"/>
        <v>0.15000000000000002</v>
      </c>
      <c r="AW173" s="43">
        <f t="shared" si="4"/>
        <v>0.9</v>
      </c>
      <c r="AX173" s="43">
        <f t="shared" si="5"/>
        <v>1.35</v>
      </c>
      <c r="AY173" s="155">
        <v>6.8000000000000007</v>
      </c>
      <c r="AZ173" s="156">
        <f t="shared" si="6"/>
        <v>61.2</v>
      </c>
      <c r="BA173" s="45">
        <f>IF(A173&lt;&gt;"",IF(_xlfn.XLOOKUP(A173,'1C'!A:A,'1C'!A:A,0,0)&gt;0,1,0),"")</f>
        <v>0</v>
      </c>
      <c r="BB173" s="150">
        <f>IF(C173&lt;&gt;"",IF(_xlfn.XLOOKUP(C173,'1C'!S:S,'1C'!S:S,0,0)&gt;0,0,1),"")</f>
        <v>0</v>
      </c>
      <c r="BC173" s="45">
        <f t="shared" si="7"/>
        <v>1</v>
      </c>
    </row>
    <row r="174" spans="1:55" ht="119.65" customHeight="1">
      <c r="A174" s="43" t="str">
        <f t="shared" si="0"/>
        <v>44740A-ANAbldr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06-084-72</v>
      </c>
      <c r="C174" s="44" t="s">
        <v>2207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1189</v>
      </c>
      <c r="L174" s="59" t="str">
        <f>IF(K174&lt;&gt;"",IFERROR(VLOOKUP(A174,'1C'!A:T,8,0),IFERROR(VLOOKUP(K174,Colors!D:E,2,0),"")),"")</f>
        <v>черный / красный</v>
      </c>
      <c r="M174" s="59" t="str">
        <f>IF(K174&lt;&gt;"",IFERROR(VLOOKUP(A174,'1C'!A:T,18,0),IFERROR(VLOOKUP(K174,Colors!D:E,2,0),"")),"")</f>
        <v>черный</v>
      </c>
      <c r="N174" s="147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59" t="s">
        <v>15</v>
      </c>
      <c r="R174" s="43" t="str">
        <f>IF(A174&lt;&gt;"",_xlfn.XLOOKUP(A174,'1C'!A:A,'1C'!K:K,_xlfn.XLOOKUP(C174,'1C'!S:S,'1C'!K:K,"",0),0),"")</f>
        <v>Унисекс</v>
      </c>
      <c r="S174" s="44">
        <v>76</v>
      </c>
      <c r="AQ174" s="59">
        <f t="shared" si="1"/>
        <v>76</v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>
        <f t="shared" si="4"/>
        <v>7.6000000000000005</v>
      </c>
      <c r="AX174" s="43">
        <f t="shared" si="5"/>
        <v>11.400000000000002</v>
      </c>
      <c r="AY174" s="155">
        <v>8.2874999999999996</v>
      </c>
      <c r="AZ174" s="156">
        <f t="shared" si="6"/>
        <v>629.85</v>
      </c>
      <c r="BA174" s="45">
        <f>IF(A174&lt;&gt;"",IF(_xlfn.XLOOKUP(A174,'1C'!A:A,'1C'!A:A,0,0)&gt;0,1,0),"")</f>
        <v>1</v>
      </c>
      <c r="BB174" s="150">
        <f>IF(C174&lt;&gt;"",IF(_xlfn.XLOOKUP(C174,'1C'!S:S,'1C'!S:S,0,0)&gt;0,0,1),"")</f>
        <v>0</v>
      </c>
      <c r="BC174" s="45">
        <f t="shared" si="7"/>
        <v>0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06-452-18</v>
      </c>
      <c r="C175" s="44" t="s">
        <v>2208</v>
      </c>
      <c r="D175" s="43" t="str">
        <f>VLOOKUP(C175,Names!A:B,2,0)</f>
        <v>Bloody Mary Archive</v>
      </c>
      <c r="E175" s="43" t="str">
        <f>IF(F175&lt;&gt;"",IFERROR(VLOOKUP(F175,Категории!A:B,2,0),""),"Требуется категория")</f>
        <v>Бейсболки</v>
      </c>
      <c r="F175" s="44" t="s">
        <v>327</v>
      </c>
      <c r="G175" s="44" t="s">
        <v>2712</v>
      </c>
      <c r="H175" s="44" t="s">
        <v>388</v>
      </c>
      <c r="J175" s="43" t="str">
        <f>'1C'!$AF$1</f>
        <v>American Needle</v>
      </c>
      <c r="K175" s="104" t="s">
        <v>2290</v>
      </c>
      <c r="L175" s="58" t="s">
        <v>78</v>
      </c>
      <c r="M175" s="58" t="s">
        <v>78</v>
      </c>
      <c r="N175" s="141" t="str">
        <f>Order!B173</f>
        <v>100% Хлопок</v>
      </c>
      <c r="P175" s="44" t="s">
        <v>43</v>
      </c>
      <c r="Q175" s="59" t="s">
        <v>15</v>
      </c>
      <c r="R175" s="58" t="s">
        <v>382</v>
      </c>
      <c r="S175" s="44">
        <v>12</v>
      </c>
      <c r="AQ175" s="59">
        <f t="shared" si="1"/>
        <v>12</v>
      </c>
      <c r="AR175" s="66" t="str">
        <f>Order!A173</f>
        <v>BD</v>
      </c>
      <c r="AS175" s="56" t="str">
        <f ca="1">IF(BA175&gt;0,_xlfn.XLOOKUP(A175,'1C'!$A:$A,'1C'!P:P,"",0,),IF(AR175&lt;&gt;"",VLOOKUP(AR175,INDIRECT(SUBSTITUTE($J175," ","")&amp;"Manufactures"),3,0),"Требуется код страны"))</f>
        <v>American Needle, Inc; 1275 Busch Parkway, Buffalo Grove, IL 60089, USA</v>
      </c>
      <c r="AT175" s="56" t="str">
        <f ca="1">IF(BA175&gt;0,_xlfn.XLOOKUP(A175,'1C'!$A:$A,'1C'!O:O,"",0),IF(AR175&lt;&gt;"",VLOOKUP(AR175,INDIRECT(SUBSTITUTE($J175," ","")&amp;"Manufactures"),2,0),"Требуется код страны"))</f>
        <v>Бангладеш</v>
      </c>
      <c r="AU175" s="76">
        <f t="shared" si="2"/>
        <v>0.1</v>
      </c>
      <c r="AV175" s="43">
        <f t="shared" si="3"/>
        <v>0.15000000000000002</v>
      </c>
      <c r="AW175" s="43">
        <f t="shared" si="4"/>
        <v>1.2000000000000002</v>
      </c>
      <c r="AX175" s="43">
        <f t="shared" si="5"/>
        <v>1.8000000000000003</v>
      </c>
      <c r="AY175" s="155">
        <v>6.8</v>
      </c>
      <c r="AZ175" s="156">
        <f t="shared" si="6"/>
        <v>81.599999999999994</v>
      </c>
      <c r="BA175" s="45">
        <f>IF(A175&lt;&gt;"",IF(_xlfn.XLOOKUP(A175,'1C'!A:A,'1C'!A:A,0,0)&gt;0,1,0),"")</f>
        <v>0</v>
      </c>
      <c r="BB175" s="150">
        <f>IF(C175&lt;&gt;"",IF(_xlfn.XLOOKUP(C175,'1C'!S:S,'1C'!S:S,0,0)&gt;0,0,1),"")</f>
        <v>0</v>
      </c>
      <c r="BC175" s="45">
        <f t="shared" si="7"/>
        <v>1</v>
      </c>
    </row>
    <row r="176" spans="1:55" ht="115.7" customHeight="1">
      <c r="A176" s="43" t="str">
        <f t="shared" si="0"/>
        <v>44740A-BSHdgrn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06-086-11</v>
      </c>
      <c r="C176" s="44" t="s">
        <v>2209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1196</v>
      </c>
      <c r="L176" s="59" t="str">
        <f>IF(K176&lt;&gt;"",IFERROR(VLOOKUP(A176,'1C'!A:T,8,0),IFERROR(VLOOKUP(K176,Colors!D:E,2,0),"")),"")</f>
        <v>зеленый</v>
      </c>
      <c r="M176" s="59" t="str">
        <f>IF(K176&lt;&gt;"",IFERROR(VLOOKUP(A176,'1C'!A:T,18,0),IFERROR(VLOOKUP(K176,Colors!D:E,2,0),"")),"")</f>
        <v>зеленый</v>
      </c>
      <c r="N176" s="147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59" t="s">
        <v>15</v>
      </c>
      <c r="R176" s="43" t="str">
        <f>IF(A176&lt;&gt;"",_xlfn.XLOOKUP(A176,'1C'!A:A,'1C'!K:K,_xlfn.XLOOKUP(C176,'1C'!S:S,'1C'!K:K,"",0),0),"")</f>
        <v>Унисекс</v>
      </c>
      <c r="S176" s="44">
        <v>64</v>
      </c>
      <c r="AQ176" s="59">
        <f t="shared" si="1"/>
        <v>64</v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>
        <f t="shared" si="4"/>
        <v>6.4</v>
      </c>
      <c r="AX176" s="43">
        <f t="shared" si="5"/>
        <v>9.6000000000000014</v>
      </c>
      <c r="AY176" s="155">
        <v>8.2874999999999996</v>
      </c>
      <c r="AZ176" s="156">
        <f t="shared" si="6"/>
        <v>530.4</v>
      </c>
      <c r="BA176" s="45">
        <f>IF(A176&lt;&gt;"",IF(_xlfn.XLOOKUP(A176,'1C'!A:A,'1C'!A:A,0,0)&gt;0,1,0),"")</f>
        <v>1</v>
      </c>
      <c r="BB176" s="150">
        <f>IF(C176&lt;&gt;"",IF(_xlfn.XLOOKUP(C176,'1C'!S:S,'1C'!S:S,0,0)&gt;0,0,1),"")</f>
        <v>0</v>
      </c>
      <c r="BC176" s="45">
        <f t="shared" si="7"/>
        <v>0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06-453-16</v>
      </c>
      <c r="C177" s="44" t="s">
        <v>2210</v>
      </c>
      <c r="D177" s="43" t="str">
        <f>VLOOKUP(C177,Names!A:B,2,0)</f>
        <v>Chicago Federals Archive</v>
      </c>
      <c r="E177" s="43" t="str">
        <f>IF(F177&lt;&gt;"",IFERROR(VLOOKUP(F177,Категории!A:B,2,0),""),"Требуется категория")</f>
        <v>Бейсболки</v>
      </c>
      <c r="F177" s="44" t="s">
        <v>327</v>
      </c>
      <c r="G177" s="44" t="s">
        <v>883</v>
      </c>
      <c r="H177" s="44" t="s">
        <v>388</v>
      </c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N177" s="141" t="str">
        <f>Order!B175</f>
        <v>100% Хлопок</v>
      </c>
      <c r="P177" s="44" t="s">
        <v>43</v>
      </c>
      <c r="Q177" s="59" t="s">
        <v>15</v>
      </c>
      <c r="R177" s="58" t="s">
        <v>382</v>
      </c>
      <c r="S177" s="44">
        <v>38</v>
      </c>
      <c r="AQ177" s="59">
        <f t="shared" si="1"/>
        <v>38</v>
      </c>
      <c r="AR177" s="66" t="str">
        <f>Order!A175</f>
        <v>BD</v>
      </c>
      <c r="AS177" s="56" t="str">
        <f ca="1">IF(BA177&gt;0,_xlfn.XLOOKUP(A177,'1C'!$A:$A,'1C'!P:P,"",0,),IF(AR177&lt;&gt;"",VLOOKUP(AR177,INDIRECT(SUBSTITUTE($J177," ","")&amp;"Manufactures"),3,0),"Требуется код страны"))</f>
        <v>American Needle, Inc; 1275 Busch Parkway, Buffalo Grove, IL 60089, USA</v>
      </c>
      <c r="AT177" s="56" t="str">
        <f ca="1">IF(BA177&gt;0,_xlfn.XLOOKUP(A177,'1C'!$A:$A,'1C'!O:O,"",0),IF(AR177&lt;&gt;"",VLOOKUP(AR177,INDIRECT(SUBSTITUTE($J177," ","")&amp;"Manufactures"),2,0),"Требуется код страны"))</f>
        <v>Бангладеш</v>
      </c>
      <c r="AU177" s="76">
        <f t="shared" si="2"/>
        <v>0.1</v>
      </c>
      <c r="AV177" s="43">
        <f t="shared" si="3"/>
        <v>0.15000000000000002</v>
      </c>
      <c r="AW177" s="43">
        <f t="shared" si="4"/>
        <v>3.8000000000000003</v>
      </c>
      <c r="AX177" s="43">
        <f t="shared" si="5"/>
        <v>5.7000000000000011</v>
      </c>
      <c r="AY177" s="155">
        <v>8.2876315789473693</v>
      </c>
      <c r="AZ177" s="156">
        <f t="shared" si="6"/>
        <v>314.93000000000006</v>
      </c>
      <c r="BA177" s="45">
        <f>IF(A177&lt;&gt;"",IF(_xlfn.XLOOKUP(A177,'1C'!A:A,'1C'!A:A,0,0)&gt;0,1,0),"")</f>
        <v>0</v>
      </c>
      <c r="BB177" s="150">
        <f>IF(C177&lt;&gt;"",IF(_xlfn.XLOOKUP(C177,'1C'!S:S,'1C'!S:S,0,0)&gt;0,0,1),"")</f>
        <v>0</v>
      </c>
      <c r="BC177" s="45">
        <f t="shared" si="7"/>
        <v>1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06-454-16</v>
      </c>
      <c r="C178" s="44" t="s">
        <v>2211</v>
      </c>
      <c r="D178" s="43" t="str">
        <f>VLOOKUP(C178,Names!A:B,2,0)</f>
        <v>Dallas Eagles Archive</v>
      </c>
      <c r="E178" s="43" t="str">
        <f>IF(F178&lt;&gt;"",IFERROR(VLOOKUP(F178,Категории!A:B,2,0),""),"Требуется категория")</f>
        <v>Бейсболки</v>
      </c>
      <c r="F178" s="44" t="s">
        <v>327</v>
      </c>
      <c r="G178" s="44" t="s">
        <v>883</v>
      </c>
      <c r="H178" s="44" t="s">
        <v>388</v>
      </c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N178" s="141" t="str">
        <f>Order!B176</f>
        <v>100% Хлопок</v>
      </c>
      <c r="P178" s="44" t="s">
        <v>43</v>
      </c>
      <c r="Q178" s="59" t="s">
        <v>15</v>
      </c>
      <c r="R178" s="58" t="s">
        <v>382</v>
      </c>
      <c r="S178" s="44">
        <v>12</v>
      </c>
      <c r="AQ178" s="59">
        <f t="shared" si="1"/>
        <v>12</v>
      </c>
      <c r="AR178" s="66" t="str">
        <f>Order!A176</f>
        <v>BD</v>
      </c>
      <c r="AS178" s="56" t="str">
        <f ca="1">IF(BA178&gt;0,_xlfn.XLOOKUP(A178,'1C'!$A:$A,'1C'!P:P,"",0,),IF(AR178&lt;&gt;"",VLOOKUP(AR178,INDIRECT(SUBSTITUTE($J178," ","")&amp;"Manufactures"),3,0),"Требуется код страны"))</f>
        <v>American Needle, Inc; 1275 Busch Parkway, Buffalo Grove, IL 60089, USA</v>
      </c>
      <c r="AT178" s="56" t="str">
        <f ca="1">IF(BA178&gt;0,_xlfn.XLOOKUP(A178,'1C'!$A:$A,'1C'!O:O,"",0),IF(AR178&lt;&gt;"",VLOOKUP(AR178,INDIRECT(SUBSTITUTE($J178," ","")&amp;"Manufactures"),2,0),"Требуется код страны"))</f>
        <v>Бангладеш</v>
      </c>
      <c r="AU178" s="76">
        <f t="shared" si="2"/>
        <v>0.1</v>
      </c>
      <c r="AV178" s="43">
        <f t="shared" si="3"/>
        <v>0.15000000000000002</v>
      </c>
      <c r="AW178" s="43">
        <f t="shared" si="4"/>
        <v>1.2000000000000002</v>
      </c>
      <c r="AX178" s="43">
        <f t="shared" si="5"/>
        <v>1.8000000000000003</v>
      </c>
      <c r="AY178" s="155">
        <v>8.2874999999999996</v>
      </c>
      <c r="AZ178" s="156">
        <f t="shared" si="6"/>
        <v>99.449999999999989</v>
      </c>
      <c r="BA178" s="45">
        <f>IF(A178&lt;&gt;"",IF(_xlfn.XLOOKUP(A178,'1C'!A:A,'1C'!A:A,0,0)&gt;0,1,0),"")</f>
        <v>0</v>
      </c>
      <c r="BB178" s="150">
        <f>IF(C178&lt;&gt;"",IF(_xlfn.XLOOKUP(C178,'1C'!S:S,'1C'!S:S,0,0)&gt;0,0,1),"")</f>
        <v>0</v>
      </c>
      <c r="BC178" s="45">
        <f t="shared" si="7"/>
        <v>1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06-455-16</v>
      </c>
      <c r="C179" s="44" t="s">
        <v>2212</v>
      </c>
      <c r="D179" s="43" t="str">
        <f>VLOOKUP(C179,Names!A:B,2,0)</f>
        <v>Gin &amp; Tonic Archive</v>
      </c>
      <c r="E179" s="43" t="str">
        <f>IF(F179&lt;&gt;"",IFERROR(VLOOKUP(F179,Категории!A:B,2,0),""),"Требуется категория")</f>
        <v>Бейсболки</v>
      </c>
      <c r="F179" s="44" t="s">
        <v>327</v>
      </c>
      <c r="G179" s="44" t="s">
        <v>2310</v>
      </c>
      <c r="H179" s="44" t="s">
        <v>388</v>
      </c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N179" s="141" t="str">
        <f>Order!B177</f>
        <v>100% Хлопок</v>
      </c>
      <c r="P179" s="44" t="s">
        <v>43</v>
      </c>
      <c r="Q179" s="59" t="s">
        <v>15</v>
      </c>
      <c r="R179" s="58" t="s">
        <v>382</v>
      </c>
      <c r="S179" s="44">
        <v>44</v>
      </c>
      <c r="AQ179" s="59">
        <f t="shared" si="1"/>
        <v>44</v>
      </c>
      <c r="AR179" s="66" t="str">
        <f>Order!A177</f>
        <v>BD</v>
      </c>
      <c r="AS179" s="56" t="str">
        <f ca="1">IF(BA179&gt;0,_xlfn.XLOOKUP(A179,'1C'!$A:$A,'1C'!P:P,"",0,),IF(AR179&lt;&gt;"",VLOOKUP(AR179,INDIRECT(SUBSTITUTE($J179," ","")&amp;"Manufactures"),3,0),"Требуется код страны"))</f>
        <v>American Needle, Inc; 1275 Busch Parkway, Buffalo Grove, IL 60089, USA</v>
      </c>
      <c r="AT179" s="56" t="str">
        <f ca="1">IF(BA179&gt;0,_xlfn.XLOOKUP(A179,'1C'!$A:$A,'1C'!O:O,"",0),IF(AR179&lt;&gt;"",VLOOKUP(AR179,INDIRECT(SUBSTITUTE($J179," ","")&amp;"Manufactures"),2,0),"Требуется код страны"))</f>
        <v>Бангладеш</v>
      </c>
      <c r="AU179" s="76">
        <f t="shared" si="2"/>
        <v>0.1</v>
      </c>
      <c r="AV179" s="43">
        <f t="shared" si="3"/>
        <v>0.15000000000000002</v>
      </c>
      <c r="AW179" s="43">
        <f t="shared" si="4"/>
        <v>4.4000000000000004</v>
      </c>
      <c r="AX179" s="43">
        <f t="shared" si="5"/>
        <v>6.6000000000000014</v>
      </c>
      <c r="AY179" s="155">
        <v>6.8</v>
      </c>
      <c r="AZ179" s="156">
        <f t="shared" si="6"/>
        <v>299.2</v>
      </c>
      <c r="BA179" s="45">
        <f>IF(A179&lt;&gt;"",IF(_xlfn.XLOOKUP(A179,'1C'!A:A,'1C'!A:A,0,0)&gt;0,1,0),"")</f>
        <v>0</v>
      </c>
      <c r="BB179" s="150">
        <f>IF(C179&lt;&gt;"",IF(_xlfn.XLOOKUP(C179,'1C'!S:S,'1C'!S:S,0,0)&gt;0,0,1),"")</f>
        <v>0</v>
      </c>
      <c r="BC179" s="45">
        <f t="shared" si="7"/>
        <v>1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06-456-18</v>
      </c>
      <c r="C180" s="44" t="s">
        <v>2213</v>
      </c>
      <c r="D180" s="43" t="str">
        <f>VLOOKUP(C180,Names!A:B,2,0)</f>
        <v>HIROSHIMA CARP Archive</v>
      </c>
      <c r="E180" s="43" t="str">
        <f>IF(F180&lt;&gt;"",IFERROR(VLOOKUP(F180,Категории!A:B,2,0),""),"Требуется категория")</f>
        <v>Бейсболки</v>
      </c>
      <c r="F180" s="44" t="s">
        <v>327</v>
      </c>
      <c r="G180" s="44" t="s">
        <v>883</v>
      </c>
      <c r="H180" s="44" t="s">
        <v>388</v>
      </c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N180" s="141" t="str">
        <f>Order!B178</f>
        <v>100% Хлопок</v>
      </c>
      <c r="P180" s="44" t="s">
        <v>43</v>
      </c>
      <c r="Q180" s="59" t="s">
        <v>15</v>
      </c>
      <c r="R180" s="58" t="s">
        <v>382</v>
      </c>
      <c r="S180" s="44">
        <v>38</v>
      </c>
      <c r="AQ180" s="59">
        <f t="shared" si="1"/>
        <v>38</v>
      </c>
      <c r="AR180" s="66" t="str">
        <f>Order!A178</f>
        <v>BD</v>
      </c>
      <c r="AS180" s="56" t="str">
        <f ca="1">IF(BA180&gt;0,_xlfn.XLOOKUP(A180,'1C'!$A:$A,'1C'!P:P,"",0,),IF(AR180&lt;&gt;"",VLOOKUP(AR180,INDIRECT(SUBSTITUTE($J180," ","")&amp;"Manufactures"),3,0),"Требуется код страны"))</f>
        <v>American Needle, Inc; 1275 Busch Parkway, Buffalo Grove, IL 60089, USA</v>
      </c>
      <c r="AT180" s="56" t="str">
        <f ca="1">IF(BA180&gt;0,_xlfn.XLOOKUP(A180,'1C'!$A:$A,'1C'!O:O,"",0),IF(AR180&lt;&gt;"",VLOOKUP(AR180,INDIRECT(SUBSTITUTE($J180," ","")&amp;"Manufactures"),2,0),"Требуется код страны"))</f>
        <v>Бангладеш</v>
      </c>
      <c r="AU180" s="76">
        <f t="shared" si="2"/>
        <v>0.1</v>
      </c>
      <c r="AV180" s="43">
        <f t="shared" si="3"/>
        <v>0.15000000000000002</v>
      </c>
      <c r="AW180" s="43">
        <f t="shared" si="4"/>
        <v>3.8000000000000003</v>
      </c>
      <c r="AX180" s="43">
        <f t="shared" si="5"/>
        <v>5.7000000000000011</v>
      </c>
      <c r="AY180" s="155">
        <v>8.2876315789473693</v>
      </c>
      <c r="AZ180" s="156">
        <f t="shared" si="6"/>
        <v>314.93000000000006</v>
      </c>
      <c r="BA180" s="45">
        <f>IF(A180&lt;&gt;"",IF(_xlfn.XLOOKUP(A180,'1C'!A:A,'1C'!A:A,0,0)&gt;0,1,0),"")</f>
        <v>0</v>
      </c>
      <c r="BB180" s="150">
        <f>IF(C180&lt;&gt;"",IF(_xlfn.XLOOKUP(C180,'1C'!S:S,'1C'!S:S,0,0)&gt;0,0,1),"")</f>
        <v>0</v>
      </c>
      <c r="BC180" s="45">
        <f t="shared" si="7"/>
        <v>1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2214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47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59" t="s">
        <v>15</v>
      </c>
      <c r="R181" s="43" t="str">
        <f>IF(A181&lt;&gt;"",_xlfn.XLOOKUP(A181,'1C'!A:A,'1C'!K:K,_xlfn.XLOOKUP(C181,'1C'!S:S,'1C'!K:K,"",0),0),"")</f>
        <v>Унисекс</v>
      </c>
      <c r="S181" s="44">
        <v>58</v>
      </c>
      <c r="AQ181" s="59">
        <f t="shared" si="1"/>
        <v>58</v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>
        <f t="shared" si="4"/>
        <v>5.8000000000000007</v>
      </c>
      <c r="AX181" s="43">
        <f t="shared" si="5"/>
        <v>8.7000000000000011</v>
      </c>
      <c r="AY181" s="155">
        <v>8.2875862068965525</v>
      </c>
      <c r="AZ181" s="156">
        <f t="shared" si="6"/>
        <v>480.68000000000006</v>
      </c>
      <c r="BA181" s="45">
        <f>IF(A181&lt;&gt;"",IF(_xlfn.XLOOKUP(A181,'1C'!A:A,'1C'!A:A,0,0)&gt;0,1,0),"")</f>
        <v>1</v>
      </c>
      <c r="BB181" s="150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06-457-06</v>
      </c>
      <c r="C182" s="44" t="s">
        <v>2215</v>
      </c>
      <c r="D182" s="43" t="str">
        <f>VLOOKUP(C182,Names!A:B,2,0)</f>
        <v>Los Angeles Angels Archive MILB</v>
      </c>
      <c r="E182" s="43" t="str">
        <f>IF(F182&lt;&gt;"",IFERROR(VLOOKUP(F182,Категории!A:B,2,0),""),"Требуется категория")</f>
        <v>Бейсболки</v>
      </c>
      <c r="F182" s="44" t="s">
        <v>327</v>
      </c>
      <c r="G182" s="44" t="s">
        <v>883</v>
      </c>
      <c r="H182" s="44" t="s">
        <v>388</v>
      </c>
      <c r="J182" s="43" t="str">
        <f>'1C'!$AF$1</f>
        <v>American Needle</v>
      </c>
      <c r="K182" s="104" t="s">
        <v>2291</v>
      </c>
      <c r="L182" s="58" t="s">
        <v>71</v>
      </c>
      <c r="M182" s="58" t="s">
        <v>71</v>
      </c>
      <c r="N182" s="141" t="str">
        <f>Order!B180</f>
        <v>100% Хлопок</v>
      </c>
      <c r="P182" s="44" t="s">
        <v>43</v>
      </c>
      <c r="Q182" s="59" t="s">
        <v>15</v>
      </c>
      <c r="R182" s="58" t="s">
        <v>382</v>
      </c>
      <c r="S182" s="44">
        <v>51</v>
      </c>
      <c r="AQ182" s="59">
        <f t="shared" si="1"/>
        <v>51</v>
      </c>
      <c r="AR182" s="66" t="str">
        <f>Order!A180</f>
        <v>BD</v>
      </c>
      <c r="AS182" s="56" t="str">
        <f ca="1">IF(BA182&gt;0,_xlfn.XLOOKUP(A182,'1C'!$A:$A,'1C'!P:P,"",0,),IF(AR182&lt;&gt;"",VLOOKUP(AR182,INDIRECT(SUBSTITUTE($J182," ","")&amp;"Manufactures"),3,0),"Требуется код страны"))</f>
        <v>American Needle, Inc; 1275 Busch Parkway, Buffalo Grove, IL 60089, USA</v>
      </c>
      <c r="AT182" s="56" t="str">
        <f ca="1">IF(BA182&gt;0,_xlfn.XLOOKUP(A182,'1C'!$A:$A,'1C'!O:O,"",0),IF(AR182&lt;&gt;"",VLOOKUP(AR182,INDIRECT(SUBSTITUTE($J182," ","")&amp;"Manufactures"),2,0),"Требуется код страны"))</f>
        <v>Бангладеш</v>
      </c>
      <c r="AU182" s="76">
        <f t="shared" si="2"/>
        <v>0.1</v>
      </c>
      <c r="AV182" s="43">
        <f t="shared" si="3"/>
        <v>0.15000000000000002</v>
      </c>
      <c r="AW182" s="43">
        <f t="shared" si="4"/>
        <v>5.1000000000000005</v>
      </c>
      <c r="AX182" s="43">
        <f t="shared" si="5"/>
        <v>7.6500000000000012</v>
      </c>
      <c r="AY182" s="155">
        <v>8.2874509803921566</v>
      </c>
      <c r="AZ182" s="156">
        <f t="shared" si="6"/>
        <v>422.65999999999997</v>
      </c>
      <c r="BA182" s="45">
        <f>IF(A182&lt;&gt;"",IF(_xlfn.XLOOKUP(A182,'1C'!A:A,'1C'!A:A,0,0)&gt;0,1,0),"")</f>
        <v>0</v>
      </c>
      <c r="BB182" s="150">
        <f>IF(C182&lt;&gt;"",IF(_xlfn.XLOOKUP(C182,'1C'!S:S,'1C'!S:S,0,0)&gt;0,0,1),"")</f>
        <v>0</v>
      </c>
      <c r="BC182" s="45">
        <f t="shared" si="7"/>
        <v>1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06-458-09</v>
      </c>
      <c r="C183" s="44" t="s">
        <v>2216</v>
      </c>
      <c r="D183" s="43" t="str">
        <f>VLOOKUP(C183,Names!A:B,2,0)</f>
        <v>Manhattan Archive</v>
      </c>
      <c r="E183" s="43" t="str">
        <f>IF(F183&lt;&gt;"",IFERROR(VLOOKUP(F183,Категории!A:B,2,0),""),"Требуется категория")</f>
        <v>Бейсболки</v>
      </c>
      <c r="F183" s="44" t="s">
        <v>327</v>
      </c>
      <c r="G183" s="44" t="s">
        <v>2712</v>
      </c>
      <c r="H183" s="44" t="s">
        <v>388</v>
      </c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N183" s="141" t="str">
        <f>Order!B181</f>
        <v>100% Хлопок</v>
      </c>
      <c r="P183" s="44" t="s">
        <v>43</v>
      </c>
      <c r="Q183" s="59" t="s">
        <v>15</v>
      </c>
      <c r="R183" s="58" t="s">
        <v>382</v>
      </c>
      <c r="S183" s="44">
        <v>12</v>
      </c>
      <c r="AQ183" s="59">
        <f t="shared" si="1"/>
        <v>12</v>
      </c>
      <c r="AR183" s="66" t="str">
        <f>Order!A181</f>
        <v>BD</v>
      </c>
      <c r="AS183" s="56" t="str">
        <f ca="1">IF(BA183&gt;0,_xlfn.XLOOKUP(A183,'1C'!$A:$A,'1C'!P:P,"",0,),IF(AR183&lt;&gt;"",VLOOKUP(AR183,INDIRECT(SUBSTITUTE($J183," ","")&amp;"Manufactures"),3,0),"Требуется код страны"))</f>
        <v>American Needle, Inc; 1275 Busch Parkway, Buffalo Grove, IL 60089, USA</v>
      </c>
      <c r="AT183" s="56" t="str">
        <f ca="1">IF(BA183&gt;0,_xlfn.XLOOKUP(A183,'1C'!$A:$A,'1C'!O:O,"",0),IF(AR183&lt;&gt;"",VLOOKUP(AR183,INDIRECT(SUBSTITUTE($J183," ","")&amp;"Manufactures"),2,0),"Требуется код страны"))</f>
        <v>Бангладеш</v>
      </c>
      <c r="AU183" s="76">
        <f t="shared" si="2"/>
        <v>0.1</v>
      </c>
      <c r="AV183" s="43">
        <f t="shared" si="3"/>
        <v>0.15000000000000002</v>
      </c>
      <c r="AW183" s="43">
        <f t="shared" si="4"/>
        <v>1.2000000000000002</v>
      </c>
      <c r="AX183" s="43">
        <f t="shared" si="5"/>
        <v>1.8000000000000003</v>
      </c>
      <c r="AY183" s="155">
        <v>6.8</v>
      </c>
      <c r="AZ183" s="156">
        <f t="shared" si="6"/>
        <v>81.599999999999994</v>
      </c>
      <c r="BA183" s="45">
        <f>IF(A183&lt;&gt;"",IF(_xlfn.XLOOKUP(A183,'1C'!A:A,'1C'!A:A,0,0)&gt;0,1,0),"")</f>
        <v>0</v>
      </c>
      <c r="BB183" s="150">
        <f>IF(C183&lt;&gt;"",IF(_xlfn.XLOOKUP(C183,'1C'!S:S,'1C'!S:S,0,0)&gt;0,0,1),"")</f>
        <v>0</v>
      </c>
      <c r="BC183" s="45">
        <f t="shared" si="7"/>
        <v>1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06-459-19</v>
      </c>
      <c r="C184" s="44" t="s">
        <v>2217</v>
      </c>
      <c r="D184" s="43" t="str">
        <f>VLOOKUP(C184,Names!A:B,2,0)</f>
        <v>Mint Julep Archive</v>
      </c>
      <c r="E184" s="43" t="str">
        <f>IF(F184&lt;&gt;"",IFERROR(VLOOKUP(F184,Категории!A:B,2,0),""),"Требуется категория")</f>
        <v>Бейсболки</v>
      </c>
      <c r="F184" s="44" t="s">
        <v>327</v>
      </c>
      <c r="G184" s="44" t="s">
        <v>2712</v>
      </c>
      <c r="H184" s="44" t="s">
        <v>388</v>
      </c>
      <c r="J184" s="43" t="str">
        <f>'1C'!$AF$1</f>
        <v>American Needle</v>
      </c>
      <c r="K184" s="104" t="s">
        <v>1368</v>
      </c>
      <c r="L184" s="58" t="s">
        <v>91</v>
      </c>
      <c r="M184" s="58" t="s">
        <v>91</v>
      </c>
      <c r="N184" s="141" t="str">
        <f>Order!B182</f>
        <v>100% Хлопок</v>
      </c>
      <c r="P184" s="44" t="s">
        <v>43</v>
      </c>
      <c r="Q184" s="59" t="s">
        <v>15</v>
      </c>
      <c r="R184" s="58" t="s">
        <v>382</v>
      </c>
      <c r="S184" s="44">
        <v>12</v>
      </c>
      <c r="AQ184" s="59">
        <f t="shared" si="1"/>
        <v>12</v>
      </c>
      <c r="AR184" s="66" t="str">
        <f>Order!A182</f>
        <v>BD</v>
      </c>
      <c r="AS184" s="56" t="str">
        <f ca="1">IF(BA184&gt;0,_xlfn.XLOOKUP(A184,'1C'!$A:$A,'1C'!P:P,"",0,),IF(AR184&lt;&gt;"",VLOOKUP(AR184,INDIRECT(SUBSTITUTE($J184," ","")&amp;"Manufactures"),3,0),"Требуется код страны"))</f>
        <v>American Needle, Inc; 1275 Busch Parkway, Buffalo Grove, IL 60089, USA</v>
      </c>
      <c r="AT184" s="56" t="str">
        <f ca="1">IF(BA184&gt;0,_xlfn.XLOOKUP(A184,'1C'!$A:$A,'1C'!O:O,"",0),IF(AR184&lt;&gt;"",VLOOKUP(AR184,INDIRECT(SUBSTITUTE($J184," ","")&amp;"Manufactures"),2,0),"Требуется код страны"))</f>
        <v>Бангладеш</v>
      </c>
      <c r="AU184" s="76">
        <f t="shared" si="2"/>
        <v>0.1</v>
      </c>
      <c r="AV184" s="43">
        <f t="shared" si="3"/>
        <v>0.15000000000000002</v>
      </c>
      <c r="AW184" s="43">
        <f t="shared" si="4"/>
        <v>1.2000000000000002</v>
      </c>
      <c r="AX184" s="43">
        <f t="shared" si="5"/>
        <v>1.8000000000000003</v>
      </c>
      <c r="AY184" s="155">
        <v>6.8</v>
      </c>
      <c r="AZ184" s="156">
        <f t="shared" si="6"/>
        <v>81.599999999999994</v>
      </c>
      <c r="BA184" s="45">
        <f>IF(A184&lt;&gt;"",IF(_xlfn.XLOOKUP(A184,'1C'!A:A,'1C'!A:A,0,0)&gt;0,1,0),"")</f>
        <v>0</v>
      </c>
      <c r="BB184" s="150">
        <f>IF(C184&lt;&gt;"",IF(_xlfn.XLOOKUP(C184,'1C'!S:S,'1C'!S:S,0,0)&gt;0,0,1),"")</f>
        <v>0</v>
      </c>
      <c r="BC184" s="45">
        <f t="shared" si="7"/>
        <v>1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06-460-16</v>
      </c>
      <c r="C185" s="44" t="s">
        <v>2218</v>
      </c>
      <c r="D185" s="43" t="str">
        <f>VLOOKUP(C185,Names!A:B,2,0)</f>
        <v>NANKAI HAWKS Archive</v>
      </c>
      <c r="E185" s="43" t="str">
        <f>IF(F185&lt;&gt;"",IFERROR(VLOOKUP(F185,Категории!A:B,2,0),""),"Требуется категория")</f>
        <v>Бейсболки</v>
      </c>
      <c r="F185" s="44" t="s">
        <v>327</v>
      </c>
      <c r="G185" s="44" t="s">
        <v>883</v>
      </c>
      <c r="H185" s="44" t="s">
        <v>388</v>
      </c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N185" s="141" t="str">
        <f>Order!B183</f>
        <v>100% Хлопок</v>
      </c>
      <c r="P185" s="44" t="s">
        <v>43</v>
      </c>
      <c r="Q185" s="59" t="s">
        <v>15</v>
      </c>
      <c r="R185" s="58" t="s">
        <v>382</v>
      </c>
      <c r="S185" s="44">
        <v>38</v>
      </c>
      <c r="AQ185" s="59">
        <f t="shared" si="1"/>
        <v>38</v>
      </c>
      <c r="AR185" s="66" t="str">
        <f>Order!A183</f>
        <v>BD</v>
      </c>
      <c r="AS185" s="56" t="str">
        <f ca="1">IF(BA185&gt;0,_xlfn.XLOOKUP(A185,'1C'!$A:$A,'1C'!P:P,"",0,),IF(AR185&lt;&gt;"",VLOOKUP(AR185,INDIRECT(SUBSTITUTE($J185," ","")&amp;"Manufactures"),3,0),"Требуется код страны"))</f>
        <v>American Needle, Inc; 1275 Busch Parkway, Buffalo Grove, IL 60089, USA</v>
      </c>
      <c r="AT185" s="56" t="str">
        <f ca="1">IF(BA185&gt;0,_xlfn.XLOOKUP(A185,'1C'!$A:$A,'1C'!O:O,"",0),IF(AR185&lt;&gt;"",VLOOKUP(AR185,INDIRECT(SUBSTITUTE($J185," ","")&amp;"Manufactures"),2,0),"Требуется код страны"))</f>
        <v>Бангладеш</v>
      </c>
      <c r="AU185" s="76">
        <f t="shared" si="2"/>
        <v>0.1</v>
      </c>
      <c r="AV185" s="43">
        <f t="shared" si="3"/>
        <v>0.15000000000000002</v>
      </c>
      <c r="AW185" s="43">
        <f t="shared" si="4"/>
        <v>3.8000000000000003</v>
      </c>
      <c r="AX185" s="43">
        <f t="shared" si="5"/>
        <v>5.7000000000000011</v>
      </c>
      <c r="AY185" s="155">
        <v>8.2876315789473693</v>
      </c>
      <c r="AZ185" s="156">
        <f t="shared" si="6"/>
        <v>314.93000000000006</v>
      </c>
      <c r="BA185" s="45">
        <f>IF(A185&lt;&gt;"",IF(_xlfn.XLOOKUP(A185,'1C'!A:A,'1C'!A:A,0,0)&gt;0,1,0),"")</f>
        <v>0</v>
      </c>
      <c r="BB185" s="150">
        <f>IF(C185&lt;&gt;"",IF(_xlfn.XLOOKUP(C185,'1C'!S:S,'1C'!S:S,0,0)&gt;0,0,1),"")</f>
        <v>0</v>
      </c>
      <c r="BC185" s="45">
        <f t="shared" si="7"/>
        <v>1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06-461-09</v>
      </c>
      <c r="C186" s="44" t="s">
        <v>2219</v>
      </c>
      <c r="D186" s="43" t="str">
        <f>VLOOKUP(C186,Names!A:B,2,0)</f>
        <v>Old Fashion Archive</v>
      </c>
      <c r="E186" s="43" t="str">
        <f>IF(F186&lt;&gt;"",IFERROR(VLOOKUP(F186,Категории!A:B,2,0),""),"Требуется категория")</f>
        <v>Бейсболки</v>
      </c>
      <c r="F186" s="44" t="s">
        <v>327</v>
      </c>
      <c r="G186" s="44" t="s">
        <v>2712</v>
      </c>
      <c r="H186" s="44" t="s">
        <v>388</v>
      </c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N186" s="141" t="str">
        <f>Order!B184</f>
        <v>100% Хлопок</v>
      </c>
      <c r="P186" s="44" t="s">
        <v>43</v>
      </c>
      <c r="Q186" s="59" t="s">
        <v>15</v>
      </c>
      <c r="R186" s="58" t="s">
        <v>382</v>
      </c>
      <c r="S186" s="44">
        <v>12</v>
      </c>
      <c r="AQ186" s="59">
        <f t="shared" si="1"/>
        <v>12</v>
      </c>
      <c r="AR186" s="66" t="str">
        <f>Order!A184</f>
        <v>BD</v>
      </c>
      <c r="AS186" s="56" t="str">
        <f ca="1">IF(BA186&gt;0,_xlfn.XLOOKUP(A186,'1C'!$A:$A,'1C'!P:P,"",0,),IF(AR186&lt;&gt;"",VLOOKUP(AR186,INDIRECT(SUBSTITUTE($J186," ","")&amp;"Manufactures"),3,0),"Требуется код страны"))</f>
        <v>American Needle, Inc; 1275 Busch Parkway, Buffalo Grove, IL 60089, USA</v>
      </c>
      <c r="AT186" s="56" t="str">
        <f ca="1">IF(BA186&gt;0,_xlfn.XLOOKUP(A186,'1C'!$A:$A,'1C'!O:O,"",0),IF(AR186&lt;&gt;"",VLOOKUP(AR186,INDIRECT(SUBSTITUTE($J186," ","")&amp;"Manufactures"),2,0),"Требуется код страны"))</f>
        <v>Бангладеш</v>
      </c>
      <c r="AU186" s="76">
        <f t="shared" si="2"/>
        <v>0.1</v>
      </c>
      <c r="AV186" s="43">
        <f t="shared" si="3"/>
        <v>0.15000000000000002</v>
      </c>
      <c r="AW186" s="43">
        <f t="shared" si="4"/>
        <v>1.2000000000000002</v>
      </c>
      <c r="AX186" s="43">
        <f t="shared" si="5"/>
        <v>1.8000000000000003</v>
      </c>
      <c r="AY186" s="155">
        <v>6.8</v>
      </c>
      <c r="AZ186" s="156">
        <f t="shared" si="6"/>
        <v>81.599999999999994</v>
      </c>
      <c r="BA186" s="45">
        <f>IF(A186&lt;&gt;"",IF(_xlfn.XLOOKUP(A186,'1C'!A:A,'1C'!A:A,0,0)&gt;0,1,0),"")</f>
        <v>0</v>
      </c>
      <c r="BB186" s="150">
        <f>IF(C186&lt;&gt;"",IF(_xlfn.XLOOKUP(C186,'1C'!S:S,'1C'!S:S,0,0)&gt;0,0,1),"")</f>
        <v>0</v>
      </c>
      <c r="BC186" s="45">
        <f t="shared" si="7"/>
        <v>1</v>
      </c>
    </row>
    <row r="187" spans="1:55" ht="123.95" customHeight="1">
      <c r="A187" s="43" t="str">
        <f t="shared" si="0"/>
        <v>44740A-STEstnv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06-304-39</v>
      </c>
      <c r="C187" s="44" t="s">
        <v>2220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1105</v>
      </c>
      <c r="L187" s="59" t="str">
        <f>IF(K187&lt;&gt;"",IFERROR(VLOOKUP(A187,'1C'!A:T,8,0),IFERROR(VLOOKUP(K187,Colors!D:E,2,0),"")),"")</f>
        <v>кремовый / темно-синий</v>
      </c>
      <c r="M187" s="59" t="str">
        <f>IF(K187&lt;&gt;"",IFERROR(VLOOKUP(A187,'1C'!A:T,18,0),IFERROR(VLOOKUP(K187,Colors!D:E,2,0),"")),"")</f>
        <v>бежевый</v>
      </c>
      <c r="N187" s="147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59" t="s">
        <v>15</v>
      </c>
      <c r="R187" s="43" t="str">
        <f>IF(A187&lt;&gt;"",_xlfn.XLOOKUP(A187,'1C'!A:A,'1C'!K:K,_xlfn.XLOOKUP(C187,'1C'!S:S,'1C'!K:K,"",0),0),"")</f>
        <v>Унисекс</v>
      </c>
      <c r="S187" s="44">
        <v>12</v>
      </c>
      <c r="AQ187" s="59">
        <f t="shared" si="1"/>
        <v>12</v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>
        <f t="shared" si="4"/>
        <v>1.2000000000000002</v>
      </c>
      <c r="AX187" s="43">
        <f t="shared" si="5"/>
        <v>1.8000000000000003</v>
      </c>
      <c r="AY187" s="155">
        <v>8.2874999999999996</v>
      </c>
      <c r="AZ187" s="156">
        <f t="shared" si="6"/>
        <v>99.449999999999989</v>
      </c>
      <c r="BA187" s="45">
        <f>IF(A187&lt;&gt;"",IF(_xlfn.XLOOKUP(A187,'1C'!A:A,'1C'!A:A,0,0)&gt;0,1,0),"")</f>
        <v>1</v>
      </c>
      <c r="BB187" s="150">
        <f>IF(C187&lt;&gt;"",IF(_xlfn.XLOOKUP(C187,'1C'!S:S,'1C'!S:S,0,0)&gt;0,0,1),"")</f>
        <v>0</v>
      </c>
      <c r="BC187" s="45">
        <f t="shared" si="7"/>
        <v>0</v>
      </c>
    </row>
    <row r="188" spans="1:55" ht="119.65" customHeight="1">
      <c r="A188" s="43" t="str">
        <f t="shared" si="0"/>
        <v>44740A-WHAnavb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06-092-16</v>
      </c>
      <c r="C188" s="44" t="s">
        <v>2221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1215</v>
      </c>
      <c r="L188" s="59" t="str">
        <f>IF(K188&lt;&gt;"",IFERROR(VLOOKUP(A188,'1C'!A:T,8,0),IFERROR(VLOOKUP(K188,Colors!D:E,2,0),"")),"")</f>
        <v>темно-синий</v>
      </c>
      <c r="M188" s="59" t="str">
        <f>IF(K188&lt;&gt;"",IFERROR(VLOOKUP(A188,'1C'!A:T,18,0),IFERROR(VLOOKUP(K188,Colors!D:E,2,0),"")),"")</f>
        <v>синий</v>
      </c>
      <c r="N188" s="147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59" t="s">
        <v>15</v>
      </c>
      <c r="R188" s="43" t="str">
        <f>IF(A188&lt;&gt;"",_xlfn.XLOOKUP(A188,'1C'!A:A,'1C'!K:K,_xlfn.XLOOKUP(C188,'1C'!S:S,'1C'!K:K,"",0),0),"")</f>
        <v>Унисекс</v>
      </c>
      <c r="S188" s="44">
        <v>12</v>
      </c>
      <c r="AQ188" s="59">
        <f t="shared" si="1"/>
        <v>12</v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>
        <f t="shared" si="4"/>
        <v>1.2000000000000002</v>
      </c>
      <c r="AX188" s="43">
        <f t="shared" si="5"/>
        <v>1.8000000000000003</v>
      </c>
      <c r="AY188" s="155">
        <v>8.2874999999999996</v>
      </c>
      <c r="AZ188" s="156">
        <f t="shared" si="6"/>
        <v>99.449999999999989</v>
      </c>
      <c r="BA188" s="45">
        <f>IF(A188&lt;&gt;"",IF(_xlfn.XLOOKUP(A188,'1C'!A:A,'1C'!A:A,0,0)&gt;0,1,0),"")</f>
        <v>1</v>
      </c>
      <c r="BB188" s="150">
        <f>IF(C188&lt;&gt;"",IF(_xlfn.XLOOKUP(C188,'1C'!S:S,'1C'!S:S,0,0)&gt;0,0,1),"")</f>
        <v>0</v>
      </c>
      <c r="BC188" s="45">
        <f t="shared" si="7"/>
        <v>0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06-462-19</v>
      </c>
      <c r="C189" s="44" t="s">
        <v>2222</v>
      </c>
      <c r="D189" s="43" t="str">
        <f>VLOOKUP(C189,Names!A:B,2,0)</f>
        <v>Yokohama Whales Archive</v>
      </c>
      <c r="E189" s="43" t="str">
        <f>IF(F189&lt;&gt;"",IFERROR(VLOOKUP(F189,Категории!A:B,2,0),""),"Требуется категория")</f>
        <v>Бейсболки</v>
      </c>
      <c r="F189" s="44" t="s">
        <v>327</v>
      </c>
      <c r="G189" s="44" t="s">
        <v>883</v>
      </c>
      <c r="H189" s="44" t="s">
        <v>388</v>
      </c>
      <c r="J189" s="43" t="str">
        <f>'1C'!$AF$1</f>
        <v>American Needle</v>
      </c>
      <c r="K189" s="104" t="s">
        <v>2292</v>
      </c>
      <c r="L189" s="58" t="s">
        <v>91</v>
      </c>
      <c r="M189" s="58" t="s">
        <v>91</v>
      </c>
      <c r="N189" s="141" t="str">
        <f>Order!B187</f>
        <v>100% Хлопок</v>
      </c>
      <c r="P189" s="44" t="s">
        <v>43</v>
      </c>
      <c r="Q189" s="59" t="s">
        <v>15</v>
      </c>
      <c r="R189" s="58" t="s">
        <v>382</v>
      </c>
      <c r="S189" s="44">
        <v>28</v>
      </c>
      <c r="AQ189" s="59">
        <f t="shared" si="1"/>
        <v>28</v>
      </c>
      <c r="AR189" s="66" t="str">
        <f>Order!A187</f>
        <v>BD</v>
      </c>
      <c r="AS189" s="56" t="str">
        <f ca="1">IF(BA189&gt;0,_xlfn.XLOOKUP(A189,'1C'!$A:$A,'1C'!P:P,"",0,),IF(AR189&lt;&gt;"",VLOOKUP(AR189,INDIRECT(SUBSTITUTE($J189," ","")&amp;"Manufactures"),3,0),"Требуется код страны"))</f>
        <v>American Needle, Inc; 1275 Busch Parkway, Buffalo Grove, IL 60089, USA</v>
      </c>
      <c r="AT189" s="56" t="str">
        <f ca="1">IF(BA189&gt;0,_xlfn.XLOOKUP(A189,'1C'!$A:$A,'1C'!O:O,"",0),IF(AR189&lt;&gt;"",VLOOKUP(AR189,INDIRECT(SUBSTITUTE($J189," ","")&amp;"Manufactures"),2,0),"Требуется код страны"))</f>
        <v>Бангладеш</v>
      </c>
      <c r="AU189" s="76">
        <f t="shared" si="2"/>
        <v>0.1</v>
      </c>
      <c r="AV189" s="43">
        <f t="shared" si="3"/>
        <v>0.15000000000000002</v>
      </c>
      <c r="AW189" s="43">
        <f t="shared" si="4"/>
        <v>2.8000000000000003</v>
      </c>
      <c r="AX189" s="43">
        <f t="shared" si="5"/>
        <v>4.2000000000000011</v>
      </c>
      <c r="AY189" s="155">
        <v>8.2874999999999996</v>
      </c>
      <c r="AZ189" s="156">
        <f t="shared" si="6"/>
        <v>232.04999999999998</v>
      </c>
      <c r="BA189" s="45">
        <f>IF(A189&lt;&gt;"",IF(_xlfn.XLOOKUP(A189,'1C'!A:A,'1C'!A:A,0,0)&gt;0,1,0),"")</f>
        <v>0</v>
      </c>
      <c r="BB189" s="150">
        <f>IF(C189&lt;&gt;"",IF(_xlfn.XLOOKUP(C189,'1C'!S:S,'1C'!S:S,0,0)&gt;0,0,1),"")</f>
        <v>0</v>
      </c>
      <c r="BC189" s="45">
        <f t="shared" si="7"/>
        <v>1</v>
      </c>
    </row>
    <row r="190" spans="1:55" ht="119.65" customHeight="1">
      <c r="A190" s="43" t="str">
        <f t="shared" si="0"/>
        <v>44742A-OASblk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2223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843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47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59" t="s">
        <v>15</v>
      </c>
      <c r="R190" s="43" t="str">
        <f>IF(A190&lt;&gt;"",_xlfn.XLOOKUP(A190,'1C'!A:A,'1C'!K:K,_xlfn.XLOOKUP(C190,'1C'!S:S,'1C'!K:K,"",0),0),"")</f>
        <v>Унисекс</v>
      </c>
      <c r="S190" s="44">
        <v>6</v>
      </c>
      <c r="AQ190" s="59">
        <f t="shared" si="1"/>
        <v>6</v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>
        <f t="shared" si="4"/>
        <v>0.60000000000000009</v>
      </c>
      <c r="AX190" s="43">
        <f t="shared" si="5"/>
        <v>0.90000000000000013</v>
      </c>
      <c r="AY190" s="155">
        <v>8.2883333333333322</v>
      </c>
      <c r="AZ190" s="156">
        <f t="shared" si="6"/>
        <v>49.72999999999999</v>
      </c>
      <c r="BA190" s="45">
        <f>IF(A190&lt;&gt;"",IF(_xlfn.XLOOKUP(A190,'1C'!A:A,'1C'!A:A,0,0)&gt;0,1,0),"")</f>
        <v>1</v>
      </c>
      <c r="BB190" s="150">
        <f>IF(C190&lt;&gt;"",IF(_xlfn.XLOOKUP(C190,'1C'!S:S,'1C'!S:S,0,0)&gt;0,0,1),"")</f>
        <v>0</v>
      </c>
      <c r="BC190" s="45">
        <f t="shared" si="7"/>
        <v>0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06-463-16</v>
      </c>
      <c r="C191" s="44" t="s">
        <v>2224</v>
      </c>
      <c r="D191" s="43" t="str">
        <f>VLOOKUP(C191,Names!A:B,2,0)</f>
        <v>CHI AMERICAN GIANTS Archive NL</v>
      </c>
      <c r="E191" s="43" t="str">
        <f>IF(F191&lt;&gt;"",IFERROR(VLOOKUP(F191,Категории!A:B,2,0),""),"Требуется категория")</f>
        <v>Бейсболки</v>
      </c>
      <c r="F191" s="44" t="s">
        <v>327</v>
      </c>
      <c r="G191" s="44" t="s">
        <v>883</v>
      </c>
      <c r="H191" s="44" t="s">
        <v>388</v>
      </c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N191" s="141" t="str">
        <f>Order!B189</f>
        <v>100% Хлопок</v>
      </c>
      <c r="P191" s="44" t="s">
        <v>43</v>
      </c>
      <c r="Q191" s="59" t="s">
        <v>15</v>
      </c>
      <c r="R191" s="58" t="s">
        <v>382</v>
      </c>
      <c r="S191" s="44">
        <v>24</v>
      </c>
      <c r="AQ191" s="59">
        <f t="shared" si="1"/>
        <v>24</v>
      </c>
      <c r="AR191" s="66" t="str">
        <f>Order!A189</f>
        <v>BD</v>
      </c>
      <c r="AS191" s="56" t="str">
        <f ca="1">IF(BA191&gt;0,_xlfn.XLOOKUP(A191,'1C'!$A:$A,'1C'!P:P,"",0,),IF(AR191&lt;&gt;"",VLOOKUP(AR191,INDIRECT(SUBSTITUTE($J191," ","")&amp;"Manufactures"),3,0),"Требуется код страны"))</f>
        <v>American Needle, Inc; 1275 Busch Parkway, Buffalo Grove, IL 60089, USA</v>
      </c>
      <c r="AT191" s="56" t="str">
        <f ca="1">IF(BA191&gt;0,_xlfn.XLOOKUP(A191,'1C'!$A:$A,'1C'!O:O,"",0),IF(AR191&lt;&gt;"",VLOOKUP(AR191,INDIRECT(SUBSTITUTE($J191," ","")&amp;"Manufactures"),2,0),"Требуется код страны"))</f>
        <v>Бангладеш</v>
      </c>
      <c r="AU191" s="76">
        <f t="shared" si="2"/>
        <v>0.1</v>
      </c>
      <c r="AV191" s="43">
        <f t="shared" si="3"/>
        <v>0.15000000000000002</v>
      </c>
      <c r="AW191" s="43">
        <f t="shared" si="4"/>
        <v>2.4000000000000004</v>
      </c>
      <c r="AX191" s="43">
        <f t="shared" si="5"/>
        <v>3.6000000000000005</v>
      </c>
      <c r="AY191" s="155">
        <v>8.2874999999999996</v>
      </c>
      <c r="AZ191" s="156">
        <f t="shared" si="6"/>
        <v>198.89999999999998</v>
      </c>
      <c r="BA191" s="45">
        <f>IF(A191&lt;&gt;"",IF(_xlfn.XLOOKUP(A191,'1C'!A:A,'1C'!A:A,0,0)&gt;0,1,0),"")</f>
        <v>0</v>
      </c>
      <c r="BB191" s="150">
        <f>IF(C191&lt;&gt;"",IF(_xlfn.XLOOKUP(C191,'1C'!S:S,'1C'!S:S,0,0)&gt;0,0,1),"")</f>
        <v>0</v>
      </c>
      <c r="BC191" s="45">
        <f t="shared" si="7"/>
        <v>1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2225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47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59" t="s">
        <v>15</v>
      </c>
      <c r="R192" s="43" t="str">
        <f>IF(A192&lt;&gt;"",_xlfn.XLOOKUP(A192,'1C'!A:A,'1C'!K:K,_xlfn.XLOOKUP(C192,'1C'!S:S,'1C'!K:K,"",0),0),"")</f>
        <v>Унисекс</v>
      </c>
      <c r="S192" s="44">
        <v>18</v>
      </c>
      <c r="AQ192" s="59">
        <f t="shared" si="1"/>
        <v>18</v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>
        <f t="shared" si="4"/>
        <v>1.8</v>
      </c>
      <c r="AX192" s="43">
        <f t="shared" si="5"/>
        <v>2.7</v>
      </c>
      <c r="AY192" s="155">
        <v>8.2877777777777784</v>
      </c>
      <c r="AZ192" s="156">
        <f t="shared" si="6"/>
        <v>149.18</v>
      </c>
      <c r="BA192" s="45">
        <f>IF(A192&lt;&gt;"",IF(_xlfn.XLOOKUP(A192,'1C'!A:A,'1C'!A:A,0,0)&gt;0,1,0),"")</f>
        <v>1</v>
      </c>
      <c r="BB192" s="150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06-464-16</v>
      </c>
      <c r="C193" s="44" t="s">
        <v>2226</v>
      </c>
      <c r="D193" s="43" t="str">
        <f>VLOOKUP(C193,Names!A:B,2,0)</f>
        <v>KC MONARCHS Archive NL</v>
      </c>
      <c r="E193" s="43" t="str">
        <f>IF(F193&lt;&gt;"",IFERROR(VLOOKUP(F193,Категории!A:B,2,0),""),"Требуется категория")</f>
        <v>Бейсболки</v>
      </c>
      <c r="F193" s="44" t="s">
        <v>327</v>
      </c>
      <c r="G193" s="44" t="s">
        <v>883</v>
      </c>
      <c r="H193" s="44" t="s">
        <v>388</v>
      </c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N193" s="141" t="str">
        <f>Order!B191</f>
        <v>100% Хлопок</v>
      </c>
      <c r="P193" s="44" t="s">
        <v>43</v>
      </c>
      <c r="Q193" s="59" t="s">
        <v>15</v>
      </c>
      <c r="R193" s="58" t="s">
        <v>382</v>
      </c>
      <c r="S193" s="44">
        <v>14</v>
      </c>
      <c r="AQ193" s="59">
        <f t="shared" si="1"/>
        <v>14</v>
      </c>
      <c r="AR193" s="66" t="str">
        <f>Order!A191</f>
        <v>BD</v>
      </c>
      <c r="AS193" s="56" t="str">
        <f ca="1">IF(BA193&gt;0,_xlfn.XLOOKUP(A193,'1C'!$A:$A,'1C'!P:P,"",0,),IF(AR193&lt;&gt;"",VLOOKUP(AR193,INDIRECT(SUBSTITUTE($J193," ","")&amp;"Manufactures"),3,0),"Требуется код страны"))</f>
        <v>American Needle, Inc; 1275 Busch Parkway, Buffalo Grove, IL 60089, USA</v>
      </c>
      <c r="AT193" s="56" t="str">
        <f ca="1">IF(BA193&gt;0,_xlfn.XLOOKUP(A193,'1C'!$A:$A,'1C'!O:O,"",0),IF(AR193&lt;&gt;"",VLOOKUP(AR193,INDIRECT(SUBSTITUTE($J193," ","")&amp;"Manufactures"),2,0),"Требуется код страны"))</f>
        <v>Бангладеш</v>
      </c>
      <c r="AU193" s="76">
        <f t="shared" si="2"/>
        <v>0.1</v>
      </c>
      <c r="AV193" s="43">
        <f t="shared" si="3"/>
        <v>0.15000000000000002</v>
      </c>
      <c r="AW193" s="43">
        <f t="shared" si="4"/>
        <v>1.4000000000000001</v>
      </c>
      <c r="AX193" s="43">
        <f t="shared" si="5"/>
        <v>2.1000000000000005</v>
      </c>
      <c r="AY193" s="155">
        <v>8.2878571428571437</v>
      </c>
      <c r="AZ193" s="156">
        <f t="shared" si="6"/>
        <v>116.03000000000002</v>
      </c>
      <c r="BA193" s="45">
        <f>IF(A193&lt;&gt;"",IF(_xlfn.XLOOKUP(A193,'1C'!A:A,'1C'!A:A,0,0)&gt;0,1,0),"")</f>
        <v>0</v>
      </c>
      <c r="BB193" s="150">
        <f>IF(C193&lt;&gt;"",IF(_xlfn.XLOOKUP(C193,'1C'!S:S,'1C'!S:S,0,0)&gt;0,0,1),"")</f>
        <v>0</v>
      </c>
      <c r="BC193" s="45">
        <f t="shared" si="7"/>
        <v>1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06-465-16</v>
      </c>
      <c r="C194" s="44" t="s">
        <v>2227</v>
      </c>
      <c r="D194" s="43" t="str">
        <f>VLOOKUP(C194,Names!A:B,2,0)</f>
        <v>Los Angeles White Sox Archive NL</v>
      </c>
      <c r="E194" s="43" t="str">
        <f>IF(F194&lt;&gt;"",IFERROR(VLOOKUP(F194,Категории!A:B,2,0),""),"Требуется категория")</f>
        <v>Бейсболки</v>
      </c>
      <c r="F194" s="44" t="s">
        <v>327</v>
      </c>
      <c r="G194" s="44" t="s">
        <v>883</v>
      </c>
      <c r="H194" s="44" t="s">
        <v>388</v>
      </c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N194" s="141" t="str">
        <f>Order!B192</f>
        <v>100% Хлопок</v>
      </c>
      <c r="P194" s="44" t="s">
        <v>43</v>
      </c>
      <c r="Q194" s="59" t="s">
        <v>15</v>
      </c>
      <c r="R194" s="58" t="s">
        <v>382</v>
      </c>
      <c r="S194" s="44">
        <v>46</v>
      </c>
      <c r="AQ194" s="59">
        <f t="shared" si="1"/>
        <v>46</v>
      </c>
      <c r="AR194" s="66" t="str">
        <f>Order!A192</f>
        <v>BD</v>
      </c>
      <c r="AS194" s="56" t="str">
        <f ca="1">IF(BA194&gt;0,_xlfn.XLOOKUP(A194,'1C'!$A:$A,'1C'!P:P,"",0,),IF(AR194&lt;&gt;"",VLOOKUP(AR194,INDIRECT(SUBSTITUTE($J194," ","")&amp;"Manufactures"),3,0),"Требуется код страны"))</f>
        <v>American Needle, Inc; 1275 Busch Parkway, Buffalo Grove, IL 60089, USA</v>
      </c>
      <c r="AT194" s="56" t="str">
        <f ca="1">IF(BA194&gt;0,_xlfn.XLOOKUP(A194,'1C'!$A:$A,'1C'!O:O,"",0),IF(AR194&lt;&gt;"",VLOOKUP(AR194,INDIRECT(SUBSTITUTE($J194," ","")&amp;"Manufactures"),2,0),"Требуется код страны"))</f>
        <v>Бангладеш</v>
      </c>
      <c r="AU194" s="76">
        <f t="shared" si="2"/>
        <v>0.1</v>
      </c>
      <c r="AV194" s="43">
        <f t="shared" si="3"/>
        <v>0.15000000000000002</v>
      </c>
      <c r="AW194" s="43">
        <f t="shared" si="4"/>
        <v>4.6000000000000005</v>
      </c>
      <c r="AX194" s="43">
        <f t="shared" si="5"/>
        <v>6.9000000000000012</v>
      </c>
      <c r="AY194" s="155">
        <v>8.2876086956521746</v>
      </c>
      <c r="AZ194" s="156">
        <f t="shared" si="6"/>
        <v>381.23</v>
      </c>
      <c r="BA194" s="45">
        <f>IF(A194&lt;&gt;"",IF(_xlfn.XLOOKUP(A194,'1C'!A:A,'1C'!A:A,0,0)&gt;0,1,0),"")</f>
        <v>0</v>
      </c>
      <c r="BB194" s="150">
        <f>IF(C194&lt;&gt;"",IF(_xlfn.XLOOKUP(C194,'1C'!S:S,'1C'!S:S,0,0)&gt;0,0,1),"")</f>
        <v>0</v>
      </c>
      <c r="BC194" s="45">
        <f t="shared" si="7"/>
        <v>1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2228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47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59" t="s">
        <v>15</v>
      </c>
      <c r="R195" s="43" t="str">
        <f>IF(A195&lt;&gt;"",_xlfn.XLOOKUP(A195,'1C'!A:A,'1C'!K:K,_xlfn.XLOOKUP(C195,'1C'!S:S,'1C'!K:K,"",0),0),"")</f>
        <v>Унисекс</v>
      </c>
      <c r="S195" s="44">
        <v>36</v>
      </c>
      <c r="AQ195" s="59">
        <f t="shared" si="1"/>
        <v>36</v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>
        <f t="shared" si="4"/>
        <v>3.6</v>
      </c>
      <c r="AX195" s="43">
        <f t="shared" si="5"/>
        <v>5.4</v>
      </c>
      <c r="AY195" s="155">
        <v>8.2875000000000014</v>
      </c>
      <c r="AZ195" s="156">
        <f t="shared" si="6"/>
        <v>298.35000000000002</v>
      </c>
      <c r="BA195" s="45">
        <f>IF(A195&lt;&gt;"",IF(_xlfn.XLOOKUP(A195,'1C'!A:A,'1C'!A:A,0,0)&gt;0,1,0),"")</f>
        <v>1</v>
      </c>
      <c r="BB195" s="150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44747A-MMLblor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06-096-05</v>
      </c>
      <c r="C196" s="44" t="s">
        <v>2229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930</v>
      </c>
      <c r="L196" s="59" t="str">
        <f>IF(K196&lt;&gt;"",IFERROR(VLOOKUP(A196,'1C'!A:T,8,0),IFERROR(VLOOKUP(K196,Colors!D:E,2,0),"")),"")</f>
        <v>темно-серый</v>
      </c>
      <c r="M196" s="59" t="str">
        <f>IF(K196&lt;&gt;"",IFERROR(VLOOKUP(A196,'1C'!A:T,18,0),IFERROR(VLOOKUP(K196,Colors!D:E,2,0),"")),"")</f>
        <v>серый</v>
      </c>
      <c r="N196" s="147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59" t="s">
        <v>15</v>
      </c>
      <c r="R196" s="43" t="str">
        <f>IF(A196&lt;&gt;"",_xlfn.XLOOKUP(A196,'1C'!A:A,'1C'!K:K,_xlfn.XLOOKUP(C196,'1C'!S:S,'1C'!K:K,"",0),0),"")</f>
        <v>Унисекс</v>
      </c>
      <c r="S196" s="44">
        <v>49</v>
      </c>
      <c r="AQ196" s="59">
        <f t="shared" si="1"/>
        <v>49</v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>
        <f t="shared" si="4"/>
        <v>4.9000000000000004</v>
      </c>
      <c r="AX196" s="43">
        <f t="shared" si="5"/>
        <v>7.3500000000000014</v>
      </c>
      <c r="AY196" s="155">
        <v>8.2875510204081628</v>
      </c>
      <c r="AZ196" s="156">
        <f t="shared" si="6"/>
        <v>406.09</v>
      </c>
      <c r="BA196" s="45">
        <f>IF(A196&lt;&gt;"",IF(_xlfn.XLOOKUP(A196,'1C'!A:A,'1C'!A:A,0,0)&gt;0,1,0),"")</f>
        <v>1</v>
      </c>
      <c r="BB196" s="150">
        <f>IF(C196&lt;&gt;"",IF(_xlfn.XLOOKUP(C196,'1C'!S:S,'1C'!S:S,0,0)&gt;0,0,1),"")</f>
        <v>0</v>
      </c>
      <c r="BC196" s="45">
        <f t="shared" si="7"/>
        <v>0</v>
      </c>
    </row>
    <row r="197" spans="1:55" ht="119.65" customHeight="1">
      <c r="A197" s="43" t="str">
        <f t="shared" si="0"/>
        <v>44747A-MOUnvor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06-312-91</v>
      </c>
      <c r="C197" s="44" t="s">
        <v>2230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1097</v>
      </c>
      <c r="L197" s="59" t="str">
        <f>IF(K197&lt;&gt;"",IFERROR(VLOOKUP(A197,'1C'!A:T,8,0),IFERROR(VLOOKUP(K197,Colors!D:E,2,0),"")),"")</f>
        <v>темно-синий / оранжевый</v>
      </c>
      <c r="M197" s="59" t="str">
        <f>IF(K197&lt;&gt;"",IFERROR(VLOOKUP(A197,'1C'!A:T,18,0),IFERROR(VLOOKUP(K197,Colors!D:E,2,0),"")),"")</f>
        <v>синий</v>
      </c>
      <c r="N197" s="147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59" t="s">
        <v>15</v>
      </c>
      <c r="R197" s="43" t="str">
        <f>IF(A197&lt;&gt;"",_xlfn.XLOOKUP(A197,'1C'!A:A,'1C'!K:K,_xlfn.XLOOKUP(C197,'1C'!S:S,'1C'!K:K,"",0),0),"")</f>
        <v>Унисекс</v>
      </c>
      <c r="S197" s="44">
        <v>58</v>
      </c>
      <c r="AQ197" s="59">
        <f t="shared" si="1"/>
        <v>58</v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>
        <f t="shared" si="4"/>
        <v>5.8000000000000007</v>
      </c>
      <c r="AX197" s="43">
        <f t="shared" si="5"/>
        <v>8.7000000000000011</v>
      </c>
      <c r="AY197" s="155">
        <v>8.2875862068965525</v>
      </c>
      <c r="AZ197" s="156">
        <f t="shared" si="6"/>
        <v>480.68000000000006</v>
      </c>
      <c r="BA197" s="45">
        <f>IF(A197&lt;&gt;"",IF(_xlfn.XLOOKUP(A197,'1C'!A:A,'1C'!A:A,0,0)&gt;0,1,0),"")</f>
        <v>1</v>
      </c>
      <c r="BB197" s="150">
        <f>IF(C197&lt;&gt;"",IF(_xlfn.XLOOKUP(C197,'1C'!S:S,'1C'!S:S,0,0)&gt;0,0,1),"")</f>
        <v>0</v>
      </c>
      <c r="BC197" s="45">
        <f t="shared" si="7"/>
        <v>0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06-466-09</v>
      </c>
      <c r="C198" s="44" t="s">
        <v>2231</v>
      </c>
      <c r="D198" s="43" t="str">
        <f>VLOOKUP(C198,Names!A:B,2,0)</f>
        <v>NY BLACK YANKEES Archive NL</v>
      </c>
      <c r="E198" s="43" t="str">
        <f>IF(F198&lt;&gt;"",IFERROR(VLOOKUP(F198,Категории!A:B,2,0),""),"Требуется категория")</f>
        <v>Бейсболки</v>
      </c>
      <c r="F198" s="44" t="s">
        <v>327</v>
      </c>
      <c r="G198" s="44" t="s">
        <v>883</v>
      </c>
      <c r="H198" s="44" t="s">
        <v>388</v>
      </c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N198" s="141" t="str">
        <f>Order!B196</f>
        <v>100% Хлопок</v>
      </c>
      <c r="P198" s="44" t="s">
        <v>43</v>
      </c>
      <c r="Q198" s="59" t="s">
        <v>15</v>
      </c>
      <c r="R198" s="58" t="s">
        <v>382</v>
      </c>
      <c r="S198" s="44">
        <v>51</v>
      </c>
      <c r="AQ198" s="59">
        <f t="shared" si="1"/>
        <v>51</v>
      </c>
      <c r="AR198" s="66" t="str">
        <f>Order!A196</f>
        <v>BD</v>
      </c>
      <c r="AS198" s="56" t="str">
        <f ca="1">IF(BA198&gt;0,_xlfn.XLOOKUP(A198,'1C'!$A:$A,'1C'!P:P,"",0,),IF(AR198&lt;&gt;"",VLOOKUP(AR198,INDIRECT(SUBSTITUTE($J198," ","")&amp;"Manufactures"),3,0),"Требуется код страны"))</f>
        <v>American Needle, Inc; 1275 Busch Parkway, Buffalo Grove, IL 60089, USA</v>
      </c>
      <c r="AT198" s="56" t="str">
        <f ca="1">IF(BA198&gt;0,_xlfn.XLOOKUP(A198,'1C'!$A:$A,'1C'!O:O,"",0),IF(AR198&lt;&gt;"",VLOOKUP(AR198,INDIRECT(SUBSTITUTE($J198," ","")&amp;"Manufactures"),2,0),"Требуется код страны"))</f>
        <v>Бангладеш</v>
      </c>
      <c r="AU198" s="76">
        <f t="shared" si="2"/>
        <v>0.1</v>
      </c>
      <c r="AV198" s="43">
        <f t="shared" si="3"/>
        <v>0.15000000000000002</v>
      </c>
      <c r="AW198" s="43">
        <f t="shared" si="4"/>
        <v>5.1000000000000005</v>
      </c>
      <c r="AX198" s="43">
        <f t="shared" si="5"/>
        <v>7.6500000000000012</v>
      </c>
      <c r="AY198" s="155">
        <v>8.2874509803921566</v>
      </c>
      <c r="AZ198" s="156">
        <f t="shared" si="6"/>
        <v>422.65999999999997</v>
      </c>
      <c r="BA198" s="45">
        <f>IF(A198&lt;&gt;"",IF(_xlfn.XLOOKUP(A198,'1C'!A:A,'1C'!A:A,0,0)&gt;0,1,0),"")</f>
        <v>0</v>
      </c>
      <c r="BB198" s="150">
        <f>IF(C198&lt;&gt;"",IF(_xlfn.XLOOKUP(C198,'1C'!S:S,'1C'!S:S,0,0)&gt;0,0,1),"")</f>
        <v>0</v>
      </c>
      <c r="BC198" s="45">
        <f t="shared" si="7"/>
        <v>1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06-467-16</v>
      </c>
      <c r="C199" s="44" t="s">
        <v>2232</v>
      </c>
      <c r="D199" s="43" t="str">
        <f>VLOOKUP(C199,Names!A:B,2,0)</f>
        <v>NY CUBANS Archive NL</v>
      </c>
      <c r="E199" s="43" t="str">
        <f>IF(F199&lt;&gt;"",IFERROR(VLOOKUP(F199,Категории!A:B,2,0),""),"Требуется категория")</f>
        <v>Бейсболки</v>
      </c>
      <c r="F199" s="44" t="s">
        <v>327</v>
      </c>
      <c r="G199" s="44" t="s">
        <v>883</v>
      </c>
      <c r="H199" s="44" t="s">
        <v>388</v>
      </c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">
        <v>71</v>
      </c>
      <c r="N199" s="141" t="str">
        <f>Order!B197</f>
        <v>100% Хлопок</v>
      </c>
      <c r="P199" s="44" t="s">
        <v>43</v>
      </c>
      <c r="Q199" s="59" t="s">
        <v>15</v>
      </c>
      <c r="R199" s="58" t="s">
        <v>382</v>
      </c>
      <c r="S199" s="44">
        <v>76</v>
      </c>
      <c r="AQ199" s="59">
        <f t="shared" si="1"/>
        <v>76</v>
      </c>
      <c r="AR199" s="66" t="str">
        <f>Order!A197</f>
        <v>BD</v>
      </c>
      <c r="AS199" s="56" t="str">
        <f ca="1">IF(BA199&gt;0,_xlfn.XLOOKUP(A199,'1C'!$A:$A,'1C'!P:P,"",0,),IF(AR199&lt;&gt;"",VLOOKUP(AR199,INDIRECT(SUBSTITUTE($J199," ","")&amp;"Manufactures"),3,0),"Требуется код страны"))</f>
        <v>American Needle, Inc; 1275 Busch Parkway, Buffalo Grove, IL 60089, USA</v>
      </c>
      <c r="AT199" s="56" t="str">
        <f ca="1">IF(BA199&gt;0,_xlfn.XLOOKUP(A199,'1C'!$A:$A,'1C'!O:O,"",0),IF(AR199&lt;&gt;"",VLOOKUP(AR199,INDIRECT(SUBSTITUTE($J199," ","")&amp;"Manufactures"),2,0),"Требуется код страны"))</f>
        <v>Бангладеш</v>
      </c>
      <c r="AU199" s="76">
        <f t="shared" si="2"/>
        <v>0.1</v>
      </c>
      <c r="AV199" s="43">
        <f t="shared" si="3"/>
        <v>0.15000000000000002</v>
      </c>
      <c r="AW199" s="43">
        <f t="shared" si="4"/>
        <v>7.6000000000000005</v>
      </c>
      <c r="AX199" s="43">
        <f t="shared" si="5"/>
        <v>11.400000000000002</v>
      </c>
      <c r="AY199" s="155">
        <v>8.2874999999999996</v>
      </c>
      <c r="AZ199" s="156">
        <f t="shared" si="6"/>
        <v>629.85</v>
      </c>
      <c r="BA199" s="45">
        <f>IF(A199&lt;&gt;"",IF(_xlfn.XLOOKUP(A199,'1C'!A:A,'1C'!A:A,0,0)&gt;0,1,0),"")</f>
        <v>0</v>
      </c>
      <c r="BB199" s="150">
        <f>IF(C199&lt;&gt;"",IF(_xlfn.XLOOKUP(C199,'1C'!S:S,'1C'!S:S,0,0)&gt;0,0,1),"")</f>
        <v>0</v>
      </c>
      <c r="BC199" s="45">
        <f t="shared" si="7"/>
        <v>1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06-468-21</v>
      </c>
      <c r="C200" s="44" t="s">
        <v>2233</v>
      </c>
      <c r="D200" s="43" t="str">
        <f>VLOOKUP(C200,Names!A:B,2,0)</f>
        <v>Oakland Oaks Archive MILB</v>
      </c>
      <c r="E200" s="43" t="str">
        <f>IF(F200&lt;&gt;"",IFERROR(VLOOKUP(F200,Категории!A:B,2,0),""),"Требуется категория")</f>
        <v>Бейсболки</v>
      </c>
      <c r="F200" s="44" t="s">
        <v>327</v>
      </c>
      <c r="G200" s="44" t="s">
        <v>883</v>
      </c>
      <c r="H200" s="44" t="s">
        <v>388</v>
      </c>
      <c r="J200" s="43" t="str">
        <f>'1C'!$AF$1</f>
        <v>American Needle</v>
      </c>
      <c r="K200" s="104" t="s">
        <v>2293</v>
      </c>
      <c r="L200" s="58" t="s">
        <v>252</v>
      </c>
      <c r="M200" s="58" t="s">
        <v>71</v>
      </c>
      <c r="N200" s="141" t="str">
        <f>Order!B198</f>
        <v>100% Хлопок</v>
      </c>
      <c r="P200" s="44" t="s">
        <v>43</v>
      </c>
      <c r="Q200" s="59" t="s">
        <v>15</v>
      </c>
      <c r="R200" s="58" t="s">
        <v>382</v>
      </c>
      <c r="S200" s="44">
        <v>22</v>
      </c>
      <c r="AQ200" s="59">
        <f t="shared" si="1"/>
        <v>22</v>
      </c>
      <c r="AR200" s="66" t="str">
        <f>Order!A198</f>
        <v>BD</v>
      </c>
      <c r="AS200" s="56" t="str">
        <f ca="1">IF(BA200&gt;0,_xlfn.XLOOKUP(A200,'1C'!$A:$A,'1C'!P:P,"",0,),IF(AR200&lt;&gt;"",VLOOKUP(AR200,INDIRECT(SUBSTITUTE($J200," ","")&amp;"Manufactures"),3,0),"Требуется код страны"))</f>
        <v>American Needle, Inc; 1275 Busch Parkway, Buffalo Grove, IL 60089, USA</v>
      </c>
      <c r="AT200" s="56" t="str">
        <f ca="1">IF(BA200&gt;0,_xlfn.XLOOKUP(A200,'1C'!$A:$A,'1C'!O:O,"",0),IF(AR200&lt;&gt;"",VLOOKUP(AR200,INDIRECT(SUBSTITUTE($J200," ","")&amp;"Manufactures"),2,0),"Требуется код страны"))</f>
        <v>Бангладеш</v>
      </c>
      <c r="AU200" s="76">
        <f t="shared" si="2"/>
        <v>0.1</v>
      </c>
      <c r="AV200" s="43">
        <f t="shared" si="3"/>
        <v>0.15000000000000002</v>
      </c>
      <c r="AW200" s="43">
        <f t="shared" si="4"/>
        <v>2.2000000000000002</v>
      </c>
      <c r="AX200" s="43">
        <f t="shared" si="5"/>
        <v>3.3000000000000007</v>
      </c>
      <c r="AY200" s="155">
        <v>8.2877272727272739</v>
      </c>
      <c r="AZ200" s="156">
        <f t="shared" si="6"/>
        <v>182.33000000000004</v>
      </c>
      <c r="BA200" s="45">
        <f>IF(A200&lt;&gt;"",IF(_xlfn.XLOOKUP(A200,'1C'!A:A,'1C'!A:A,0,0)&gt;0,1,0),"")</f>
        <v>0</v>
      </c>
      <c r="BB200" s="150">
        <f>IF(C200&lt;&gt;"",IF(_xlfn.XLOOKUP(C200,'1C'!S:S,'1C'!S:S,0,0)&gt;0,0,1),"")</f>
        <v>0</v>
      </c>
      <c r="BC200" s="45">
        <f t="shared" si="7"/>
        <v>1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2234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47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59" t="s">
        <v>15</v>
      </c>
      <c r="R201" s="43" t="str">
        <f>IF(A201&lt;&gt;"",_xlfn.XLOOKUP(A201,'1C'!A:A,'1C'!K:K,_xlfn.XLOOKUP(C201,'1C'!S:S,'1C'!K:K,"",0),0),"")</f>
        <v>Унисекс</v>
      </c>
      <c r="S201" s="44">
        <v>46</v>
      </c>
      <c r="AQ201" s="59">
        <f t="shared" si="1"/>
        <v>46</v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>
        <f t="shared" si="4"/>
        <v>4.6000000000000005</v>
      </c>
      <c r="AX201" s="43">
        <f t="shared" si="5"/>
        <v>6.9000000000000012</v>
      </c>
      <c r="AY201" s="155">
        <v>8.2876086956521746</v>
      </c>
      <c r="AZ201" s="156">
        <f t="shared" si="6"/>
        <v>381.23</v>
      </c>
      <c r="BA201" s="45">
        <f>IF(A201&lt;&gt;"",IF(_xlfn.XLOOKUP(A201,'1C'!A:A,'1C'!A:A,0,0)&gt;0,1,0),"")</f>
        <v>1</v>
      </c>
      <c r="BB201" s="150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2235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47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59" t="s">
        <v>15</v>
      </c>
      <c r="R202" s="43" t="str">
        <f>IF(A202&lt;&gt;"",_xlfn.XLOOKUP(A202,'1C'!A:A,'1C'!K:K,_xlfn.XLOOKUP(C202,'1C'!S:S,'1C'!K:K,"",0),0),"")</f>
        <v>Унисекс</v>
      </c>
      <c r="S202" s="44">
        <v>12</v>
      </c>
      <c r="AQ202" s="59">
        <f t="shared" si="1"/>
        <v>12</v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>
        <f t="shared" si="4"/>
        <v>1.2000000000000002</v>
      </c>
      <c r="AX202" s="43">
        <f t="shared" si="5"/>
        <v>1.8000000000000003</v>
      </c>
      <c r="AY202" s="155">
        <v>8.2874999999999996</v>
      </c>
      <c r="AZ202" s="156">
        <f t="shared" si="6"/>
        <v>99.449999999999989</v>
      </c>
      <c r="BA202" s="45">
        <f>IF(A202&lt;&gt;"",IF(_xlfn.XLOOKUP(A202,'1C'!A:A,'1C'!A:A,0,0)&gt;0,1,0),"")</f>
        <v>1</v>
      </c>
      <c r="BB202" s="150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06-316-06</v>
      </c>
      <c r="C203" s="44" t="s">
        <v>2236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1572</v>
      </c>
      <c r="L203" s="59" t="str">
        <f>IF(K203&lt;&gt;"",IFERROR(VLOOKUP(A203,'1C'!A:T,8,0),IFERROR(VLOOKUP(K203,Colors!D:E,2,0),"")),"")</f>
        <v>синий</v>
      </c>
      <c r="M203" s="59" t="str">
        <f>IF(K203&lt;&gt;"",IFERROR(VLOOKUP(A203,'1C'!A:T,18,0),IFERROR(VLOOKUP(K203,Colors!D:E,2,0),"")),"")</f>
        <v>синий</v>
      </c>
      <c r="N203" s="147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59" t="s">
        <v>15</v>
      </c>
      <c r="R203" s="43" t="str">
        <f>IF(A203&lt;&gt;"",_xlfn.XLOOKUP(A203,'1C'!A:A,'1C'!K:K,_xlfn.XLOOKUP(C203,'1C'!S:S,'1C'!K:K,"",0),0),"")</f>
        <v>Унисекс</v>
      </c>
      <c r="S203" s="44">
        <v>12</v>
      </c>
      <c r="AQ203" s="59">
        <f t="shared" si="1"/>
        <v>12</v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>
        <f t="shared" si="4"/>
        <v>1.2000000000000002</v>
      </c>
      <c r="AX203" s="43">
        <f t="shared" si="5"/>
        <v>1.8000000000000003</v>
      </c>
      <c r="AY203" s="155">
        <v>8.2874999999999996</v>
      </c>
      <c r="AZ203" s="156">
        <f t="shared" si="6"/>
        <v>99.449999999999989</v>
      </c>
      <c r="BA203" s="45">
        <f>IF(A203&lt;&gt;"",IF(_xlfn.XLOOKUP(A203,'1C'!A:A,'1C'!A:A,0,0)&gt;0,1,0),"")</f>
        <v>1</v>
      </c>
      <c r="BB203" s="150">
        <f>IF(C203&lt;&gt;"",IF(_xlfn.XLOOKUP(C203,'1C'!S:S,'1C'!S:S,0,0)&gt;0,0,1),"")</f>
        <v>0</v>
      </c>
      <c r="BC203" s="45">
        <f t="shared" si="7"/>
        <v>0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06-469-16</v>
      </c>
      <c r="C204" s="44" t="s">
        <v>2237</v>
      </c>
      <c r="D204" s="43" t="str">
        <f>VLOOKUP(C204,Names!A:B,2,0)</f>
        <v>HOMESTEAD GRAYS Archive NL</v>
      </c>
      <c r="E204" s="43" t="str">
        <f>IF(F204&lt;&gt;"",IFERROR(VLOOKUP(F204,Категории!A:B,2,0),""),"Требуется категория")</f>
        <v>Бейсболки</v>
      </c>
      <c r="F204" s="44" t="s">
        <v>327</v>
      </c>
      <c r="G204" s="44" t="s">
        <v>883</v>
      </c>
      <c r="H204" s="44" t="s">
        <v>388</v>
      </c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N204" s="141" t="str">
        <f>Order!B202</f>
        <v>100% Хлопок</v>
      </c>
      <c r="P204" s="44" t="s">
        <v>43</v>
      </c>
      <c r="Q204" s="59" t="s">
        <v>15</v>
      </c>
      <c r="R204" s="58" t="s">
        <v>382</v>
      </c>
      <c r="S204" s="44">
        <v>12</v>
      </c>
      <c r="AQ204" s="59">
        <f t="shared" si="1"/>
        <v>12</v>
      </c>
      <c r="AR204" s="66" t="str">
        <f>Order!A202</f>
        <v>BD</v>
      </c>
      <c r="AS204" s="56" t="str">
        <f ca="1">IF(BA204&gt;0,_xlfn.XLOOKUP(A204,'1C'!$A:$A,'1C'!P:P,"",0,),IF(AR204&lt;&gt;"",VLOOKUP(AR204,INDIRECT(SUBSTITUTE($J204," ","")&amp;"Manufactures"),3,0),"Требуется код страны"))</f>
        <v>American Needle, Inc; 1275 Busch Parkway, Buffalo Grove, IL 60089, USA</v>
      </c>
      <c r="AT204" s="56" t="str">
        <f ca="1">IF(BA204&gt;0,_xlfn.XLOOKUP(A204,'1C'!$A:$A,'1C'!O:O,"",0),IF(AR204&lt;&gt;"",VLOOKUP(AR204,INDIRECT(SUBSTITUTE($J204," ","")&amp;"Manufactures"),2,0),"Требуется код страны"))</f>
        <v>Бангладеш</v>
      </c>
      <c r="AU204" s="76">
        <f t="shared" si="2"/>
        <v>0.1</v>
      </c>
      <c r="AV204" s="43">
        <f t="shared" si="3"/>
        <v>0.15000000000000002</v>
      </c>
      <c r="AW204" s="43">
        <f t="shared" si="4"/>
        <v>1.2000000000000002</v>
      </c>
      <c r="AX204" s="43">
        <f t="shared" si="5"/>
        <v>1.8000000000000003</v>
      </c>
      <c r="AY204" s="155">
        <v>8.2874999999999996</v>
      </c>
      <c r="AZ204" s="156">
        <f t="shared" si="6"/>
        <v>99.449999999999989</v>
      </c>
      <c r="BA204" s="45">
        <f>IF(A204&lt;&gt;"",IF(_xlfn.XLOOKUP(A204,'1C'!A:A,'1C'!A:A,0,0)&gt;0,1,0),"")</f>
        <v>0</v>
      </c>
      <c r="BB204" s="150">
        <f>IF(C204&lt;&gt;"",IF(_xlfn.XLOOKUP(C204,'1C'!S:S,'1C'!S:S,0,0)&gt;0,0,1),"")</f>
        <v>0</v>
      </c>
      <c r="BC204" s="45">
        <f t="shared" si="7"/>
        <v>1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06-470-16</v>
      </c>
      <c r="C205" s="44" t="s">
        <v>2238</v>
      </c>
      <c r="D205" s="43" t="str">
        <f>VLOOKUP(C205,Names!A:B,2,0)</f>
        <v>NY BLACK YANKEES Archive NL</v>
      </c>
      <c r="E205" s="43" t="str">
        <f>IF(F205&lt;&gt;"",IFERROR(VLOOKUP(F205,Категории!A:B,2,0),""),"Требуется категория")</f>
        <v>Бейсболки</v>
      </c>
      <c r="F205" s="44" t="s">
        <v>327</v>
      </c>
      <c r="G205" s="44" t="s">
        <v>883</v>
      </c>
      <c r="H205" s="44" t="s">
        <v>388</v>
      </c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N205" s="141" t="str">
        <f>Order!B203</f>
        <v>100% Хлопок</v>
      </c>
      <c r="P205" s="44" t="s">
        <v>43</v>
      </c>
      <c r="Q205" s="59" t="s">
        <v>15</v>
      </c>
      <c r="R205" s="58" t="s">
        <v>382</v>
      </c>
      <c r="S205" s="44">
        <v>12</v>
      </c>
      <c r="AQ205" s="59">
        <f t="shared" si="1"/>
        <v>12</v>
      </c>
      <c r="AR205" s="66" t="str">
        <f>Order!A203</f>
        <v>BD</v>
      </c>
      <c r="AS205" s="56" t="str">
        <f ca="1">IF(BA205&gt;0,_xlfn.XLOOKUP(A205,'1C'!$A:$A,'1C'!P:P,"",0,),IF(AR205&lt;&gt;"",VLOOKUP(AR205,INDIRECT(SUBSTITUTE($J205," ","")&amp;"Manufactures"),3,0),"Требуется код страны"))</f>
        <v>American Needle, Inc; 1275 Busch Parkway, Buffalo Grove, IL 60089, USA</v>
      </c>
      <c r="AT205" s="56" t="str">
        <f ca="1">IF(BA205&gt;0,_xlfn.XLOOKUP(A205,'1C'!$A:$A,'1C'!O:O,"",0),IF(AR205&lt;&gt;"",VLOOKUP(AR205,INDIRECT(SUBSTITUTE($J205," ","")&amp;"Manufactures"),2,0),"Требуется код страны"))</f>
        <v>Бангладеш</v>
      </c>
      <c r="AU205" s="76">
        <f t="shared" si="2"/>
        <v>0.1</v>
      </c>
      <c r="AV205" s="43">
        <f t="shared" si="3"/>
        <v>0.15000000000000002</v>
      </c>
      <c r="AW205" s="43">
        <f t="shared" si="4"/>
        <v>1.2000000000000002</v>
      </c>
      <c r="AX205" s="43">
        <f t="shared" si="5"/>
        <v>1.8000000000000003</v>
      </c>
      <c r="AY205" s="155">
        <v>8.2874999999999996</v>
      </c>
      <c r="AZ205" s="156">
        <f t="shared" si="6"/>
        <v>99.449999999999989</v>
      </c>
      <c r="BA205" s="45">
        <f>IF(A205&lt;&gt;"",IF(_xlfn.XLOOKUP(A205,'1C'!A:A,'1C'!A:A,0,0)&gt;0,1,0),"")</f>
        <v>0</v>
      </c>
      <c r="BB205" s="150">
        <f>IF(C205&lt;&gt;"",IF(_xlfn.XLOOKUP(C205,'1C'!S:S,'1C'!S:S,0,0)&gt;0,0,1),"")</f>
        <v>0</v>
      </c>
      <c r="BC205" s="45">
        <f t="shared" si="7"/>
        <v>1</v>
      </c>
    </row>
    <row r="206" spans="1:55" ht="127.35" customHeight="1">
      <c r="A206" s="43" t="str">
        <f t="shared" si="0"/>
        <v>44747B-POBgynv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06-098-26</v>
      </c>
      <c r="C206" s="44" t="s">
        <v>2239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1235</v>
      </c>
      <c r="L206" s="59" t="str">
        <f>IF(K206&lt;&gt;"",IFERROR(VLOOKUP(A206,'1C'!A:T,8,0),IFERROR(VLOOKUP(K206,Colors!D:E,2,0),"")),"")</f>
        <v>серый / синий</v>
      </c>
      <c r="M206" s="59" t="str">
        <f>IF(K206&lt;&gt;"",IFERROR(VLOOKUP(A206,'1C'!A:T,18,0),IFERROR(VLOOKUP(K206,Colors!D:E,2,0),"")),"")</f>
        <v>серый</v>
      </c>
      <c r="N206" s="147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59" t="s">
        <v>15</v>
      </c>
      <c r="R206" s="43" t="str">
        <f>IF(A206&lt;&gt;"",_xlfn.XLOOKUP(A206,'1C'!A:A,'1C'!K:K,_xlfn.XLOOKUP(C206,'1C'!S:S,'1C'!K:K,"",0),0),"")</f>
        <v>Унисекс</v>
      </c>
      <c r="S206" s="44">
        <v>12</v>
      </c>
      <c r="AQ206" s="59">
        <f t="shared" si="1"/>
        <v>12</v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>
        <f t="shared" si="4"/>
        <v>1.2000000000000002</v>
      </c>
      <c r="AX206" s="43">
        <f t="shared" si="5"/>
        <v>1.8000000000000003</v>
      </c>
      <c r="AY206" s="155">
        <v>8.2874999999999996</v>
      </c>
      <c r="AZ206" s="156">
        <f t="shared" si="6"/>
        <v>99.449999999999989</v>
      </c>
      <c r="BA206" s="45">
        <f>IF(A206&lt;&gt;"",IF(_xlfn.XLOOKUP(A206,'1C'!A:A,'1C'!A:A,0,0)&gt;0,1,0),"")</f>
        <v>1</v>
      </c>
      <c r="BB206" s="150">
        <f>IF(C206&lt;&gt;"",IF(_xlfn.XLOOKUP(C206,'1C'!S:S,'1C'!S:S,0,0)&gt;0,0,1),"")</f>
        <v>0</v>
      </c>
      <c r="BC206" s="45">
        <f t="shared" si="7"/>
        <v>0</v>
      </c>
    </row>
    <row r="207" spans="1:55" ht="127.35" customHeight="1">
      <c r="A207" s="43" t="str">
        <f t="shared" si="0"/>
        <v>44747B-SERdki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06-099-18</v>
      </c>
      <c r="C207" s="44" t="s">
        <v>2240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1239</v>
      </c>
      <c r="L207" s="59" t="str">
        <f>IF(K207&lt;&gt;"",IFERROR(VLOOKUP(A207,'1C'!A:T,8,0),IFERROR(VLOOKUP(K207,Colors!D:E,2,0),"")),"")</f>
        <v>красный</v>
      </c>
      <c r="M207" s="59" t="str">
        <f>IF(K207&lt;&gt;"",IFERROR(VLOOKUP(A207,'1C'!A:T,18,0),IFERROR(VLOOKUP(K207,Colors!D:E,2,0),"")),"")</f>
        <v>красный</v>
      </c>
      <c r="N207" s="147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59" t="s">
        <v>15</v>
      </c>
      <c r="R207" s="43" t="str">
        <f>IF(A207&lt;&gt;"",_xlfn.XLOOKUP(A207,'1C'!A:A,'1C'!K:K,_xlfn.XLOOKUP(C207,'1C'!S:S,'1C'!K:K,"",0),0),"")</f>
        <v>Унисекс</v>
      </c>
      <c r="S207" s="44">
        <v>12</v>
      </c>
      <c r="AQ207" s="59">
        <f t="shared" si="1"/>
        <v>12</v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>
        <f t="shared" si="4"/>
        <v>1.2000000000000002</v>
      </c>
      <c r="AX207" s="43">
        <f t="shared" si="5"/>
        <v>1.8000000000000003</v>
      </c>
      <c r="AY207" s="155">
        <v>8.2874999999999996</v>
      </c>
      <c r="AZ207" s="156">
        <f t="shared" si="6"/>
        <v>99.449999999999989</v>
      </c>
      <c r="BA207" s="45">
        <f>IF(A207&lt;&gt;"",IF(_xlfn.XLOOKUP(A207,'1C'!A:A,'1C'!A:A,0,0)&gt;0,1,0),"")</f>
        <v>1</v>
      </c>
      <c r="BB207" s="150">
        <f>IF(C207&lt;&gt;"",IF(_xlfn.XLOOKUP(C207,'1C'!S:S,'1C'!S:S,0,0)&gt;0,0,1),"")</f>
        <v>0</v>
      </c>
      <c r="BC207" s="45">
        <f t="shared" si="7"/>
        <v>0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2241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47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59" t="s">
        <v>15</v>
      </c>
      <c r="R208" s="43" t="str">
        <f>IF(A208&lt;&gt;"",_xlfn.XLOOKUP(A208,'1C'!A:A,'1C'!K:K,_xlfn.XLOOKUP(C208,'1C'!S:S,'1C'!K:K,"",0),0),"")</f>
        <v>Унисекс</v>
      </c>
      <c r="S208" s="44">
        <v>26</v>
      </c>
      <c r="AQ208" s="59">
        <f t="shared" si="1"/>
        <v>26</v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>
        <f t="shared" si="4"/>
        <v>2.6</v>
      </c>
      <c r="AX208" s="43">
        <f t="shared" si="5"/>
        <v>3.9000000000000004</v>
      </c>
      <c r="AY208" s="155">
        <v>8.9250000000000007</v>
      </c>
      <c r="AZ208" s="156">
        <f t="shared" si="6"/>
        <v>232.05</v>
      </c>
      <c r="BA208" s="45">
        <f>IF(A208&lt;&gt;"",IF(_xlfn.XLOOKUP(A208,'1C'!A:A,'1C'!A:A,0,0)&gt;0,1,0),"")</f>
        <v>1</v>
      </c>
      <c r="BB208" s="150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2242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843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47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Q209" s="59" t="s">
        <v>15</v>
      </c>
      <c r="R209" s="43" t="str">
        <f>IF(A209&lt;&gt;"",_xlfn.XLOOKUP(A209,'1C'!A:A,'1C'!K:K,_xlfn.XLOOKUP(C209,'1C'!S:S,'1C'!K:K,"",0),0),"")</f>
        <v>Унисекс</v>
      </c>
      <c r="S209" s="44">
        <v>18</v>
      </c>
      <c r="AQ209" s="59">
        <f t="shared" si="1"/>
        <v>18</v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>
        <f t="shared" si="4"/>
        <v>1.8</v>
      </c>
      <c r="AX209" s="43">
        <f t="shared" si="5"/>
        <v>2.7</v>
      </c>
      <c r="AY209" s="155">
        <v>9.7749999999999986</v>
      </c>
      <c r="AZ209" s="156">
        <f t="shared" si="6"/>
        <v>175.95</v>
      </c>
      <c r="BA209" s="45">
        <f>IF(A209&lt;&gt;"",IF(_xlfn.XLOOKUP(A209,'1C'!A:A,'1C'!A:A,0,0)&gt;0,1,0),"")</f>
        <v>1</v>
      </c>
      <c r="BB209" s="150">
        <f>IF(C209&lt;&gt;"",IF(_xlfn.XLOOKUP(C209,'1C'!S:S,'1C'!S:S,0,0)&gt;0,0,1),"")</f>
        <v>0</v>
      </c>
      <c r="BC209" s="45">
        <f t="shared" si="7"/>
        <v>0</v>
      </c>
    </row>
    <row r="210" spans="1:55" ht="119.65" customHeight="1">
      <c r="A210" s="43" t="str">
        <f t="shared" si="0"/>
        <v>44930A-CALIwhite - 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06-471-17</v>
      </c>
      <c r="C210" s="44" t="s">
        <v>2243</v>
      </c>
      <c r="D210" s="43" t="str">
        <f>VLOOKUP(C210,Names!A:B,2,0)</f>
        <v>CALI Pace SL</v>
      </c>
      <c r="E210" s="43" t="str">
        <f>IF(F210&lt;&gt;"",IFERROR(VLOOKUP(F210,Категории!A:B,2,0),""),"Требуется категория")</f>
        <v>Бейсболки</v>
      </c>
      <c r="F210" s="44" t="s">
        <v>327</v>
      </c>
      <c r="G210" s="44" t="s">
        <v>879</v>
      </c>
      <c r="H210" s="44" t="s">
        <v>388</v>
      </c>
      <c r="J210" s="43" t="str">
        <f>'1C'!$AF$1</f>
        <v>American Needle</v>
      </c>
      <c r="K210" s="104" t="s">
        <v>2294</v>
      </c>
      <c r="L210" s="58" t="s">
        <v>57</v>
      </c>
      <c r="M210" s="58" t="s">
        <v>57</v>
      </c>
      <c r="N210" s="141" t="str">
        <f>Order!B208</f>
        <v>97% Полиэстер - 3% Спандекс</v>
      </c>
      <c r="Q210" s="59" t="s">
        <v>15</v>
      </c>
      <c r="R210" s="58" t="s">
        <v>382</v>
      </c>
      <c r="S210" s="44">
        <v>6</v>
      </c>
      <c r="AQ210" s="59">
        <f t="shared" si="1"/>
        <v>6</v>
      </c>
      <c r="AR210" s="66" t="str">
        <f>Order!A208</f>
        <v>CN</v>
      </c>
      <c r="AS210" s="56" t="str">
        <f ca="1">IF(BA210&gt;0,_xlfn.XLOOKUP(A210,'1C'!$A:$A,'1C'!P:P,"",0,),IF(AR210&lt;&gt;"",VLOOKUP(AR210,INDIRECT(SUBSTITUTE($J210," ","")&amp;"Manufactures"),3,0),"Требуется код страны"))</f>
        <v>American Needle, Inc; 1275 Busch Parkway, Buffalo Grove, IL 60089, USA</v>
      </c>
      <c r="AT210" s="56" t="str">
        <f ca="1">IF(BA210&gt;0,_xlfn.XLOOKUP(A210,'1C'!$A:$A,'1C'!O:O,"",0),IF(AR210&lt;&gt;"",VLOOKUP(AR210,INDIRECT(SUBSTITUTE($J210," ","")&amp;"Manufactures"),2,0),"Требуется код страны"))</f>
        <v>Китай</v>
      </c>
      <c r="AU210" s="76">
        <f t="shared" si="2"/>
        <v>0.1</v>
      </c>
      <c r="AV210" s="43">
        <f t="shared" si="3"/>
        <v>0.15000000000000002</v>
      </c>
      <c r="AW210" s="43">
        <f t="shared" si="4"/>
        <v>0.60000000000000009</v>
      </c>
      <c r="AX210" s="43">
        <f t="shared" si="5"/>
        <v>0.90000000000000013</v>
      </c>
      <c r="AY210" s="155">
        <v>9.1383333333333336</v>
      </c>
      <c r="AZ210" s="156">
        <f t="shared" si="6"/>
        <v>54.83</v>
      </c>
      <c r="BA210" s="45">
        <f>IF(A210&lt;&gt;"",IF(_xlfn.XLOOKUP(A210,'1C'!A:A,'1C'!A:A,0,0)&gt;0,1,0),"")</f>
        <v>0</v>
      </c>
      <c r="BB210" s="150">
        <f>IF(C210&lt;&gt;"",IF(_xlfn.XLOOKUP(C210,'1C'!S:S,'1C'!S:S,0,0)&gt;0,0,1),"")</f>
        <v>0</v>
      </c>
      <c r="BC210" s="45">
        <f t="shared" si="7"/>
        <v>1</v>
      </c>
    </row>
    <row r="211" spans="1:55" ht="127.5" customHeight="1">
      <c r="A211" s="43" t="str">
        <f t="shared" si="0"/>
        <v>45000A-NASApblu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06-110-19</v>
      </c>
      <c r="C211" s="44" t="s">
        <v>2244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1280</v>
      </c>
      <c r="L211" s="59" t="str">
        <f>IF(K211&lt;&gt;"",IFERROR(VLOOKUP(A211,'1C'!A:T,8,0),IFERROR(VLOOKUP(K211,Colors!D:E,2,0),"")),"")</f>
        <v>голубой</v>
      </c>
      <c r="M211" s="59" t="str">
        <f>IF(K211&lt;&gt;"",IFERROR(VLOOKUP(A211,'1C'!A:T,18,0),IFERROR(VLOOKUP(K211,Colors!D:E,2,0),"")),"")</f>
        <v>голубой</v>
      </c>
      <c r="N211" s="147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Q211" s="59" t="s">
        <v>15</v>
      </c>
      <c r="R211" s="43" t="str">
        <f>IF(A211&lt;&gt;"",_xlfn.XLOOKUP(A211,'1C'!A:A,'1C'!K:K,_xlfn.XLOOKUP(C211,'1C'!S:S,'1C'!K:K,"",0),0),"")</f>
        <v>Унисекс</v>
      </c>
      <c r="S211" s="44">
        <v>11</v>
      </c>
      <c r="AQ211" s="59">
        <f t="shared" si="1"/>
        <v>11</v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>
        <f t="shared" si="4"/>
        <v>1.1000000000000001</v>
      </c>
      <c r="AX211" s="43">
        <f t="shared" si="5"/>
        <v>1.6500000000000004</v>
      </c>
      <c r="AY211" s="155">
        <v>7.4372727272727275</v>
      </c>
      <c r="AZ211" s="156">
        <f t="shared" si="6"/>
        <v>81.81</v>
      </c>
      <c r="BA211" s="45">
        <f>IF(A211&lt;&gt;"",IF(_xlfn.XLOOKUP(A211,'1C'!A:A,'1C'!A:A,0,0)&gt;0,1,0),"")</f>
        <v>1</v>
      </c>
      <c r="BB211" s="150">
        <f>IF(C211&lt;&gt;"",IF(_xlfn.XLOOKUP(C211,'1C'!S:S,'1C'!S:S,0,0)&gt;0,0,1),"")</f>
        <v>0</v>
      </c>
      <c r="BC211" s="45">
        <f t="shared" si="7"/>
        <v>0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2245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47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59" t="s">
        <v>15</v>
      </c>
      <c r="R212" s="43" t="str">
        <f>IF(A212&lt;&gt;"",_xlfn.XLOOKUP(A212,'1C'!A:A,'1C'!K:K,_xlfn.XLOOKUP(C212,'1C'!S:S,'1C'!K:K,"",0),0),"")</f>
        <v>Унисекс</v>
      </c>
      <c r="S212" s="44">
        <v>52</v>
      </c>
      <c r="AQ212" s="59">
        <f t="shared" si="1"/>
        <v>52</v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>
        <f t="shared" si="4"/>
        <v>5.2</v>
      </c>
      <c r="AX212" s="43">
        <f t="shared" si="5"/>
        <v>7.8000000000000007</v>
      </c>
      <c r="AY212" s="155">
        <v>6.8000000000000007</v>
      </c>
      <c r="AZ212" s="156">
        <f t="shared" si="6"/>
        <v>353.6</v>
      </c>
      <c r="BA212" s="45">
        <f>IF(A212&lt;&gt;"",IF(_xlfn.XLOOKUP(A212,'1C'!A:A,'1C'!A:A,0,0)&gt;0,1,0),"")</f>
        <v>1</v>
      </c>
      <c r="BB212" s="150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06-328-03</v>
      </c>
      <c r="C213" s="44" t="s">
        <v>2245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2295</v>
      </c>
      <c r="L213" s="58" t="s">
        <v>195</v>
      </c>
      <c r="N213" s="147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59" t="s">
        <v>15</v>
      </c>
      <c r="R213" s="43" t="str">
        <f>IF(A213&lt;&gt;"",_xlfn.XLOOKUP(A213,'1C'!A:A,'1C'!K:K,_xlfn.XLOOKUP(C213,'1C'!S:S,'1C'!K:K,"",0),0),"")</f>
        <v>Унисекс</v>
      </c>
      <c r="S213" s="44">
        <v>24</v>
      </c>
      <c r="AQ213" s="59">
        <f t="shared" si="1"/>
        <v>24</v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>
        <f t="shared" si="4"/>
        <v>2.4000000000000004</v>
      </c>
      <c r="AX213" s="43">
        <f t="shared" si="5"/>
        <v>3.6000000000000005</v>
      </c>
      <c r="AY213" s="155">
        <v>6.8</v>
      </c>
      <c r="AZ213" s="156">
        <f t="shared" si="6"/>
        <v>163.19999999999999</v>
      </c>
      <c r="BA213" s="45">
        <f>IF(A213&lt;&gt;"",IF(_xlfn.XLOOKUP(A213,'1C'!A:A,'1C'!A:A,0,0)&gt;0,1,0),"")</f>
        <v>0</v>
      </c>
      <c r="BB213" s="150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2245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47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59" t="s">
        <v>15</v>
      </c>
      <c r="R214" s="43" t="str">
        <f>IF(A214&lt;&gt;"",_xlfn.XLOOKUP(A214,'1C'!A:A,'1C'!K:K,_xlfn.XLOOKUP(C214,'1C'!S:S,'1C'!K:K,"",0),0),"")</f>
        <v>Унисекс</v>
      </c>
      <c r="S214" s="44">
        <v>17</v>
      </c>
      <c r="AQ214" s="59">
        <f t="shared" si="1"/>
        <v>17</v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>
        <f t="shared" si="4"/>
        <v>1.7000000000000002</v>
      </c>
      <c r="AX214" s="43">
        <f t="shared" si="5"/>
        <v>2.5500000000000003</v>
      </c>
      <c r="AY214" s="155">
        <v>6.8</v>
      </c>
      <c r="AZ214" s="156">
        <f t="shared" si="6"/>
        <v>115.6</v>
      </c>
      <c r="BA214" s="45">
        <f>IF(A214&lt;&gt;"",IF(_xlfn.XLOOKUP(A214,'1C'!A:A,'1C'!A:A,0,0)&gt;0,1,0),"")</f>
        <v>1</v>
      </c>
      <c r="BB214" s="150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2246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843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47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59" t="s">
        <v>15</v>
      </c>
      <c r="R215" s="43" t="str">
        <f>IF(A215&lt;&gt;"",_xlfn.XLOOKUP(A215,'1C'!A:A,'1C'!K:K,_xlfn.XLOOKUP(C215,'1C'!S:S,'1C'!K:K,"",0),0),"")</f>
        <v>Унисекс</v>
      </c>
      <c r="S215" s="44">
        <v>22</v>
      </c>
      <c r="AQ215" s="59">
        <f t="shared" si="1"/>
        <v>22</v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>
        <f t="shared" si="4"/>
        <v>2.2000000000000002</v>
      </c>
      <c r="AX215" s="43">
        <f t="shared" si="5"/>
        <v>3.3000000000000007</v>
      </c>
      <c r="AY215" s="155">
        <v>6.8</v>
      </c>
      <c r="AZ215" s="156">
        <f t="shared" si="6"/>
        <v>149.6</v>
      </c>
      <c r="BA215" s="45">
        <f>IF(A215&lt;&gt;"",IF(_xlfn.XLOOKUP(A215,'1C'!A:A,'1C'!A:A,0,0)&gt;0,1,0),"")</f>
        <v>1</v>
      </c>
      <c r="BB215" s="150">
        <f>IF(C215&lt;&gt;"",IF(_xlfn.XLOOKUP(C215,'1C'!S:S,'1C'!S:S,0,0)&gt;0,0,1),"")</f>
        <v>0</v>
      </c>
      <c r="BC215" s="45">
        <f t="shared" si="7"/>
        <v>0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06-112-03</v>
      </c>
      <c r="C216" s="44" t="s">
        <v>2246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2295</v>
      </c>
      <c r="L216" s="58" t="s">
        <v>195</v>
      </c>
      <c r="M216" s="58" t="s">
        <v>195</v>
      </c>
      <c r="N216" s="147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59" t="s">
        <v>15</v>
      </c>
      <c r="R216" s="43" t="str">
        <f>IF(A216&lt;&gt;"",_xlfn.XLOOKUP(A216,'1C'!A:A,'1C'!K:K,_xlfn.XLOOKUP(C216,'1C'!S:S,'1C'!K:K,"",0),0),"")</f>
        <v>Унисекс</v>
      </c>
      <c r="S216" s="44">
        <v>23</v>
      </c>
      <c r="AQ216" s="59">
        <f t="shared" si="1"/>
        <v>23</v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>
        <f t="shared" si="4"/>
        <v>2.3000000000000003</v>
      </c>
      <c r="AX216" s="43">
        <f t="shared" si="5"/>
        <v>3.4500000000000006</v>
      </c>
      <c r="AY216" s="155">
        <v>6.8</v>
      </c>
      <c r="AZ216" s="156">
        <f t="shared" si="6"/>
        <v>156.4</v>
      </c>
      <c r="BA216" s="45">
        <f>IF(A216&lt;&gt;"",IF(_xlfn.XLOOKUP(A216,'1C'!A:A,'1C'!A:A,0,0)&gt;0,1,0),"")</f>
        <v>0</v>
      </c>
      <c r="BB216" s="150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2247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47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59" t="s">
        <v>15</v>
      </c>
      <c r="R217" s="43" t="str">
        <f>IF(A217&lt;&gt;"",_xlfn.XLOOKUP(A217,'1C'!A:A,'1C'!K:K,_xlfn.XLOOKUP(C217,'1C'!S:S,'1C'!K:K,"",0),0),"")</f>
        <v>Унисекс</v>
      </c>
      <c r="S217" s="44">
        <v>58</v>
      </c>
      <c r="AQ217" s="59">
        <f t="shared" si="1"/>
        <v>58</v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>
        <f t="shared" si="4"/>
        <v>5.8000000000000007</v>
      </c>
      <c r="AX217" s="43">
        <f t="shared" si="5"/>
        <v>8.7000000000000011</v>
      </c>
      <c r="AY217" s="155">
        <v>6.8</v>
      </c>
      <c r="AZ217" s="156">
        <f t="shared" si="6"/>
        <v>394.4</v>
      </c>
      <c r="BA217" s="45">
        <f>IF(A217&lt;&gt;"",IF(_xlfn.XLOOKUP(A217,'1C'!A:A,'1C'!A:A,0,0)&gt;0,1,0),"")</f>
        <v>1</v>
      </c>
      <c r="BB217" s="150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06-329-03</v>
      </c>
      <c r="C218" s="44" t="s">
        <v>2247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2295</v>
      </c>
      <c r="L218" s="58" t="s">
        <v>195</v>
      </c>
      <c r="M218" s="58" t="s">
        <v>195</v>
      </c>
      <c r="N218" s="147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59" t="s">
        <v>15</v>
      </c>
      <c r="R218" s="43" t="str">
        <f>IF(A218&lt;&gt;"",_xlfn.XLOOKUP(A218,'1C'!A:A,'1C'!K:K,_xlfn.XLOOKUP(C218,'1C'!S:S,'1C'!K:K,"",0),0),"")</f>
        <v>Унисекс</v>
      </c>
      <c r="S218" s="44">
        <v>41</v>
      </c>
      <c r="AQ218" s="59">
        <f t="shared" si="1"/>
        <v>41</v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>
        <f t="shared" si="4"/>
        <v>4.1000000000000005</v>
      </c>
      <c r="AX218" s="43">
        <f t="shared" si="5"/>
        <v>6.1500000000000012</v>
      </c>
      <c r="AY218" s="155">
        <v>6.8000000000000007</v>
      </c>
      <c r="AZ218" s="156">
        <f t="shared" si="6"/>
        <v>278.8</v>
      </c>
      <c r="BA218" s="45">
        <f>IF(A218&lt;&gt;"",IF(_xlfn.XLOOKUP(A218,'1C'!A:A,'1C'!A:A,0,0)&gt;0,1,0),"")</f>
        <v>0</v>
      </c>
      <c r="BB218" s="150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2247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47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59" t="s">
        <v>15</v>
      </c>
      <c r="R219" s="43" t="str">
        <f>IF(A219&lt;&gt;"",_xlfn.XLOOKUP(A219,'1C'!A:A,'1C'!K:K,_xlfn.XLOOKUP(C219,'1C'!S:S,'1C'!K:K,"",0),0),"")</f>
        <v>Унисекс</v>
      </c>
      <c r="S219" s="44">
        <v>41</v>
      </c>
      <c r="AQ219" s="59">
        <f t="shared" si="1"/>
        <v>41</v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>
        <f t="shared" si="4"/>
        <v>4.1000000000000005</v>
      </c>
      <c r="AX219" s="43">
        <f t="shared" si="5"/>
        <v>6.1500000000000012</v>
      </c>
      <c r="AY219" s="155">
        <v>6.8000000000000007</v>
      </c>
      <c r="AZ219" s="156">
        <f t="shared" si="6"/>
        <v>278.8</v>
      </c>
      <c r="BA219" s="45">
        <f>IF(A219&lt;&gt;"",IF(_xlfn.XLOOKUP(A219,'1C'!A:A,'1C'!A:A,0,0)&gt;0,1,0),"")</f>
        <v>1</v>
      </c>
      <c r="BB219" s="150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06-329-17</v>
      </c>
      <c r="C220" s="44" t="s">
        <v>2247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2296</v>
      </c>
      <c r="L220" s="58" t="s">
        <v>57</v>
      </c>
      <c r="M220" s="58" t="s">
        <v>57</v>
      </c>
      <c r="N220" s="147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59" t="s">
        <v>15</v>
      </c>
      <c r="R220" s="43" t="str">
        <f>IF(A220&lt;&gt;"",_xlfn.XLOOKUP(A220,'1C'!A:A,'1C'!K:K,_xlfn.XLOOKUP(C220,'1C'!S:S,'1C'!K:K,"",0),0),"")</f>
        <v>Унисекс</v>
      </c>
      <c r="S220" s="44">
        <v>12</v>
      </c>
      <c r="AQ220" s="59">
        <f t="shared" si="1"/>
        <v>12</v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>
        <f t="shared" si="4"/>
        <v>1.2000000000000002</v>
      </c>
      <c r="AX220" s="43">
        <f t="shared" si="5"/>
        <v>1.8000000000000003</v>
      </c>
      <c r="AY220" s="155">
        <v>6.8</v>
      </c>
      <c r="AZ220" s="156">
        <f t="shared" si="6"/>
        <v>81.599999999999994</v>
      </c>
      <c r="BA220" s="45">
        <f>IF(A220&lt;&gt;"",IF(_xlfn.XLOOKUP(A220,'1C'!A:A,'1C'!A:A,0,0)&gt;0,1,0),"")</f>
        <v>0</v>
      </c>
      <c r="BB220" s="150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06-472-18</v>
      </c>
      <c r="C221" s="44" t="s">
        <v>2248</v>
      </c>
      <c r="D221" s="43" t="str">
        <f>VLOOKUP(C221,Names!A:B,2,0)</f>
        <v>American Needle Ballpark</v>
      </c>
      <c r="E221" s="43" t="str">
        <f>IF(F221&lt;&gt;"",IFERROR(VLOOKUP(F221,Категории!A:B,2,0),""),"Требуется категория")</f>
        <v>Бейсболки</v>
      </c>
      <c r="F221" s="44" t="s">
        <v>327</v>
      </c>
      <c r="G221" s="44" t="s">
        <v>879</v>
      </c>
      <c r="H221" s="44" t="s">
        <v>388</v>
      </c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N221" s="141" t="str">
        <f>Order!B219</f>
        <v>100% Хлопок</v>
      </c>
      <c r="P221" s="44" t="s">
        <v>43</v>
      </c>
      <c r="Q221" s="59" t="s">
        <v>15</v>
      </c>
      <c r="R221" s="58" t="s">
        <v>382</v>
      </c>
      <c r="S221" s="44">
        <v>20</v>
      </c>
      <c r="AQ221" s="59">
        <f t="shared" si="1"/>
        <v>20</v>
      </c>
      <c r="AR221" s="66" t="str">
        <f>Order!A219</f>
        <v>BD</v>
      </c>
      <c r="AS221" s="56" t="str">
        <f ca="1">IF(BA221&gt;0,_xlfn.XLOOKUP(A221,'1C'!$A:$A,'1C'!P:P,"",0,),IF(AR221&lt;&gt;"",VLOOKUP(AR221,INDIRECT(SUBSTITUTE($J221," ","")&amp;"Manufactures"),3,0),"Требуется код страны"))</f>
        <v>American Needle, Inc; 1275 Busch Parkway, Buffalo Grove, IL 60089, USA</v>
      </c>
      <c r="AT221" s="56" t="str">
        <f ca="1">IF(BA221&gt;0,_xlfn.XLOOKUP(A221,'1C'!$A:$A,'1C'!O:O,"",0),IF(AR221&lt;&gt;"",VLOOKUP(AR221,INDIRECT(SUBSTITUTE($J221," ","")&amp;"Manufactures"),2,0),"Требуется код страны"))</f>
        <v>Бангладеш</v>
      </c>
      <c r="AU221" s="76">
        <f t="shared" si="2"/>
        <v>0.1</v>
      </c>
      <c r="AV221" s="43">
        <f t="shared" si="3"/>
        <v>0.15000000000000002</v>
      </c>
      <c r="AW221" s="43">
        <f t="shared" si="4"/>
        <v>2</v>
      </c>
      <c r="AX221" s="43">
        <f t="shared" si="5"/>
        <v>3.0000000000000004</v>
      </c>
      <c r="AY221" s="155">
        <v>5.5250000000000004</v>
      </c>
      <c r="AZ221" s="156">
        <f t="shared" si="6"/>
        <v>110.5</v>
      </c>
      <c r="BA221" s="45">
        <f>IF(A221&lt;&gt;"",IF(_xlfn.XLOOKUP(A221,'1C'!A:A,'1C'!A:A,0,0)&gt;0,1,0),"")</f>
        <v>0</v>
      </c>
      <c r="BB221" s="150">
        <f>IF(C221&lt;&gt;"",IF(_xlfn.XLOOKUP(C221,'1C'!S:S,'1C'!S:S,0,0)&gt;0,0,1),"")</f>
        <v>0</v>
      </c>
      <c r="BC221" s="45">
        <f t="shared" si="7"/>
        <v>1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06-473-17</v>
      </c>
      <c r="C222" s="44" t="s">
        <v>2249</v>
      </c>
      <c r="D222" s="43" t="str">
        <f>VLOOKUP(C222,Names!A:B,2,0)</f>
        <v>American Needle Ballpark</v>
      </c>
      <c r="E222" s="43" t="str">
        <f>IF(F222&lt;&gt;"",IFERROR(VLOOKUP(F222,Категории!A:B,2,0),""),"Требуется категория")</f>
        <v>Бейсболки</v>
      </c>
      <c r="F222" s="44" t="s">
        <v>327</v>
      </c>
      <c r="G222" s="44" t="s">
        <v>879</v>
      </c>
      <c r="H222" s="44" t="s">
        <v>388</v>
      </c>
      <c r="J222" s="43" t="str">
        <f>'1C'!$AF$1</f>
        <v>American Needle</v>
      </c>
      <c r="K222" s="104" t="s">
        <v>2297</v>
      </c>
      <c r="L222" s="58" t="s">
        <v>57</v>
      </c>
      <c r="M222" s="58" t="s">
        <v>57</v>
      </c>
      <c r="N222" s="141" t="str">
        <f>Order!B220</f>
        <v>100% Хлопок</v>
      </c>
      <c r="P222" s="44" t="s">
        <v>43</v>
      </c>
      <c r="Q222" s="59" t="s">
        <v>15</v>
      </c>
      <c r="R222" s="58" t="s">
        <v>382</v>
      </c>
      <c r="S222" s="44">
        <v>18</v>
      </c>
      <c r="AQ222" s="59">
        <f t="shared" si="1"/>
        <v>18</v>
      </c>
      <c r="AR222" s="66" t="str">
        <f>Order!A220</f>
        <v>BD</v>
      </c>
      <c r="AS222" s="56" t="str">
        <f ca="1">IF(BA222&gt;0,_xlfn.XLOOKUP(A222,'1C'!$A:$A,'1C'!P:P,"",0,),IF(AR222&lt;&gt;"",VLOOKUP(AR222,INDIRECT(SUBSTITUTE($J222," ","")&amp;"Manufactures"),3,0),"Требуется код страны"))</f>
        <v>American Needle, Inc; 1275 Busch Parkway, Buffalo Grove, IL 60089, USA</v>
      </c>
      <c r="AT222" s="56" t="str">
        <f ca="1">IF(BA222&gt;0,_xlfn.XLOOKUP(A222,'1C'!$A:$A,'1C'!O:O,"",0),IF(AR222&lt;&gt;"",VLOOKUP(AR222,INDIRECT(SUBSTITUTE($J222," ","")&amp;"Manufactures"),2,0),"Требуется код страны"))</f>
        <v>Бангладеш</v>
      </c>
      <c r="AU222" s="76">
        <f t="shared" si="2"/>
        <v>0.1</v>
      </c>
      <c r="AV222" s="43">
        <f t="shared" si="3"/>
        <v>0.15000000000000002</v>
      </c>
      <c r="AW222" s="43">
        <f t="shared" si="4"/>
        <v>1.8</v>
      </c>
      <c r="AX222" s="43">
        <f t="shared" si="5"/>
        <v>2.7</v>
      </c>
      <c r="AY222" s="155">
        <v>5.5250000000000004</v>
      </c>
      <c r="AZ222" s="156">
        <f t="shared" si="6"/>
        <v>99.45</v>
      </c>
      <c r="BA222" s="45">
        <f>IF(A222&lt;&gt;"",IF(_xlfn.XLOOKUP(A222,'1C'!A:A,'1C'!A:A,0,0)&gt;0,1,0),"")</f>
        <v>0</v>
      </c>
      <c r="BB222" s="150">
        <f>IF(C222&lt;&gt;"",IF(_xlfn.XLOOKUP(C222,'1C'!S:S,'1C'!S:S,0,0)&gt;0,0,1),"")</f>
        <v>0</v>
      </c>
      <c r="BC222" s="45">
        <f t="shared" si="7"/>
        <v>1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06-474-48</v>
      </c>
      <c r="C223" s="44" t="s">
        <v>2250</v>
      </c>
      <c r="D223" s="43" t="str">
        <f>VLOOKUP(C223,Names!A:B,2,0)</f>
        <v>American Needle New Timer</v>
      </c>
      <c r="E223" s="43" t="str">
        <f>IF(F223&lt;&gt;"",IFERROR(VLOOKUP(F223,Категории!A:B,2,0),""),"Требуется категория")</f>
        <v>Бейсболки</v>
      </c>
      <c r="F223" s="44" t="s">
        <v>327</v>
      </c>
      <c r="G223" s="44" t="s">
        <v>879</v>
      </c>
      <c r="H223" s="44" t="s">
        <v>388</v>
      </c>
      <c r="J223" s="43" t="str">
        <f>'1C'!$AF$1</f>
        <v>American Needle</v>
      </c>
      <c r="K223" s="104" t="s">
        <v>2298</v>
      </c>
      <c r="L223" s="58" t="s">
        <v>119</v>
      </c>
      <c r="M223" s="58" t="s">
        <v>57</v>
      </c>
      <c r="N223" s="141" t="str">
        <f>Order!B221</f>
        <v>100% Хлопок</v>
      </c>
      <c r="P223" s="44" t="s">
        <v>43</v>
      </c>
      <c r="Q223" s="59" t="s">
        <v>15</v>
      </c>
      <c r="R223" s="58" t="s">
        <v>382</v>
      </c>
      <c r="S223" s="44">
        <v>29</v>
      </c>
      <c r="AQ223" s="59">
        <f t="shared" si="1"/>
        <v>29</v>
      </c>
      <c r="AR223" s="66" t="str">
        <f>Order!A221</f>
        <v>BD</v>
      </c>
      <c r="AS223" s="56" t="str">
        <f ca="1">IF(BA223&gt;0,_xlfn.XLOOKUP(A223,'1C'!$A:$A,'1C'!P:P,"",0,),IF(AR223&lt;&gt;"",VLOOKUP(AR223,INDIRECT(SUBSTITUTE($J223," ","")&amp;"Manufactures"),3,0),"Требуется код страны"))</f>
        <v>American Needle, Inc; 1275 Busch Parkway, Buffalo Grove, IL 60089, USA</v>
      </c>
      <c r="AT223" s="56" t="str">
        <f ca="1">IF(BA223&gt;0,_xlfn.XLOOKUP(A223,'1C'!$A:$A,'1C'!O:O,"",0),IF(AR223&lt;&gt;"",VLOOKUP(AR223,INDIRECT(SUBSTITUTE($J223," ","")&amp;"Manufactures"),2,0),"Требуется код страны"))</f>
        <v>Бангладеш</v>
      </c>
      <c r="AU223" s="76">
        <f t="shared" si="2"/>
        <v>0.1</v>
      </c>
      <c r="AV223" s="43">
        <f t="shared" si="3"/>
        <v>0.15000000000000002</v>
      </c>
      <c r="AW223" s="43">
        <f t="shared" si="4"/>
        <v>2.9000000000000004</v>
      </c>
      <c r="AX223" s="43">
        <f t="shared" si="5"/>
        <v>4.3500000000000005</v>
      </c>
      <c r="AY223" s="155">
        <v>5.95</v>
      </c>
      <c r="AZ223" s="156">
        <f t="shared" si="6"/>
        <v>172.55</v>
      </c>
      <c r="BA223" s="45">
        <f>IF(A223&lt;&gt;"",IF(_xlfn.XLOOKUP(A223,'1C'!A:A,'1C'!A:A,0,0)&gt;0,1,0),"")</f>
        <v>0</v>
      </c>
      <c r="BB223" s="150">
        <f>IF(C223&lt;&gt;"",IF(_xlfn.XLOOKUP(C223,'1C'!S:S,'1C'!S:S,0,0)&gt;0,0,1),"")</f>
        <v>0</v>
      </c>
      <c r="BC223" s="45">
        <f t="shared" si="7"/>
        <v>1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06-475-09</v>
      </c>
      <c r="C224" s="44" t="s">
        <v>2251</v>
      </c>
      <c r="D224" s="43" t="str">
        <f>VLOOKUP(C224,Names!A:B,2,0)</f>
        <v>FENDER Raglan Bones</v>
      </c>
      <c r="E224" s="43" t="str">
        <f>IF(F224&lt;&gt;"",IFERROR(VLOOKUP(F224,Категории!A:B,2,0),""),"Требуется категория")</f>
        <v>Бейсболки</v>
      </c>
      <c r="F224" s="44" t="s">
        <v>356</v>
      </c>
      <c r="G224" s="44" t="s">
        <v>2309</v>
      </c>
      <c r="H224" s="44" t="s">
        <v>388</v>
      </c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N224" s="141" t="str">
        <f>Order!B222</f>
        <v>100% Хлопок</v>
      </c>
      <c r="P224" s="44" t="s">
        <v>43</v>
      </c>
      <c r="Q224" s="59" t="s">
        <v>15</v>
      </c>
      <c r="R224" s="58" t="s">
        <v>382</v>
      </c>
      <c r="S224" s="44">
        <v>12</v>
      </c>
      <c r="AQ224" s="59">
        <f t="shared" si="1"/>
        <v>12</v>
      </c>
      <c r="AR224" s="66" t="str">
        <f>Order!A222</f>
        <v>BD</v>
      </c>
      <c r="AS224" s="56" t="str">
        <f ca="1">IF(BA224&gt;0,_xlfn.XLOOKUP(A224,'1C'!$A:$A,'1C'!P:P,"",0,),IF(AR224&lt;&gt;"",VLOOKUP(AR224,INDIRECT(SUBSTITUTE($J224," ","")&amp;"Manufactures"),3,0),"Требуется код страны"))</f>
        <v>American Needle, Inc; 1275 Busch Parkway, Buffalo Grove, IL 60089, USA</v>
      </c>
      <c r="AT224" s="56" t="str">
        <f ca="1">IF(BA224&gt;0,_xlfn.XLOOKUP(A224,'1C'!$A:$A,'1C'!O:O,"",0),IF(AR224&lt;&gt;"",VLOOKUP(AR224,INDIRECT(SUBSTITUTE($J224," ","")&amp;"Manufactures"),2,0),"Требуется код страны"))</f>
        <v>Бангладеш</v>
      </c>
      <c r="AU224" s="76">
        <f t="shared" si="2"/>
        <v>0.1</v>
      </c>
      <c r="AV224" s="43">
        <f t="shared" si="3"/>
        <v>0.15000000000000002</v>
      </c>
      <c r="AW224" s="43">
        <f t="shared" si="4"/>
        <v>1.2000000000000002</v>
      </c>
      <c r="AX224" s="43">
        <f t="shared" si="5"/>
        <v>1.8000000000000003</v>
      </c>
      <c r="AY224" s="155">
        <v>7.6499999999999995</v>
      </c>
      <c r="AZ224" s="156">
        <f t="shared" si="6"/>
        <v>91.8</v>
      </c>
      <c r="BA224" s="45">
        <f>IF(A224&lt;&gt;"",IF(_xlfn.XLOOKUP(A224,'1C'!A:A,'1C'!A:A,0,0)&gt;0,1,0),"")</f>
        <v>0</v>
      </c>
      <c r="BB224" s="150">
        <f>IF(C224&lt;&gt;"",IF(_xlfn.XLOOKUP(C224,'1C'!S:S,'1C'!S:S,0,0)&gt;0,0,1),"")</f>
        <v>0</v>
      </c>
      <c r="BC224" s="45">
        <f t="shared" si="7"/>
        <v>1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06-476-06</v>
      </c>
      <c r="C225" s="44" t="s">
        <v>2252</v>
      </c>
      <c r="D225" s="43" t="str">
        <f>VLOOKUP(C225,Names!A:B,2,0)</f>
        <v>GM Pontiac Valin</v>
      </c>
      <c r="E225" s="43" t="str">
        <f>IF(F225&lt;&gt;"",IFERROR(VLOOKUP(F225,Категории!A:B,2,0),""),"Требуется категория")</f>
        <v>Бейсболки</v>
      </c>
      <c r="F225" s="44" t="s">
        <v>356</v>
      </c>
      <c r="G225" s="44" t="s">
        <v>1354</v>
      </c>
      <c r="H225" s="44" t="s">
        <v>388</v>
      </c>
      <c r="J225" s="43" t="str">
        <f>'1C'!$AF$1</f>
        <v>American Needle</v>
      </c>
      <c r="K225" s="104" t="s">
        <v>1407</v>
      </c>
      <c r="L225" s="58" t="s">
        <v>71</v>
      </c>
      <c r="M225" s="58" t="s">
        <v>71</v>
      </c>
      <c r="N225" s="141" t="str">
        <f>Order!B223</f>
        <v>100% Хлопок</v>
      </c>
      <c r="P225" s="44" t="s">
        <v>43</v>
      </c>
      <c r="Q225" s="59" t="s">
        <v>15</v>
      </c>
      <c r="R225" s="58" t="s">
        <v>382</v>
      </c>
      <c r="S225" s="44">
        <v>12</v>
      </c>
      <c r="AQ225" s="59">
        <f t="shared" si="1"/>
        <v>12</v>
      </c>
      <c r="AR225" s="66" t="str">
        <f>Order!A223</f>
        <v>CN</v>
      </c>
      <c r="AS225" s="56" t="str">
        <f ca="1">IF(BA225&gt;0,_xlfn.XLOOKUP(A225,'1C'!$A:$A,'1C'!P:P,"",0,),IF(AR225&lt;&gt;"",VLOOKUP(AR225,INDIRECT(SUBSTITUTE($J225," ","")&amp;"Manufactures"),3,0),"Требуется код страны"))</f>
        <v>American Needle, Inc; 1275 Busch Parkway, Buffalo Grove, IL 60089, USA</v>
      </c>
      <c r="AT225" s="56" t="str">
        <f ca="1">IF(BA225&gt;0,_xlfn.XLOOKUP(A225,'1C'!$A:$A,'1C'!O:O,"",0),IF(AR225&lt;&gt;"",VLOOKUP(AR225,INDIRECT(SUBSTITUTE($J225," ","")&amp;"Manufactures"),2,0),"Требуется код страны"))</f>
        <v>Китай</v>
      </c>
      <c r="AU225" s="76">
        <f t="shared" si="2"/>
        <v>0.1</v>
      </c>
      <c r="AV225" s="43">
        <f t="shared" si="3"/>
        <v>0.15000000000000002</v>
      </c>
      <c r="AW225" s="43">
        <f t="shared" si="4"/>
        <v>1.2000000000000002</v>
      </c>
      <c r="AX225" s="43">
        <f t="shared" si="5"/>
        <v>1.8000000000000003</v>
      </c>
      <c r="AY225" s="155">
        <v>8.2874999999999996</v>
      </c>
      <c r="AZ225" s="156">
        <f t="shared" si="6"/>
        <v>99.449999999999989</v>
      </c>
      <c r="BA225" s="45">
        <f>IF(A225&lt;&gt;"",IF(_xlfn.XLOOKUP(A225,'1C'!A:A,'1C'!A:A,0,0)&gt;0,1,0),"")</f>
        <v>0</v>
      </c>
      <c r="BB225" s="150">
        <f>IF(C225&lt;&gt;"",IF(_xlfn.XLOOKUP(C225,'1C'!S:S,'1C'!S:S,0,0)&gt;0,0,1),"")</f>
        <v>0</v>
      </c>
      <c r="BC225" s="45">
        <f t="shared" si="7"/>
        <v>1</v>
      </c>
    </row>
    <row r="226" spans="1:55" ht="119.65" customHeight="1">
      <c r="A226" s="43" t="str">
        <f t="shared" si="0"/>
        <v>GM-1909Bblk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2253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843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47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Q226" s="59" t="s">
        <v>15</v>
      </c>
      <c r="R226" s="43" t="str">
        <f>IF(A226&lt;&gt;"",_xlfn.XLOOKUP(A226,'1C'!A:A,'1C'!K:K,_xlfn.XLOOKUP(C226,'1C'!S:S,'1C'!K:K,"",0),0),"")</f>
        <v>Унисекс</v>
      </c>
      <c r="S226" s="44">
        <v>6</v>
      </c>
      <c r="AQ226" s="59">
        <f t="shared" si="1"/>
        <v>6</v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>
        <f t="shared" si="4"/>
        <v>0.60000000000000009</v>
      </c>
      <c r="AX226" s="43">
        <f t="shared" si="5"/>
        <v>0.90000000000000013</v>
      </c>
      <c r="AY226" s="155">
        <v>7.2250000000000005</v>
      </c>
      <c r="AZ226" s="156">
        <f t="shared" si="6"/>
        <v>43.35</v>
      </c>
      <c r="BA226" s="45">
        <f>IF(A226&lt;&gt;"",IF(_xlfn.XLOOKUP(A226,'1C'!A:A,'1C'!A:A,0,0)&gt;0,1,0),"")</f>
        <v>1</v>
      </c>
      <c r="BB226" s="150">
        <f>IF(C226&lt;&gt;"",IF(_xlfn.XLOOKUP(C226,'1C'!S:S,'1C'!S:S,0,0)&gt;0,0,1),"")</f>
        <v>0</v>
      </c>
      <c r="BC226" s="45">
        <f t="shared" si="7"/>
        <v>0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06-477-09</v>
      </c>
      <c r="C227" s="44" t="s">
        <v>2254</v>
      </c>
      <c r="D227" s="43" t="str">
        <f>VLOOKUP(C227,Names!A:B,2,0)</f>
        <v>GM Camaro Raglan Bones</v>
      </c>
      <c r="E227" s="43" t="str">
        <f>IF(F227&lt;&gt;"",IFERROR(VLOOKUP(F227,Категории!A:B,2,0),""),"Требуется категория")</f>
        <v>Бейсболки</v>
      </c>
      <c r="F227" s="44" t="s">
        <v>356</v>
      </c>
      <c r="G227" s="44" t="s">
        <v>1354</v>
      </c>
      <c r="H227" s="44" t="s">
        <v>388</v>
      </c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N227" s="141" t="str">
        <f>Order!B225</f>
        <v>100% Хлопок</v>
      </c>
      <c r="P227" s="44" t="s">
        <v>43</v>
      </c>
      <c r="Q227" s="59" t="s">
        <v>15</v>
      </c>
      <c r="R227" s="58" t="s">
        <v>382</v>
      </c>
      <c r="S227" s="44">
        <v>6</v>
      </c>
      <c r="AQ227" s="59">
        <f t="shared" si="1"/>
        <v>6</v>
      </c>
      <c r="AR227" s="66" t="str">
        <f>Order!A225</f>
        <v>BD</v>
      </c>
      <c r="AS227" s="56" t="str">
        <f ca="1">IF(BA227&gt;0,_xlfn.XLOOKUP(A227,'1C'!$A:$A,'1C'!P:P,"",0,),IF(AR227&lt;&gt;"",VLOOKUP(AR227,INDIRECT(SUBSTITUTE($J227," ","")&amp;"Manufactures"),3,0),"Требуется код страны"))</f>
        <v>American Needle, Inc; 1275 Busch Parkway, Buffalo Grove, IL 60089, USA</v>
      </c>
      <c r="AT227" s="56" t="str">
        <f ca="1">IF(BA227&gt;0,_xlfn.XLOOKUP(A227,'1C'!$A:$A,'1C'!O:O,"",0),IF(AR227&lt;&gt;"",VLOOKUP(AR227,INDIRECT(SUBSTITUTE($J227," ","")&amp;"Manufactures"),2,0),"Требуется код страны"))</f>
        <v>Бангладеш</v>
      </c>
      <c r="AU227" s="76">
        <f t="shared" si="2"/>
        <v>0.1</v>
      </c>
      <c r="AV227" s="43">
        <f t="shared" si="3"/>
        <v>0.15000000000000002</v>
      </c>
      <c r="AW227" s="43">
        <f t="shared" si="4"/>
        <v>0.60000000000000009</v>
      </c>
      <c r="AX227" s="43">
        <f t="shared" si="5"/>
        <v>0.90000000000000013</v>
      </c>
      <c r="AY227" s="155">
        <v>7.2250000000000005</v>
      </c>
      <c r="AZ227" s="156">
        <f t="shared" si="6"/>
        <v>43.35</v>
      </c>
      <c r="BA227" s="45">
        <f>IF(A227&lt;&gt;"",IF(_xlfn.XLOOKUP(A227,'1C'!A:A,'1C'!A:A,0,0)&gt;0,1,0),"")</f>
        <v>0</v>
      </c>
      <c r="BB227" s="150">
        <f>IF(C227&lt;&gt;"",IF(_xlfn.XLOOKUP(C227,'1C'!S:S,'1C'!S:S,0,0)&gt;0,0,1),"")</f>
        <v>0</v>
      </c>
      <c r="BC227" s="45">
        <f t="shared" si="7"/>
        <v>1</v>
      </c>
    </row>
    <row r="228" spans="1:55" ht="127.5" customHeight="1">
      <c r="A228" s="43" t="str">
        <f t="shared" si="0"/>
        <v>SMU277A-NASAblk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2255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843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47" t="str">
        <f>IF(A228&lt;&gt;"",_xlfn.XLOOKUP(A228,'1C'!A:A,'1C'!I:I,_xlfn.XLOOKUP(C228,'1C'!S:S,'1C'!I:I,"",0),0),"")</f>
        <v>50% хлопок - 50% полиэстер</v>
      </c>
      <c r="P228" s="43" t="s">
        <v>43</v>
      </c>
      <c r="Q228" s="59" t="s">
        <v>15</v>
      </c>
      <c r="R228" s="43" t="str">
        <f>IF(A228&lt;&gt;"",_xlfn.XLOOKUP(A228,'1C'!A:A,'1C'!K:K,_xlfn.XLOOKUP(C228,'1C'!S:S,'1C'!K:K,"",0),0),"")</f>
        <v>Унисекс</v>
      </c>
      <c r="S228" s="44">
        <v>16</v>
      </c>
      <c r="AQ228" s="59">
        <f t="shared" si="1"/>
        <v>16</v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>
        <f t="shared" si="4"/>
        <v>1.6</v>
      </c>
      <c r="AX228" s="43">
        <f t="shared" si="5"/>
        <v>2.4000000000000004</v>
      </c>
      <c r="AY228" s="155">
        <v>7.2249999999999996</v>
      </c>
      <c r="AZ228" s="156">
        <f t="shared" si="6"/>
        <v>115.6</v>
      </c>
      <c r="BA228" s="45">
        <f>IF(A228&lt;&gt;"",IF(_xlfn.XLOOKUP(A228,'1C'!A:A,'1C'!A:A,0,0)&gt;0,1,0),"")</f>
        <v>1</v>
      </c>
      <c r="BB228" s="150">
        <f>IF(C228&lt;&gt;"",IF(_xlfn.XLOOKUP(C228,'1C'!S:S,'1C'!S:S,0,0)&gt;0,0,1),"")</f>
        <v>0</v>
      </c>
      <c r="BC228" s="45">
        <f t="shared" si="7"/>
        <v>0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06-478-18</v>
      </c>
      <c r="C229" s="44" t="s">
        <v>2256</v>
      </c>
      <c r="D229" s="43" t="str">
        <f>VLOOKUP(C229,Names!A:B,2,0)</f>
        <v>Rainbow Room Slouch</v>
      </c>
      <c r="E229" s="43" t="str">
        <f>IF(F229&lt;&gt;"",IFERROR(VLOOKUP(F229,Категории!A:B,2,0),""),"Требуется категория")</f>
        <v>Бейсболки</v>
      </c>
      <c r="F229" s="44" t="s">
        <v>2311</v>
      </c>
      <c r="G229" s="44" t="s">
        <v>2712</v>
      </c>
      <c r="H229" s="44" t="s">
        <v>388</v>
      </c>
      <c r="J229" s="43" t="str">
        <f>'1C'!$AF$1</f>
        <v>American Needle</v>
      </c>
      <c r="K229" s="104" t="s">
        <v>1727</v>
      </c>
      <c r="L229" s="58" t="s">
        <v>78</v>
      </c>
      <c r="M229" s="58" t="s">
        <v>78</v>
      </c>
      <c r="N229" s="141" t="str">
        <f>Order!B227</f>
        <v>100% Хлопок</v>
      </c>
      <c r="P229" s="44" t="s">
        <v>43</v>
      </c>
      <c r="Q229" s="59" t="s">
        <v>15</v>
      </c>
      <c r="R229" s="58" t="s">
        <v>382</v>
      </c>
      <c r="S229" s="44">
        <v>12</v>
      </c>
      <c r="AQ229" s="59">
        <f t="shared" si="1"/>
        <v>12</v>
      </c>
      <c r="AR229" s="66" t="str">
        <f>Order!A227</f>
        <v>BD</v>
      </c>
      <c r="AS229" s="56" t="str">
        <f ca="1">IF(BA229&gt;0,_xlfn.XLOOKUP(A229,'1C'!$A:$A,'1C'!P:P,"",0,),IF(AR229&lt;&gt;"",VLOOKUP(AR229,INDIRECT(SUBSTITUTE($J229," ","")&amp;"Manufactures"),3,0),"Требуется код страны"))</f>
        <v>American Needle, Inc; 1275 Busch Parkway, Buffalo Grove, IL 60089, USA</v>
      </c>
      <c r="AT229" s="56" t="str">
        <f ca="1">IF(BA229&gt;0,_xlfn.XLOOKUP(A229,'1C'!$A:$A,'1C'!O:O,"",0),IF(AR229&lt;&gt;"",VLOOKUP(AR229,INDIRECT(SUBSTITUTE($J229," ","")&amp;"Manufactures"),2,0),"Требуется код страны"))</f>
        <v>Бангладеш</v>
      </c>
      <c r="AU229" s="76">
        <f t="shared" si="2"/>
        <v>0.1</v>
      </c>
      <c r="AV229" s="43">
        <f t="shared" si="3"/>
        <v>0.15000000000000002</v>
      </c>
      <c r="AW229" s="43">
        <f t="shared" si="4"/>
        <v>1.2000000000000002</v>
      </c>
      <c r="AX229" s="43">
        <f t="shared" si="5"/>
        <v>1.8000000000000003</v>
      </c>
      <c r="AY229" s="155">
        <v>5.7374999999999998</v>
      </c>
      <c r="AZ229" s="156">
        <f t="shared" si="6"/>
        <v>68.849999999999994</v>
      </c>
      <c r="BA229" s="45">
        <f>IF(A229&lt;&gt;"",IF(_xlfn.XLOOKUP(A229,'1C'!A:A,'1C'!A:A,0,0)&gt;0,1,0),"")</f>
        <v>0</v>
      </c>
      <c r="BB229" s="150">
        <f>IF(C229&lt;&gt;"",IF(_xlfn.XLOOKUP(C229,'1C'!S:S,'1C'!S:S,0,0)&gt;0,0,1),"")</f>
        <v>0</v>
      </c>
      <c r="BC229" s="45">
        <f t="shared" si="7"/>
        <v>1</v>
      </c>
    </row>
    <row r="230" spans="1:55" ht="126.4" customHeight="1">
      <c r="A230" s="43" t="str">
        <f t="shared" si="0"/>
        <v>SMU500A-TAHOEgsbn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06-128-06</v>
      </c>
      <c r="C230" s="44" t="s">
        <v>2257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1341</v>
      </c>
      <c r="L230" s="59" t="str">
        <f>IF(K230&lt;&gt;"",IFERROR(VLOOKUP(A230,'1C'!A:T,8,0),IFERROR(VLOOKUP(K230,Colors!D:E,2,0),"")),"")</f>
        <v>синий</v>
      </c>
      <c r="M230" s="59" t="str">
        <f>IF(K230&lt;&gt;"",IFERROR(VLOOKUP(A230,'1C'!A:T,18,0),IFERROR(VLOOKUP(K230,Colors!D:E,2,0),"")),"")</f>
        <v>синий</v>
      </c>
      <c r="N230" s="147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Q230" s="59" t="s">
        <v>15</v>
      </c>
      <c r="R230" s="43" t="str">
        <f>IF(A230&lt;&gt;"",_xlfn.XLOOKUP(A230,'1C'!A:A,'1C'!K:K,_xlfn.XLOOKUP(C230,'1C'!S:S,'1C'!K:K,"",0),0),"")</f>
        <v>Унисекс</v>
      </c>
      <c r="S230" s="44">
        <v>34</v>
      </c>
      <c r="AQ230" s="59">
        <f t="shared" si="1"/>
        <v>34</v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>
        <f t="shared" si="4"/>
        <v>3.4000000000000004</v>
      </c>
      <c r="AX230" s="43">
        <f t="shared" si="5"/>
        <v>5.1000000000000005</v>
      </c>
      <c r="AY230" s="155">
        <v>7.2250000000000005</v>
      </c>
      <c r="AZ230" s="156">
        <f t="shared" si="6"/>
        <v>245.65</v>
      </c>
      <c r="BA230" s="45">
        <f>IF(A230&lt;&gt;"",IF(_xlfn.XLOOKUP(A230,'1C'!A:A,'1C'!A:A,0,0)&gt;0,1,0),"")</f>
        <v>1</v>
      </c>
      <c r="BB230" s="150">
        <f>IF(C230&lt;&gt;"",IF(_xlfn.XLOOKUP(C230,'1C'!S:S,'1C'!S:S,0,0)&gt;0,0,1),"")</f>
        <v>0</v>
      </c>
      <c r="BC230" s="45">
        <f t="shared" si="7"/>
        <v>0</v>
      </c>
    </row>
  </sheetData>
  <sheetProtection sheet="1" objects="1" scenarios="1" formatColumns="0" formatRows="0" sort="0" autoFilter="0"/>
  <autoFilter ref="A1:BD230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Q2:BA356 J2:R356 A2:H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3:H3 J3:BA3 Q3:Q230 D3:D18 A4:BA356">
    <cfRule type="expression" dxfId="23" priority="14">
      <formula>IF(УФ_Переключатель=1,IFERROR(TEXT(RIGHT(A1,255),"###"),TRUE))</formula>
    </cfRule>
  </conditionalFormatting>
  <conditionalFormatting sqref="A1:BC2 A3:H3 J3:BC3 Q3:Q230 D3:D18 A4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104 R107:R111 R114:R117 R120:R121 R123 R127 R132 R137:R139 R141:R142 R148 R150:R151 R153 R155:R157 R159 R161 R164 R168:R172 R174 R176 R181 R187:R188 R190 R192 R195:R197 R201:R203 R206:R209 R211:R220 R226 R228 R230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DB5BF-4DDB-4F05-882B-323296A57791}">
  <dimension ref="A1:B228"/>
  <sheetViews>
    <sheetView workbookViewId="0">
      <selection activeCell="E7" sqref="E7"/>
    </sheetView>
  </sheetViews>
  <sheetFormatPr defaultRowHeight="15"/>
  <cols>
    <col min="1" max="1" width="18" bestFit="1" customWidth="1"/>
    <col min="2" max="2" width="38.5703125" bestFit="1" customWidth="1"/>
  </cols>
  <sheetData>
    <row r="1" spans="1:2">
      <c r="A1" t="s">
        <v>2038</v>
      </c>
      <c r="B1" t="s">
        <v>2509</v>
      </c>
    </row>
    <row r="2" spans="1:2">
      <c r="A2" t="s">
        <v>2039</v>
      </c>
      <c r="B2" t="s">
        <v>2510</v>
      </c>
    </row>
    <row r="3" spans="1:2">
      <c r="A3" t="s">
        <v>2040</v>
      </c>
      <c r="B3" t="s">
        <v>2511</v>
      </c>
    </row>
    <row r="4" spans="1:2">
      <c r="A4" t="s">
        <v>2041</v>
      </c>
      <c r="B4" t="s">
        <v>2512</v>
      </c>
    </row>
    <row r="5" spans="1:2">
      <c r="A5" t="s">
        <v>2042</v>
      </c>
      <c r="B5" t="s">
        <v>2513</v>
      </c>
    </row>
    <row r="6" spans="1:2">
      <c r="A6" t="s">
        <v>2043</v>
      </c>
      <c r="B6" t="s">
        <v>2514</v>
      </c>
    </row>
    <row r="7" spans="1:2">
      <c r="A7" t="s">
        <v>2044</v>
      </c>
      <c r="B7" t="s">
        <v>2515</v>
      </c>
    </row>
    <row r="8" spans="1:2">
      <c r="A8" t="s">
        <v>2045</v>
      </c>
      <c r="B8" t="s">
        <v>2516</v>
      </c>
    </row>
    <row r="9" spans="1:2">
      <c r="A9" t="s">
        <v>2046</v>
      </c>
      <c r="B9" t="s">
        <v>2517</v>
      </c>
    </row>
    <row r="10" spans="1:2">
      <c r="A10" t="s">
        <v>2047</v>
      </c>
      <c r="B10" t="s">
        <v>2518</v>
      </c>
    </row>
    <row r="11" spans="1:2">
      <c r="A11" t="s">
        <v>2048</v>
      </c>
      <c r="B11" t="s">
        <v>2519</v>
      </c>
    </row>
    <row r="12" spans="1:2">
      <c r="A12" t="s">
        <v>2049</v>
      </c>
      <c r="B12" t="s">
        <v>2520</v>
      </c>
    </row>
    <row r="13" spans="1:2">
      <c r="A13" t="s">
        <v>2050</v>
      </c>
      <c r="B13" t="s">
        <v>2521</v>
      </c>
    </row>
    <row r="14" spans="1:2">
      <c r="A14" t="s">
        <v>2051</v>
      </c>
      <c r="B14" t="s">
        <v>2522</v>
      </c>
    </row>
    <row r="15" spans="1:2">
      <c r="A15" t="s">
        <v>2052</v>
      </c>
      <c r="B15" t="s">
        <v>2523</v>
      </c>
    </row>
    <row r="16" spans="1:2">
      <c r="A16" t="s">
        <v>2053</v>
      </c>
      <c r="B16" t="s">
        <v>2524</v>
      </c>
    </row>
    <row r="17" spans="1:2">
      <c r="A17" t="s">
        <v>2054</v>
      </c>
      <c r="B17" t="s">
        <v>2525</v>
      </c>
    </row>
    <row r="18" spans="1:2">
      <c r="A18" t="s">
        <v>2055</v>
      </c>
      <c r="B18" t="s">
        <v>2526</v>
      </c>
    </row>
    <row r="19" spans="1:2">
      <c r="A19" t="s">
        <v>2056</v>
      </c>
      <c r="B19" t="s">
        <v>2527</v>
      </c>
    </row>
    <row r="20" spans="1:2">
      <c r="A20" t="s">
        <v>2057</v>
      </c>
      <c r="B20" t="s">
        <v>2528</v>
      </c>
    </row>
    <row r="21" spans="1:2">
      <c r="A21" t="s">
        <v>2058</v>
      </c>
      <c r="B21" t="s">
        <v>2529</v>
      </c>
    </row>
    <row r="22" spans="1:2">
      <c r="A22" t="s">
        <v>2059</v>
      </c>
      <c r="B22" t="s">
        <v>2530</v>
      </c>
    </row>
    <row r="23" spans="1:2">
      <c r="A23" t="s">
        <v>2060</v>
      </c>
      <c r="B23" t="s">
        <v>2531</v>
      </c>
    </row>
    <row r="24" spans="1:2">
      <c r="A24" t="s">
        <v>2061</v>
      </c>
      <c r="B24" t="s">
        <v>2532</v>
      </c>
    </row>
    <row r="25" spans="1:2">
      <c r="A25" t="s">
        <v>2062</v>
      </c>
      <c r="B25" t="s">
        <v>2533</v>
      </c>
    </row>
    <row r="26" spans="1:2">
      <c r="A26" t="s">
        <v>2063</v>
      </c>
      <c r="B26" t="s">
        <v>2534</v>
      </c>
    </row>
    <row r="27" spans="1:2">
      <c r="A27" t="s">
        <v>2064</v>
      </c>
      <c r="B27" t="s">
        <v>2535</v>
      </c>
    </row>
    <row r="28" spans="1:2">
      <c r="A28" t="s">
        <v>2065</v>
      </c>
      <c r="B28" t="s">
        <v>2527</v>
      </c>
    </row>
    <row r="29" spans="1:2">
      <c r="A29" t="s">
        <v>2066</v>
      </c>
      <c r="B29" t="s">
        <v>2530</v>
      </c>
    </row>
    <row r="30" spans="1:2">
      <c r="A30" t="s">
        <v>2067</v>
      </c>
      <c r="B30" t="s">
        <v>2533</v>
      </c>
    </row>
    <row r="31" spans="1:2">
      <c r="A31" t="s">
        <v>2068</v>
      </c>
      <c r="B31" t="s">
        <v>2536</v>
      </c>
    </row>
    <row r="32" spans="1:2">
      <c r="A32" t="s">
        <v>2069</v>
      </c>
      <c r="B32" t="s">
        <v>2537</v>
      </c>
    </row>
    <row r="33" spans="1:2">
      <c r="A33" t="s">
        <v>2070</v>
      </c>
      <c r="B33" t="s">
        <v>2538</v>
      </c>
    </row>
    <row r="34" spans="1:2">
      <c r="A34" t="s">
        <v>2071</v>
      </c>
      <c r="B34" t="s">
        <v>2539</v>
      </c>
    </row>
    <row r="35" spans="1:2">
      <c r="A35" t="s">
        <v>2072</v>
      </c>
      <c r="B35" t="s">
        <v>2540</v>
      </c>
    </row>
    <row r="36" spans="1:2">
      <c r="A36" t="s">
        <v>2073</v>
      </c>
      <c r="B36" t="s">
        <v>2541</v>
      </c>
    </row>
    <row r="37" spans="1:2">
      <c r="A37" t="s">
        <v>2074</v>
      </c>
      <c r="B37" t="s">
        <v>2542</v>
      </c>
    </row>
    <row r="38" spans="1:2">
      <c r="A38" t="s">
        <v>2075</v>
      </c>
      <c r="B38" t="s">
        <v>2543</v>
      </c>
    </row>
    <row r="39" spans="1:2">
      <c r="A39" t="s">
        <v>2076</v>
      </c>
      <c r="B39" t="s">
        <v>2544</v>
      </c>
    </row>
    <row r="40" spans="1:2">
      <c r="A40" t="s">
        <v>2077</v>
      </c>
      <c r="B40" t="s">
        <v>2545</v>
      </c>
    </row>
    <row r="41" spans="1:2">
      <c r="A41" t="s">
        <v>2078</v>
      </c>
      <c r="B41" t="s">
        <v>2546</v>
      </c>
    </row>
    <row r="42" spans="1:2">
      <c r="A42" t="s">
        <v>2079</v>
      </c>
      <c r="B42" t="s">
        <v>2547</v>
      </c>
    </row>
    <row r="43" spans="1:2">
      <c r="A43" t="s">
        <v>2080</v>
      </c>
      <c r="B43" t="s">
        <v>2548</v>
      </c>
    </row>
    <row r="44" spans="1:2">
      <c r="A44" t="s">
        <v>2081</v>
      </c>
      <c r="B44" t="s">
        <v>2549</v>
      </c>
    </row>
    <row r="45" spans="1:2">
      <c r="A45" t="s">
        <v>2082</v>
      </c>
      <c r="B45" t="s">
        <v>2550</v>
      </c>
    </row>
    <row r="46" spans="1:2">
      <c r="A46" t="s">
        <v>2083</v>
      </c>
      <c r="B46" t="s">
        <v>2551</v>
      </c>
    </row>
    <row r="47" spans="1:2">
      <c r="A47" t="s">
        <v>2084</v>
      </c>
      <c r="B47" t="s">
        <v>2552</v>
      </c>
    </row>
    <row r="48" spans="1:2">
      <c r="A48" t="s">
        <v>2085</v>
      </c>
      <c r="B48" t="s">
        <v>2553</v>
      </c>
    </row>
    <row r="49" spans="1:2">
      <c r="A49" t="s">
        <v>2086</v>
      </c>
      <c r="B49" t="s">
        <v>2554</v>
      </c>
    </row>
    <row r="50" spans="1:2">
      <c r="A50" t="s">
        <v>2087</v>
      </c>
      <c r="B50" t="s">
        <v>2555</v>
      </c>
    </row>
    <row r="51" spans="1:2">
      <c r="A51" t="s">
        <v>2088</v>
      </c>
      <c r="B51" t="s">
        <v>2556</v>
      </c>
    </row>
    <row r="52" spans="1:2">
      <c r="A52" t="s">
        <v>2089</v>
      </c>
      <c r="B52" t="s">
        <v>2557</v>
      </c>
    </row>
    <row r="53" spans="1:2">
      <c r="A53" t="s">
        <v>2090</v>
      </c>
      <c r="B53" t="s">
        <v>2558</v>
      </c>
    </row>
    <row r="54" spans="1:2">
      <c r="A54" t="s">
        <v>2091</v>
      </c>
      <c r="B54" t="s">
        <v>2551</v>
      </c>
    </row>
    <row r="55" spans="1:2">
      <c r="A55" t="s">
        <v>2092</v>
      </c>
      <c r="B55" t="s">
        <v>2559</v>
      </c>
    </row>
    <row r="56" spans="1:2">
      <c r="A56" t="s">
        <v>2093</v>
      </c>
      <c r="B56" t="s">
        <v>2560</v>
      </c>
    </row>
    <row r="57" spans="1:2">
      <c r="A57" t="s">
        <v>2094</v>
      </c>
      <c r="B57" t="s">
        <v>2561</v>
      </c>
    </row>
    <row r="58" spans="1:2">
      <c r="A58" t="s">
        <v>2095</v>
      </c>
      <c r="B58" t="s">
        <v>2562</v>
      </c>
    </row>
    <row r="59" spans="1:2">
      <c r="A59" t="s">
        <v>2096</v>
      </c>
      <c r="B59" t="s">
        <v>2563</v>
      </c>
    </row>
    <row r="60" spans="1:2">
      <c r="A60" t="s">
        <v>2097</v>
      </c>
      <c r="B60" t="s">
        <v>2564</v>
      </c>
    </row>
    <row r="61" spans="1:2">
      <c r="A61" t="s">
        <v>2098</v>
      </c>
      <c r="B61" t="s">
        <v>2565</v>
      </c>
    </row>
    <row r="62" spans="1:2">
      <c r="A62" t="s">
        <v>2099</v>
      </c>
      <c r="B62" t="s">
        <v>2566</v>
      </c>
    </row>
    <row r="63" spans="1:2">
      <c r="A63" t="s">
        <v>2100</v>
      </c>
      <c r="B63" t="s">
        <v>2567</v>
      </c>
    </row>
    <row r="64" spans="1:2">
      <c r="A64" t="s">
        <v>2101</v>
      </c>
      <c r="B64" t="s">
        <v>2568</v>
      </c>
    </row>
    <row r="65" spans="1:2">
      <c r="A65" t="s">
        <v>2102</v>
      </c>
      <c r="B65" t="s">
        <v>2569</v>
      </c>
    </row>
    <row r="66" spans="1:2">
      <c r="A66" t="s">
        <v>2103</v>
      </c>
      <c r="B66" t="s">
        <v>2570</v>
      </c>
    </row>
    <row r="67" spans="1:2">
      <c r="A67" t="s">
        <v>2104</v>
      </c>
      <c r="B67" t="s">
        <v>2571</v>
      </c>
    </row>
    <row r="68" spans="1:2">
      <c r="A68" t="s">
        <v>2105</v>
      </c>
      <c r="B68" t="s">
        <v>2572</v>
      </c>
    </row>
    <row r="69" spans="1:2">
      <c r="A69" t="s">
        <v>2106</v>
      </c>
      <c r="B69" t="s">
        <v>2573</v>
      </c>
    </row>
    <row r="70" spans="1:2">
      <c r="A70" t="s">
        <v>2107</v>
      </c>
      <c r="B70" t="s">
        <v>2574</v>
      </c>
    </row>
    <row r="71" spans="1:2">
      <c r="A71" t="s">
        <v>2108</v>
      </c>
      <c r="B71" t="s">
        <v>2575</v>
      </c>
    </row>
    <row r="72" spans="1:2">
      <c r="A72" t="s">
        <v>2109</v>
      </c>
      <c r="B72" t="s">
        <v>2576</v>
      </c>
    </row>
    <row r="73" spans="1:2">
      <c r="A73" t="s">
        <v>2110</v>
      </c>
      <c r="B73" t="s">
        <v>2577</v>
      </c>
    </row>
    <row r="74" spans="1:2">
      <c r="A74" t="s">
        <v>2111</v>
      </c>
      <c r="B74" t="s">
        <v>2578</v>
      </c>
    </row>
    <row r="75" spans="1:2">
      <c r="A75" t="s">
        <v>2112</v>
      </c>
      <c r="B75" t="s">
        <v>2579</v>
      </c>
    </row>
    <row r="76" spans="1:2">
      <c r="A76" t="s">
        <v>2113</v>
      </c>
      <c r="B76" t="s">
        <v>2580</v>
      </c>
    </row>
    <row r="77" spans="1:2">
      <c r="A77" t="s">
        <v>2114</v>
      </c>
      <c r="B77" t="s">
        <v>2581</v>
      </c>
    </row>
    <row r="78" spans="1:2">
      <c r="A78" t="s">
        <v>2115</v>
      </c>
      <c r="B78" t="s">
        <v>2582</v>
      </c>
    </row>
    <row r="79" spans="1:2">
      <c r="A79" t="s">
        <v>2116</v>
      </c>
      <c r="B79" t="s">
        <v>2583</v>
      </c>
    </row>
    <row r="80" spans="1:2">
      <c r="A80" t="s">
        <v>2117</v>
      </c>
      <c r="B80" t="s">
        <v>2584</v>
      </c>
    </row>
    <row r="81" spans="1:2">
      <c r="A81" t="s">
        <v>2118</v>
      </c>
      <c r="B81" t="s">
        <v>2585</v>
      </c>
    </row>
    <row r="82" spans="1:2">
      <c r="A82" t="s">
        <v>2119</v>
      </c>
      <c r="B82" t="s">
        <v>2586</v>
      </c>
    </row>
    <row r="83" spans="1:2">
      <c r="A83" t="s">
        <v>2120</v>
      </c>
      <c r="B83" t="s">
        <v>2587</v>
      </c>
    </row>
    <row r="84" spans="1:2">
      <c r="A84" t="s">
        <v>2121</v>
      </c>
      <c r="B84" t="s">
        <v>2588</v>
      </c>
    </row>
    <row r="85" spans="1:2">
      <c r="A85" t="s">
        <v>2122</v>
      </c>
      <c r="B85" t="s">
        <v>2589</v>
      </c>
    </row>
    <row r="86" spans="1:2">
      <c r="A86" t="s">
        <v>2123</v>
      </c>
      <c r="B86" t="s">
        <v>2590</v>
      </c>
    </row>
    <row r="87" spans="1:2">
      <c r="A87" t="s">
        <v>2124</v>
      </c>
      <c r="B87" t="s">
        <v>2591</v>
      </c>
    </row>
    <row r="88" spans="1:2">
      <c r="A88" t="s">
        <v>2125</v>
      </c>
      <c r="B88" t="s">
        <v>2592</v>
      </c>
    </row>
    <row r="89" spans="1:2">
      <c r="A89" t="s">
        <v>2126</v>
      </c>
      <c r="B89" t="s">
        <v>2593</v>
      </c>
    </row>
    <row r="90" spans="1:2">
      <c r="A90" t="s">
        <v>2127</v>
      </c>
      <c r="B90" t="s">
        <v>2594</v>
      </c>
    </row>
    <row r="91" spans="1:2">
      <c r="A91" t="s">
        <v>2128</v>
      </c>
      <c r="B91" t="s">
        <v>2595</v>
      </c>
    </row>
    <row r="92" spans="1:2">
      <c r="A92" t="s">
        <v>2129</v>
      </c>
      <c r="B92" t="s">
        <v>2596</v>
      </c>
    </row>
    <row r="93" spans="1:2">
      <c r="A93" t="s">
        <v>2130</v>
      </c>
      <c r="B93" t="s">
        <v>2597</v>
      </c>
    </row>
    <row r="94" spans="1:2">
      <c r="A94" t="s">
        <v>2131</v>
      </c>
      <c r="B94" t="s">
        <v>2598</v>
      </c>
    </row>
    <row r="95" spans="1:2">
      <c r="A95" t="s">
        <v>2132</v>
      </c>
      <c r="B95" t="s">
        <v>2599</v>
      </c>
    </row>
    <row r="96" spans="1:2">
      <c r="A96" t="s">
        <v>2133</v>
      </c>
      <c r="B96" t="s">
        <v>2600</v>
      </c>
    </row>
    <row r="97" spans="1:2">
      <c r="A97" t="s">
        <v>2134</v>
      </c>
      <c r="B97" t="s">
        <v>2590</v>
      </c>
    </row>
    <row r="98" spans="1:2">
      <c r="A98" t="s">
        <v>2135</v>
      </c>
      <c r="B98" t="s">
        <v>2601</v>
      </c>
    </row>
    <row r="99" spans="1:2">
      <c r="A99" t="s">
        <v>2136</v>
      </c>
      <c r="B99" t="s">
        <v>2602</v>
      </c>
    </row>
    <row r="100" spans="1:2">
      <c r="A100" t="s">
        <v>2137</v>
      </c>
      <c r="B100" t="s">
        <v>2603</v>
      </c>
    </row>
    <row r="101" spans="1:2">
      <c r="A101" t="s">
        <v>2138</v>
      </c>
      <c r="B101" t="s">
        <v>2604</v>
      </c>
    </row>
    <row r="102" spans="1:2">
      <c r="A102" t="s">
        <v>2139</v>
      </c>
      <c r="B102" t="s">
        <v>2605</v>
      </c>
    </row>
    <row r="103" spans="1:2">
      <c r="A103" t="s">
        <v>2140</v>
      </c>
      <c r="B103" t="s">
        <v>2606</v>
      </c>
    </row>
    <row r="104" spans="1:2">
      <c r="A104" t="s">
        <v>2141</v>
      </c>
      <c r="B104" t="s">
        <v>2607</v>
      </c>
    </row>
    <row r="105" spans="1:2">
      <c r="A105" t="s">
        <v>2142</v>
      </c>
      <c r="B105" t="s">
        <v>2608</v>
      </c>
    </row>
    <row r="106" spans="1:2">
      <c r="A106" t="s">
        <v>2143</v>
      </c>
      <c r="B106" t="s">
        <v>2609</v>
      </c>
    </row>
    <row r="107" spans="1:2">
      <c r="A107" t="s">
        <v>2144</v>
      </c>
      <c r="B107" t="s">
        <v>2610</v>
      </c>
    </row>
    <row r="108" spans="1:2">
      <c r="A108" t="s">
        <v>2145</v>
      </c>
      <c r="B108" t="s">
        <v>2611</v>
      </c>
    </row>
    <row r="109" spans="1:2">
      <c r="A109" t="s">
        <v>2146</v>
      </c>
      <c r="B109" t="s">
        <v>2612</v>
      </c>
    </row>
    <row r="110" spans="1:2">
      <c r="A110" t="s">
        <v>2147</v>
      </c>
      <c r="B110" t="s">
        <v>2613</v>
      </c>
    </row>
    <row r="111" spans="1:2">
      <c r="A111" t="s">
        <v>2148</v>
      </c>
      <c r="B111" t="s">
        <v>2614</v>
      </c>
    </row>
    <row r="112" spans="1:2">
      <c r="A112" t="s">
        <v>2149</v>
      </c>
      <c r="B112" t="s">
        <v>2615</v>
      </c>
    </row>
    <row r="113" spans="1:2">
      <c r="A113" t="s">
        <v>2150</v>
      </c>
      <c r="B113" t="s">
        <v>2616</v>
      </c>
    </row>
    <row r="114" spans="1:2">
      <c r="A114" t="s">
        <v>2150</v>
      </c>
      <c r="B114" t="s">
        <v>2616</v>
      </c>
    </row>
    <row r="115" spans="1:2">
      <c r="A115" t="s">
        <v>2151</v>
      </c>
      <c r="B115" t="s">
        <v>2617</v>
      </c>
    </row>
    <row r="116" spans="1:2">
      <c r="A116" t="s">
        <v>2152</v>
      </c>
      <c r="B116" t="s">
        <v>2618</v>
      </c>
    </row>
    <row r="117" spans="1:2">
      <c r="A117" t="s">
        <v>2153</v>
      </c>
      <c r="B117" t="s">
        <v>2619</v>
      </c>
    </row>
    <row r="118" spans="1:2">
      <c r="A118" t="s">
        <v>2154</v>
      </c>
      <c r="B118" t="s">
        <v>2620</v>
      </c>
    </row>
    <row r="119" spans="1:2">
      <c r="A119" t="s">
        <v>2155</v>
      </c>
      <c r="B119" t="s">
        <v>2621</v>
      </c>
    </row>
    <row r="120" spans="1:2">
      <c r="A120" t="s">
        <v>2156</v>
      </c>
      <c r="B120" t="s">
        <v>2622</v>
      </c>
    </row>
    <row r="121" spans="1:2">
      <c r="A121" t="s">
        <v>2157</v>
      </c>
      <c r="B121" t="s">
        <v>2623</v>
      </c>
    </row>
    <row r="122" spans="1:2">
      <c r="A122" t="s">
        <v>2158</v>
      </c>
      <c r="B122" t="s">
        <v>2624</v>
      </c>
    </row>
    <row r="123" spans="1:2">
      <c r="A123" t="s">
        <v>2159</v>
      </c>
      <c r="B123" t="s">
        <v>2625</v>
      </c>
    </row>
    <row r="124" spans="1:2">
      <c r="A124" t="s">
        <v>2160</v>
      </c>
      <c r="B124" t="s">
        <v>2626</v>
      </c>
    </row>
    <row r="125" spans="1:2">
      <c r="A125" t="s">
        <v>2161</v>
      </c>
      <c r="B125" t="s">
        <v>2627</v>
      </c>
    </row>
    <row r="126" spans="1:2">
      <c r="A126" t="s">
        <v>2162</v>
      </c>
      <c r="B126" t="s">
        <v>2628</v>
      </c>
    </row>
    <row r="127" spans="1:2">
      <c r="A127" t="s">
        <v>2163</v>
      </c>
      <c r="B127" t="s">
        <v>2629</v>
      </c>
    </row>
    <row r="128" spans="1:2">
      <c r="A128" t="s">
        <v>2164</v>
      </c>
      <c r="B128" t="s">
        <v>2630</v>
      </c>
    </row>
    <row r="129" spans="1:2">
      <c r="A129" t="s">
        <v>2165</v>
      </c>
      <c r="B129" t="s">
        <v>2631</v>
      </c>
    </row>
    <row r="130" spans="1:2">
      <c r="A130" t="s">
        <v>2166</v>
      </c>
      <c r="B130" t="s">
        <v>2632</v>
      </c>
    </row>
    <row r="131" spans="1:2">
      <c r="A131" t="s">
        <v>2167</v>
      </c>
      <c r="B131" t="s">
        <v>2633</v>
      </c>
    </row>
    <row r="132" spans="1:2">
      <c r="A132" t="s">
        <v>2168</v>
      </c>
      <c r="B132" t="s">
        <v>2634</v>
      </c>
    </row>
    <row r="133" spans="1:2">
      <c r="A133" t="s">
        <v>2169</v>
      </c>
      <c r="B133" t="s">
        <v>2635</v>
      </c>
    </row>
    <row r="134" spans="1:2">
      <c r="A134" t="s">
        <v>2170</v>
      </c>
      <c r="B134" t="s">
        <v>2636</v>
      </c>
    </row>
    <row r="135" spans="1:2">
      <c r="A135" t="s">
        <v>2171</v>
      </c>
      <c r="B135" t="s">
        <v>2637</v>
      </c>
    </row>
    <row r="136" spans="1:2">
      <c r="A136" t="s">
        <v>2172</v>
      </c>
      <c r="B136" t="s">
        <v>2638</v>
      </c>
    </row>
    <row r="137" spans="1:2">
      <c r="A137" t="s">
        <v>2173</v>
      </c>
      <c r="B137" t="s">
        <v>2639</v>
      </c>
    </row>
    <row r="138" spans="1:2">
      <c r="A138" t="s">
        <v>2174</v>
      </c>
      <c r="B138" t="s">
        <v>2640</v>
      </c>
    </row>
    <row r="139" spans="1:2">
      <c r="A139" t="s">
        <v>2175</v>
      </c>
      <c r="B139" t="s">
        <v>2641</v>
      </c>
    </row>
    <row r="140" spans="1:2">
      <c r="A140" t="s">
        <v>2176</v>
      </c>
      <c r="B140" t="s">
        <v>2642</v>
      </c>
    </row>
    <row r="141" spans="1:2">
      <c r="A141" t="s">
        <v>2177</v>
      </c>
      <c r="B141" t="s">
        <v>2643</v>
      </c>
    </row>
    <row r="142" spans="1:2">
      <c r="A142" t="s">
        <v>2178</v>
      </c>
      <c r="B142" t="s">
        <v>2644</v>
      </c>
    </row>
    <row r="143" spans="1:2">
      <c r="A143" t="s">
        <v>2179</v>
      </c>
      <c r="B143" t="s">
        <v>2645</v>
      </c>
    </row>
    <row r="144" spans="1:2">
      <c r="A144" t="s">
        <v>2180</v>
      </c>
      <c r="B144" t="s">
        <v>2646</v>
      </c>
    </row>
    <row r="145" spans="1:2">
      <c r="A145" t="s">
        <v>2181</v>
      </c>
      <c r="B145" t="s">
        <v>2647</v>
      </c>
    </row>
    <row r="146" spans="1:2">
      <c r="A146" t="s">
        <v>2182</v>
      </c>
      <c r="B146" t="s">
        <v>2641</v>
      </c>
    </row>
    <row r="147" spans="1:2">
      <c r="A147" t="s">
        <v>2183</v>
      </c>
      <c r="B147" t="s">
        <v>2644</v>
      </c>
    </row>
    <row r="148" spans="1:2">
      <c r="A148" t="s">
        <v>2184</v>
      </c>
      <c r="B148" t="s">
        <v>2648</v>
      </c>
    </row>
    <row r="149" spans="1:2">
      <c r="A149" t="s">
        <v>2185</v>
      </c>
      <c r="B149" t="s">
        <v>2649</v>
      </c>
    </row>
    <row r="150" spans="1:2">
      <c r="A150" t="s">
        <v>2186</v>
      </c>
      <c r="B150" t="s">
        <v>2650</v>
      </c>
    </row>
    <row r="151" spans="1:2">
      <c r="A151" t="s">
        <v>2187</v>
      </c>
      <c r="B151" t="s">
        <v>2651</v>
      </c>
    </row>
    <row r="152" spans="1:2">
      <c r="A152" t="s">
        <v>2188</v>
      </c>
      <c r="B152" t="s">
        <v>2652</v>
      </c>
    </row>
    <row r="153" spans="1:2">
      <c r="A153" t="s">
        <v>2189</v>
      </c>
      <c r="B153" t="s">
        <v>2653</v>
      </c>
    </row>
    <row r="154" spans="1:2">
      <c r="A154" t="s">
        <v>2190</v>
      </c>
      <c r="B154" t="s">
        <v>2654</v>
      </c>
    </row>
    <row r="155" spans="1:2">
      <c r="A155" t="s">
        <v>2191</v>
      </c>
      <c r="B155" t="s">
        <v>2637</v>
      </c>
    </row>
    <row r="156" spans="1:2">
      <c r="A156" t="s">
        <v>2192</v>
      </c>
      <c r="B156" t="s">
        <v>2655</v>
      </c>
    </row>
    <row r="157" spans="1:2">
      <c r="A157" t="s">
        <v>2193</v>
      </c>
      <c r="B157" t="s">
        <v>2656</v>
      </c>
    </row>
    <row r="158" spans="1:2">
      <c r="A158" t="s">
        <v>2194</v>
      </c>
      <c r="B158" t="s">
        <v>2657</v>
      </c>
    </row>
    <row r="159" spans="1:2">
      <c r="A159" t="s">
        <v>2195</v>
      </c>
      <c r="B159" t="s">
        <v>2627</v>
      </c>
    </row>
    <row r="160" spans="1:2">
      <c r="A160" t="s">
        <v>2196</v>
      </c>
      <c r="B160" t="s">
        <v>2710</v>
      </c>
    </row>
    <row r="161" spans="1:2">
      <c r="A161" t="s">
        <v>2197</v>
      </c>
      <c r="B161" t="s">
        <v>2658</v>
      </c>
    </row>
    <row r="162" spans="1:2">
      <c r="A162" t="s">
        <v>2198</v>
      </c>
      <c r="B162" t="s">
        <v>2659</v>
      </c>
    </row>
    <row r="163" spans="1:2">
      <c r="A163" t="s">
        <v>2199</v>
      </c>
      <c r="B163" t="s">
        <v>2660</v>
      </c>
    </row>
    <row r="164" spans="1:2">
      <c r="A164" t="s">
        <v>2200</v>
      </c>
      <c r="B164" t="s">
        <v>2661</v>
      </c>
    </row>
    <row r="165" spans="1:2">
      <c r="A165" t="s">
        <v>2201</v>
      </c>
      <c r="B165" t="s">
        <v>2662</v>
      </c>
    </row>
    <row r="166" spans="1:2">
      <c r="A166" t="s">
        <v>2202</v>
      </c>
      <c r="B166" t="s">
        <v>2637</v>
      </c>
    </row>
    <row r="167" spans="1:2">
      <c r="A167" t="s">
        <v>2202</v>
      </c>
      <c r="B167" t="s">
        <v>2637</v>
      </c>
    </row>
    <row r="168" spans="1:2">
      <c r="A168" t="s">
        <v>2203</v>
      </c>
      <c r="B168" t="s">
        <v>2663</v>
      </c>
    </row>
    <row r="169" spans="1:2">
      <c r="A169" t="s">
        <v>2204</v>
      </c>
      <c r="B169" t="s">
        <v>2664</v>
      </c>
    </row>
    <row r="170" spans="1:2">
      <c r="A170" t="s">
        <v>2205</v>
      </c>
      <c r="B170" t="s">
        <v>2665</v>
      </c>
    </row>
    <row r="171" spans="1:2">
      <c r="A171" t="s">
        <v>2206</v>
      </c>
      <c r="B171" t="s">
        <v>2666</v>
      </c>
    </row>
    <row r="172" spans="1:2">
      <c r="A172" t="s">
        <v>2207</v>
      </c>
      <c r="B172" t="s">
        <v>2667</v>
      </c>
    </row>
    <row r="173" spans="1:2">
      <c r="A173" t="s">
        <v>2208</v>
      </c>
      <c r="B173" t="s">
        <v>2668</v>
      </c>
    </row>
    <row r="174" spans="1:2">
      <c r="A174" t="s">
        <v>2209</v>
      </c>
      <c r="B174" t="s">
        <v>2669</v>
      </c>
    </row>
    <row r="175" spans="1:2">
      <c r="A175" t="s">
        <v>2210</v>
      </c>
      <c r="B175" t="s">
        <v>2670</v>
      </c>
    </row>
    <row r="176" spans="1:2">
      <c r="A176" t="s">
        <v>2211</v>
      </c>
      <c r="B176" t="s">
        <v>2671</v>
      </c>
    </row>
    <row r="177" spans="1:2">
      <c r="A177" t="s">
        <v>2212</v>
      </c>
      <c r="B177" t="s">
        <v>2672</v>
      </c>
    </row>
    <row r="178" spans="1:2">
      <c r="A178" t="s">
        <v>2213</v>
      </c>
      <c r="B178" t="s">
        <v>2673</v>
      </c>
    </row>
    <row r="179" spans="1:2">
      <c r="A179" t="s">
        <v>2214</v>
      </c>
      <c r="B179" t="s">
        <v>2674</v>
      </c>
    </row>
    <row r="180" spans="1:2">
      <c r="A180" t="s">
        <v>2215</v>
      </c>
      <c r="B180" t="s">
        <v>2675</v>
      </c>
    </row>
    <row r="181" spans="1:2">
      <c r="A181" t="s">
        <v>2216</v>
      </c>
      <c r="B181" t="s">
        <v>2676</v>
      </c>
    </row>
    <row r="182" spans="1:2">
      <c r="A182" t="s">
        <v>2217</v>
      </c>
      <c r="B182" t="s">
        <v>2677</v>
      </c>
    </row>
    <row r="183" spans="1:2">
      <c r="A183" t="s">
        <v>2218</v>
      </c>
      <c r="B183" t="s">
        <v>2678</v>
      </c>
    </row>
    <row r="184" spans="1:2">
      <c r="A184" t="s">
        <v>2219</v>
      </c>
      <c r="B184" t="s">
        <v>2679</v>
      </c>
    </row>
    <row r="185" spans="1:2">
      <c r="A185" t="s">
        <v>2220</v>
      </c>
      <c r="B185" t="s">
        <v>2557</v>
      </c>
    </row>
    <row r="186" spans="1:2">
      <c r="A186" t="s">
        <v>2221</v>
      </c>
      <c r="B186" t="s">
        <v>2558</v>
      </c>
    </row>
    <row r="187" spans="1:2">
      <c r="A187" t="s">
        <v>2222</v>
      </c>
      <c r="B187" t="s">
        <v>2680</v>
      </c>
    </row>
    <row r="188" spans="1:2">
      <c r="A188" t="s">
        <v>2223</v>
      </c>
      <c r="B188" t="s">
        <v>2681</v>
      </c>
    </row>
    <row r="189" spans="1:2">
      <c r="A189" t="s">
        <v>2224</v>
      </c>
      <c r="B189" t="s">
        <v>2682</v>
      </c>
    </row>
    <row r="190" spans="1:2">
      <c r="A190" t="s">
        <v>2225</v>
      </c>
      <c r="B190" t="s">
        <v>2683</v>
      </c>
    </row>
    <row r="191" spans="1:2">
      <c r="A191" t="s">
        <v>2226</v>
      </c>
      <c r="B191" t="s">
        <v>2684</v>
      </c>
    </row>
    <row r="192" spans="1:2">
      <c r="A192" t="s">
        <v>2227</v>
      </c>
      <c r="B192" t="s">
        <v>2685</v>
      </c>
    </row>
    <row r="193" spans="1:2">
      <c r="A193" t="s">
        <v>2228</v>
      </c>
      <c r="B193" t="s">
        <v>2686</v>
      </c>
    </row>
    <row r="194" spans="1:2">
      <c r="A194" t="s">
        <v>2229</v>
      </c>
      <c r="B194" t="s">
        <v>2687</v>
      </c>
    </row>
    <row r="195" spans="1:2">
      <c r="A195" t="s">
        <v>2230</v>
      </c>
      <c r="B195" t="s">
        <v>2688</v>
      </c>
    </row>
    <row r="196" spans="1:2">
      <c r="A196" t="s">
        <v>2231</v>
      </c>
      <c r="B196" t="s">
        <v>2694</v>
      </c>
    </row>
    <row r="197" spans="1:2">
      <c r="A197" t="s">
        <v>2232</v>
      </c>
      <c r="B197" t="s">
        <v>2711</v>
      </c>
    </row>
    <row r="198" spans="1:2">
      <c r="A198" t="s">
        <v>2233</v>
      </c>
      <c r="B198" t="s">
        <v>2689</v>
      </c>
    </row>
    <row r="199" spans="1:2">
      <c r="A199" t="s">
        <v>2234</v>
      </c>
      <c r="B199" t="s">
        <v>2690</v>
      </c>
    </row>
    <row r="200" spans="1:2">
      <c r="A200" t="s">
        <v>2235</v>
      </c>
      <c r="B200" t="s">
        <v>2691</v>
      </c>
    </row>
    <row r="201" spans="1:2">
      <c r="A201" t="s">
        <v>2236</v>
      </c>
      <c r="B201" t="s">
        <v>2692</v>
      </c>
    </row>
    <row r="202" spans="1:2">
      <c r="A202" t="s">
        <v>2237</v>
      </c>
      <c r="B202" t="s">
        <v>2693</v>
      </c>
    </row>
    <row r="203" spans="1:2">
      <c r="A203" t="s">
        <v>2238</v>
      </c>
      <c r="B203" t="s">
        <v>2694</v>
      </c>
    </row>
    <row r="204" spans="1:2">
      <c r="A204" t="s">
        <v>2239</v>
      </c>
      <c r="B204" t="s">
        <v>2690</v>
      </c>
    </row>
    <row r="205" spans="1:2">
      <c r="A205" t="s">
        <v>2240</v>
      </c>
      <c r="B205" t="s">
        <v>2695</v>
      </c>
    </row>
    <row r="206" spans="1:2">
      <c r="A206" t="s">
        <v>2241</v>
      </c>
      <c r="B206" t="s">
        <v>2627</v>
      </c>
    </row>
    <row r="207" spans="1:2">
      <c r="A207" t="s">
        <v>2242</v>
      </c>
      <c r="B207" t="s">
        <v>2637</v>
      </c>
    </row>
    <row r="208" spans="1:2">
      <c r="A208" t="s">
        <v>2243</v>
      </c>
      <c r="B208" t="s">
        <v>2696</v>
      </c>
    </row>
    <row r="209" spans="1:2">
      <c r="A209" t="s">
        <v>2244</v>
      </c>
      <c r="B209" t="s">
        <v>2627</v>
      </c>
    </row>
    <row r="210" spans="1:2">
      <c r="A210" t="s">
        <v>2245</v>
      </c>
      <c r="B210" t="s">
        <v>2697</v>
      </c>
    </row>
    <row r="211" spans="1:2">
      <c r="A211" t="s">
        <v>2245</v>
      </c>
      <c r="B211" t="s">
        <v>2697</v>
      </c>
    </row>
    <row r="212" spans="1:2">
      <c r="A212" t="s">
        <v>2245</v>
      </c>
      <c r="B212" t="s">
        <v>2697</v>
      </c>
    </row>
    <row r="213" spans="1:2">
      <c r="A213" t="s">
        <v>2246</v>
      </c>
      <c r="B213" t="s">
        <v>2698</v>
      </c>
    </row>
    <row r="214" spans="1:2">
      <c r="A214" t="s">
        <v>2246</v>
      </c>
      <c r="B214" t="s">
        <v>2698</v>
      </c>
    </row>
    <row r="215" spans="1:2">
      <c r="A215" t="s">
        <v>2247</v>
      </c>
      <c r="B215" t="s">
        <v>2699</v>
      </c>
    </row>
    <row r="216" spans="1:2">
      <c r="A216" t="s">
        <v>2247</v>
      </c>
      <c r="B216" t="s">
        <v>2699</v>
      </c>
    </row>
    <row r="217" spans="1:2">
      <c r="A217" t="s">
        <v>2247</v>
      </c>
      <c r="B217" t="s">
        <v>2699</v>
      </c>
    </row>
    <row r="218" spans="1:2">
      <c r="A218" t="s">
        <v>2247</v>
      </c>
      <c r="B218" t="s">
        <v>2699</v>
      </c>
    </row>
    <row r="219" spans="1:2">
      <c r="A219" t="s">
        <v>2248</v>
      </c>
      <c r="B219" t="s">
        <v>2700</v>
      </c>
    </row>
    <row r="220" spans="1:2">
      <c r="A220" t="s">
        <v>2250</v>
      </c>
      <c r="B220" t="s">
        <v>2701</v>
      </c>
    </row>
    <row r="221" spans="1:2">
      <c r="A221" t="s">
        <v>2249</v>
      </c>
      <c r="B221" t="s">
        <v>2700</v>
      </c>
    </row>
    <row r="222" spans="1:2">
      <c r="A222" t="s">
        <v>2251</v>
      </c>
      <c r="B222" t="s">
        <v>2702</v>
      </c>
    </row>
    <row r="223" spans="1:2">
      <c r="A223" t="s">
        <v>2253</v>
      </c>
      <c r="B223" t="s">
        <v>2703</v>
      </c>
    </row>
    <row r="224" spans="1:2">
      <c r="A224" t="s">
        <v>2254</v>
      </c>
      <c r="B224" t="s">
        <v>2704</v>
      </c>
    </row>
    <row r="225" spans="1:2">
      <c r="A225" t="s">
        <v>2252</v>
      </c>
      <c r="B225" t="s">
        <v>2705</v>
      </c>
    </row>
    <row r="226" spans="1:2">
      <c r="A226" t="s">
        <v>2255</v>
      </c>
      <c r="B226" t="s">
        <v>2627</v>
      </c>
    </row>
    <row r="227" spans="1:2">
      <c r="A227" t="s">
        <v>2256</v>
      </c>
      <c r="B227" t="s">
        <v>2706</v>
      </c>
    </row>
    <row r="228" spans="1:2">
      <c r="A228" t="s">
        <v>2257</v>
      </c>
      <c r="B228" t="s">
        <v>2707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B7D3-BA5F-4A22-99E0-F3A1FFE82FFC}">
  <dimension ref="A1:C228"/>
  <sheetViews>
    <sheetView workbookViewId="0">
      <selection activeCell="C1" sqref="C1:C228"/>
    </sheetView>
  </sheetViews>
  <sheetFormatPr defaultRowHeight="15"/>
  <cols>
    <col min="2" max="2" width="39.28515625" bestFit="1" customWidth="1"/>
    <col min="3" max="3" width="37" bestFit="1" customWidth="1"/>
  </cols>
  <sheetData>
    <row r="1" spans="1:3">
      <c r="A1" t="s">
        <v>572</v>
      </c>
      <c r="B1" t="s">
        <v>2300</v>
      </c>
      <c r="C1" t="s">
        <v>2313</v>
      </c>
    </row>
    <row r="2" spans="1:3">
      <c r="A2" t="s">
        <v>572</v>
      </c>
      <c r="B2" t="s">
        <v>2300</v>
      </c>
      <c r="C2" t="s">
        <v>2313</v>
      </c>
    </row>
    <row r="3" spans="1:3">
      <c r="A3" t="s">
        <v>572</v>
      </c>
      <c r="B3" t="s">
        <v>2300</v>
      </c>
      <c r="C3" t="s">
        <v>2313</v>
      </c>
    </row>
    <row r="4" spans="1:3">
      <c r="A4" t="s">
        <v>572</v>
      </c>
      <c r="B4" t="s">
        <v>2300</v>
      </c>
      <c r="C4" t="s">
        <v>2313</v>
      </c>
    </row>
    <row r="5" spans="1:3">
      <c r="A5" t="s">
        <v>572</v>
      </c>
      <c r="B5" t="s">
        <v>2300</v>
      </c>
      <c r="C5" t="s">
        <v>2313</v>
      </c>
    </row>
    <row r="6" spans="1:3">
      <c r="A6" t="s">
        <v>572</v>
      </c>
      <c r="B6" t="s">
        <v>2300</v>
      </c>
      <c r="C6" t="s">
        <v>2313</v>
      </c>
    </row>
    <row r="7" spans="1:3">
      <c r="A7" t="s">
        <v>572</v>
      </c>
      <c r="B7" t="s">
        <v>2300</v>
      </c>
      <c r="C7" t="s">
        <v>2313</v>
      </c>
    </row>
    <row r="8" spans="1:3">
      <c r="A8" t="s">
        <v>572</v>
      </c>
      <c r="B8" t="s">
        <v>2300</v>
      </c>
      <c r="C8" t="s">
        <v>2313</v>
      </c>
    </row>
    <row r="9" spans="1:3">
      <c r="A9" t="s">
        <v>423</v>
      </c>
      <c r="B9" t="s">
        <v>2301</v>
      </c>
      <c r="C9" t="s">
        <v>2314</v>
      </c>
    </row>
    <row r="10" spans="1:3">
      <c r="A10" t="s">
        <v>423</v>
      </c>
      <c r="B10" t="s">
        <v>2301</v>
      </c>
      <c r="C10" t="s">
        <v>2314</v>
      </c>
    </row>
    <row r="11" spans="1:3">
      <c r="A11" t="s">
        <v>423</v>
      </c>
      <c r="B11" t="s">
        <v>2301</v>
      </c>
      <c r="C11" t="s">
        <v>2314</v>
      </c>
    </row>
    <row r="12" spans="1:3">
      <c r="A12" t="s">
        <v>423</v>
      </c>
      <c r="B12" t="s">
        <v>2301</v>
      </c>
      <c r="C12" t="s">
        <v>2314</v>
      </c>
    </row>
    <row r="13" spans="1:3">
      <c r="A13" t="s">
        <v>423</v>
      </c>
      <c r="B13" t="s">
        <v>2301</v>
      </c>
      <c r="C13" t="s">
        <v>2314</v>
      </c>
    </row>
    <row r="14" spans="1:3">
      <c r="A14" t="s">
        <v>423</v>
      </c>
      <c r="B14" t="s">
        <v>2300</v>
      </c>
      <c r="C14" t="s">
        <v>2315</v>
      </c>
    </row>
    <row r="15" spans="1:3">
      <c r="A15" t="s">
        <v>423</v>
      </c>
      <c r="B15" t="s">
        <v>2300</v>
      </c>
      <c r="C15" t="s">
        <v>2315</v>
      </c>
    </row>
    <row r="16" spans="1:3">
      <c r="A16" t="s">
        <v>423</v>
      </c>
      <c r="B16" t="s">
        <v>2300</v>
      </c>
      <c r="C16" t="s">
        <v>2315</v>
      </c>
    </row>
    <row r="17" spans="1:3">
      <c r="A17" t="s">
        <v>572</v>
      </c>
      <c r="B17" t="s">
        <v>2300</v>
      </c>
      <c r="C17" t="s">
        <v>2316</v>
      </c>
    </row>
    <row r="18" spans="1:3">
      <c r="A18" t="s">
        <v>572</v>
      </c>
      <c r="B18" t="s">
        <v>2300</v>
      </c>
      <c r="C18" t="s">
        <v>2317</v>
      </c>
    </row>
    <row r="19" spans="1:3">
      <c r="A19" t="s">
        <v>572</v>
      </c>
      <c r="B19" t="s">
        <v>2300</v>
      </c>
      <c r="C19" t="s">
        <v>2317</v>
      </c>
    </row>
    <row r="20" spans="1:3">
      <c r="A20" t="s">
        <v>572</v>
      </c>
      <c r="B20" t="s">
        <v>2300</v>
      </c>
      <c r="C20" t="s">
        <v>2317</v>
      </c>
    </row>
    <row r="21" spans="1:3">
      <c r="A21" t="s">
        <v>572</v>
      </c>
      <c r="B21" t="s">
        <v>2300</v>
      </c>
      <c r="C21" t="s">
        <v>2316</v>
      </c>
    </row>
    <row r="22" spans="1:3">
      <c r="A22" t="s">
        <v>572</v>
      </c>
      <c r="B22" t="s">
        <v>2300</v>
      </c>
      <c r="C22" t="s">
        <v>2317</v>
      </c>
    </row>
    <row r="23" spans="1:3">
      <c r="A23" t="s">
        <v>572</v>
      </c>
      <c r="B23" t="s">
        <v>2300</v>
      </c>
      <c r="C23" t="s">
        <v>2317</v>
      </c>
    </row>
    <row r="24" spans="1:3">
      <c r="A24" t="s">
        <v>572</v>
      </c>
      <c r="B24" t="s">
        <v>2300</v>
      </c>
      <c r="C24" t="s">
        <v>2316</v>
      </c>
    </row>
    <row r="25" spans="1:3">
      <c r="A25" t="s">
        <v>572</v>
      </c>
      <c r="B25" t="s">
        <v>2300</v>
      </c>
      <c r="C25" t="s">
        <v>2317</v>
      </c>
    </row>
    <row r="26" spans="1:3">
      <c r="A26" t="s">
        <v>572</v>
      </c>
      <c r="B26" t="s">
        <v>2300</v>
      </c>
      <c r="C26" t="s">
        <v>2317</v>
      </c>
    </row>
    <row r="27" spans="1:3">
      <c r="A27" t="s">
        <v>572</v>
      </c>
      <c r="B27" t="s">
        <v>2300</v>
      </c>
      <c r="C27" t="s">
        <v>2317</v>
      </c>
    </row>
    <row r="28" spans="1:3">
      <c r="A28" t="s">
        <v>572</v>
      </c>
      <c r="B28" t="s">
        <v>2300</v>
      </c>
      <c r="C28" t="s">
        <v>2317</v>
      </c>
    </row>
    <row r="29" spans="1:3">
      <c r="A29" t="s">
        <v>572</v>
      </c>
      <c r="B29" t="s">
        <v>2300</v>
      </c>
      <c r="C29" t="s">
        <v>2317</v>
      </c>
    </row>
    <row r="30" spans="1:3">
      <c r="A30" t="s">
        <v>572</v>
      </c>
      <c r="B30" t="s">
        <v>2300</v>
      </c>
      <c r="C30" t="s">
        <v>2317</v>
      </c>
    </row>
    <row r="31" spans="1:3">
      <c r="A31" t="s">
        <v>423</v>
      </c>
      <c r="B31" t="s">
        <v>2302</v>
      </c>
      <c r="C31" t="s">
        <v>2318</v>
      </c>
    </row>
    <row r="32" spans="1:3">
      <c r="A32" t="s">
        <v>423</v>
      </c>
      <c r="B32" t="s">
        <v>2302</v>
      </c>
      <c r="C32" t="s">
        <v>2318</v>
      </c>
    </row>
    <row r="33" spans="1:3">
      <c r="A33" t="s">
        <v>423</v>
      </c>
      <c r="B33" t="s">
        <v>2302</v>
      </c>
      <c r="C33" t="s">
        <v>2318</v>
      </c>
    </row>
    <row r="34" spans="1:3">
      <c r="A34" t="s">
        <v>423</v>
      </c>
      <c r="B34" t="s">
        <v>2302</v>
      </c>
      <c r="C34" t="s">
        <v>2318</v>
      </c>
    </row>
    <row r="35" spans="1:3">
      <c r="A35" t="s">
        <v>423</v>
      </c>
      <c r="B35" t="s">
        <v>2302</v>
      </c>
      <c r="C35" t="s">
        <v>2318</v>
      </c>
    </row>
    <row r="36" spans="1:3">
      <c r="A36" t="s">
        <v>423</v>
      </c>
      <c r="B36" t="s">
        <v>2302</v>
      </c>
      <c r="C36" t="s">
        <v>2318</v>
      </c>
    </row>
    <row r="37" spans="1:3">
      <c r="A37" t="s">
        <v>423</v>
      </c>
      <c r="B37" t="s">
        <v>2302</v>
      </c>
      <c r="C37" t="s">
        <v>2319</v>
      </c>
    </row>
    <row r="38" spans="1:3">
      <c r="A38" t="s">
        <v>423</v>
      </c>
      <c r="B38" t="s">
        <v>2302</v>
      </c>
      <c r="C38" t="s">
        <v>2318</v>
      </c>
    </row>
    <row r="39" spans="1:3">
      <c r="A39" t="s">
        <v>423</v>
      </c>
      <c r="B39" t="s">
        <v>2302</v>
      </c>
      <c r="C39" t="s">
        <v>2320</v>
      </c>
    </row>
    <row r="40" spans="1:3">
      <c r="A40" t="s">
        <v>423</v>
      </c>
      <c r="B40" t="s">
        <v>2302</v>
      </c>
      <c r="C40" t="s">
        <v>2318</v>
      </c>
    </row>
    <row r="41" spans="1:3">
      <c r="A41" t="s">
        <v>423</v>
      </c>
      <c r="B41" t="s">
        <v>2302</v>
      </c>
      <c r="C41" t="s">
        <v>2321</v>
      </c>
    </row>
    <row r="42" spans="1:3">
      <c r="A42" t="s">
        <v>423</v>
      </c>
      <c r="B42" t="s">
        <v>2302</v>
      </c>
      <c r="C42" t="s">
        <v>2318</v>
      </c>
    </row>
    <row r="43" spans="1:3">
      <c r="A43" t="s">
        <v>423</v>
      </c>
      <c r="B43" t="s">
        <v>2302</v>
      </c>
      <c r="C43" t="s">
        <v>2318</v>
      </c>
    </row>
    <row r="44" spans="1:3">
      <c r="A44" t="s">
        <v>423</v>
      </c>
      <c r="B44" t="s">
        <v>2302</v>
      </c>
      <c r="C44" t="s">
        <v>2318</v>
      </c>
    </row>
    <row r="45" spans="1:3">
      <c r="A45" t="s">
        <v>423</v>
      </c>
      <c r="B45" t="s">
        <v>2302</v>
      </c>
      <c r="C45" t="s">
        <v>2318</v>
      </c>
    </row>
    <row r="46" spans="1:3">
      <c r="A46" t="s">
        <v>423</v>
      </c>
      <c r="B46" t="s">
        <v>2302</v>
      </c>
      <c r="C46" t="s">
        <v>2318</v>
      </c>
    </row>
    <row r="47" spans="1:3">
      <c r="A47" t="s">
        <v>423</v>
      </c>
      <c r="B47" t="s">
        <v>2302</v>
      </c>
      <c r="C47" t="s">
        <v>2318</v>
      </c>
    </row>
    <row r="48" spans="1:3">
      <c r="A48" t="s">
        <v>423</v>
      </c>
      <c r="B48" t="s">
        <v>2302</v>
      </c>
      <c r="C48" t="s">
        <v>2318</v>
      </c>
    </row>
    <row r="49" spans="1:3">
      <c r="A49" t="s">
        <v>423</v>
      </c>
      <c r="B49" t="s">
        <v>2302</v>
      </c>
      <c r="C49" t="s">
        <v>2318</v>
      </c>
    </row>
    <row r="50" spans="1:3">
      <c r="A50" t="s">
        <v>423</v>
      </c>
      <c r="B50" t="s">
        <v>2302</v>
      </c>
      <c r="C50" t="s">
        <v>2318</v>
      </c>
    </row>
    <row r="51" spans="1:3">
      <c r="A51" t="s">
        <v>423</v>
      </c>
      <c r="B51" t="s">
        <v>2302</v>
      </c>
      <c r="C51" t="s">
        <v>2318</v>
      </c>
    </row>
    <row r="52" spans="1:3">
      <c r="A52" t="s">
        <v>423</v>
      </c>
      <c r="B52" t="s">
        <v>2302</v>
      </c>
      <c r="C52" t="s">
        <v>2318</v>
      </c>
    </row>
    <row r="53" spans="1:3">
      <c r="A53" t="s">
        <v>423</v>
      </c>
      <c r="B53" t="s">
        <v>2302</v>
      </c>
      <c r="C53" t="s">
        <v>2318</v>
      </c>
    </row>
    <row r="54" spans="1:3">
      <c r="A54" t="s">
        <v>423</v>
      </c>
      <c r="B54" t="s">
        <v>2302</v>
      </c>
      <c r="C54" t="s">
        <v>2318</v>
      </c>
    </row>
    <row r="55" spans="1:3">
      <c r="A55" t="s">
        <v>423</v>
      </c>
      <c r="B55" t="s">
        <v>2302</v>
      </c>
      <c r="C55" t="s">
        <v>2322</v>
      </c>
    </row>
    <row r="56" spans="1:3">
      <c r="A56" t="s">
        <v>423</v>
      </c>
      <c r="B56" t="s">
        <v>2302</v>
      </c>
      <c r="C56" t="s">
        <v>2323</v>
      </c>
    </row>
    <row r="57" spans="1:3">
      <c r="A57" t="s">
        <v>423</v>
      </c>
      <c r="B57" t="s">
        <v>2300</v>
      </c>
      <c r="C57" t="s">
        <v>2324</v>
      </c>
    </row>
    <row r="58" spans="1:3">
      <c r="A58" t="s">
        <v>572</v>
      </c>
      <c r="B58" t="s">
        <v>2307</v>
      </c>
      <c r="C58" t="s">
        <v>2325</v>
      </c>
    </row>
    <row r="59" spans="1:3">
      <c r="A59" t="s">
        <v>572</v>
      </c>
      <c r="B59" t="s">
        <v>2300</v>
      </c>
      <c r="C59" t="s">
        <v>2326</v>
      </c>
    </row>
    <row r="60" spans="1:3">
      <c r="A60" t="s">
        <v>572</v>
      </c>
      <c r="B60" t="s">
        <v>2300</v>
      </c>
      <c r="C60" t="s">
        <v>2326</v>
      </c>
    </row>
    <row r="61" spans="1:3">
      <c r="A61" t="s">
        <v>572</v>
      </c>
      <c r="B61" t="s">
        <v>2300</v>
      </c>
      <c r="C61" t="s">
        <v>2326</v>
      </c>
    </row>
    <row r="62" spans="1:3">
      <c r="A62" t="s">
        <v>572</v>
      </c>
      <c r="B62" t="s">
        <v>2300</v>
      </c>
      <c r="C62" t="s">
        <v>2326</v>
      </c>
    </row>
    <row r="63" spans="1:3">
      <c r="A63" t="s">
        <v>572</v>
      </c>
      <c r="B63" t="s">
        <v>2300</v>
      </c>
      <c r="C63" t="s">
        <v>2326</v>
      </c>
    </row>
    <row r="64" spans="1:3">
      <c r="A64" t="s">
        <v>572</v>
      </c>
      <c r="B64" t="s">
        <v>2300</v>
      </c>
      <c r="C64" t="s">
        <v>2326</v>
      </c>
    </row>
    <row r="65" spans="1:3">
      <c r="A65" t="s">
        <v>572</v>
      </c>
      <c r="B65" t="s">
        <v>2300</v>
      </c>
      <c r="C65" t="s">
        <v>2326</v>
      </c>
    </row>
    <row r="66" spans="1:3">
      <c r="A66" t="s">
        <v>572</v>
      </c>
      <c r="B66" t="s">
        <v>2300</v>
      </c>
      <c r="C66" t="s">
        <v>2326</v>
      </c>
    </row>
    <row r="67" spans="1:3">
      <c r="A67" t="s">
        <v>572</v>
      </c>
      <c r="B67" t="s">
        <v>2300</v>
      </c>
      <c r="C67" t="s">
        <v>2326</v>
      </c>
    </row>
    <row r="68" spans="1:3">
      <c r="A68" t="s">
        <v>572</v>
      </c>
      <c r="B68" t="s">
        <v>2300</v>
      </c>
      <c r="C68" t="s">
        <v>2326</v>
      </c>
    </row>
    <row r="69" spans="1:3">
      <c r="A69" t="s">
        <v>572</v>
      </c>
      <c r="B69" t="s">
        <v>2300</v>
      </c>
      <c r="C69" t="s">
        <v>2326</v>
      </c>
    </row>
    <row r="70" spans="1:3">
      <c r="A70" t="s">
        <v>423</v>
      </c>
      <c r="B70" t="s">
        <v>2300</v>
      </c>
      <c r="C70" t="s">
        <v>2327</v>
      </c>
    </row>
    <row r="71" spans="1:3">
      <c r="A71" t="s">
        <v>423</v>
      </c>
      <c r="B71" t="s">
        <v>2300</v>
      </c>
      <c r="C71" t="s">
        <v>2327</v>
      </c>
    </row>
    <row r="72" spans="1:3">
      <c r="A72" t="s">
        <v>423</v>
      </c>
      <c r="B72" t="s">
        <v>2300</v>
      </c>
      <c r="C72" t="s">
        <v>2327</v>
      </c>
    </row>
    <row r="73" spans="1:3">
      <c r="A73" t="s">
        <v>423</v>
      </c>
      <c r="B73" t="s">
        <v>2300</v>
      </c>
      <c r="C73" t="s">
        <v>2327</v>
      </c>
    </row>
    <row r="74" spans="1:3">
      <c r="A74" t="s">
        <v>423</v>
      </c>
      <c r="B74" t="s">
        <v>2303</v>
      </c>
      <c r="C74" t="s">
        <v>2328</v>
      </c>
    </row>
    <row r="75" spans="1:3">
      <c r="A75" t="s">
        <v>423</v>
      </c>
      <c r="B75" t="s">
        <v>2303</v>
      </c>
      <c r="C75" t="s">
        <v>2328</v>
      </c>
    </row>
    <row r="76" spans="1:3">
      <c r="A76" t="s">
        <v>423</v>
      </c>
      <c r="B76" t="s">
        <v>2303</v>
      </c>
      <c r="C76" t="s">
        <v>2328</v>
      </c>
    </row>
    <row r="77" spans="1:3">
      <c r="A77" t="s">
        <v>423</v>
      </c>
      <c r="B77" t="s">
        <v>2303</v>
      </c>
      <c r="C77" t="s">
        <v>2328</v>
      </c>
    </row>
    <row r="78" spans="1:3">
      <c r="A78" t="s">
        <v>423</v>
      </c>
      <c r="B78" t="s">
        <v>2303</v>
      </c>
      <c r="C78" t="s">
        <v>2328</v>
      </c>
    </row>
    <row r="79" spans="1:3">
      <c r="A79" t="s">
        <v>423</v>
      </c>
      <c r="B79" t="s">
        <v>2303</v>
      </c>
      <c r="C79" t="s">
        <v>2328</v>
      </c>
    </row>
    <row r="80" spans="1:3">
      <c r="A80" t="s">
        <v>423</v>
      </c>
      <c r="B80" t="s">
        <v>2303</v>
      </c>
      <c r="C80" t="s">
        <v>2328</v>
      </c>
    </row>
    <row r="81" spans="1:3">
      <c r="A81" t="s">
        <v>423</v>
      </c>
      <c r="B81" t="s">
        <v>2303</v>
      </c>
      <c r="C81" t="s">
        <v>2328</v>
      </c>
    </row>
    <row r="82" spans="1:3">
      <c r="A82" t="s">
        <v>423</v>
      </c>
      <c r="B82" t="s">
        <v>2303</v>
      </c>
      <c r="C82" t="s">
        <v>2328</v>
      </c>
    </row>
    <row r="83" spans="1:3">
      <c r="A83" t="s">
        <v>423</v>
      </c>
      <c r="B83" t="s">
        <v>2303</v>
      </c>
      <c r="C83" t="s">
        <v>2328</v>
      </c>
    </row>
    <row r="84" spans="1:3">
      <c r="A84" t="s">
        <v>423</v>
      </c>
      <c r="B84" t="s">
        <v>2303</v>
      </c>
      <c r="C84" t="s">
        <v>2328</v>
      </c>
    </row>
    <row r="85" spans="1:3">
      <c r="A85" t="s">
        <v>423</v>
      </c>
      <c r="B85" t="s">
        <v>2303</v>
      </c>
      <c r="C85" t="s">
        <v>2328</v>
      </c>
    </row>
    <row r="86" spans="1:3">
      <c r="A86" t="s">
        <v>423</v>
      </c>
      <c r="B86" t="s">
        <v>2303</v>
      </c>
      <c r="C86" t="s">
        <v>2328</v>
      </c>
    </row>
    <row r="87" spans="1:3">
      <c r="A87" t="s">
        <v>423</v>
      </c>
      <c r="B87" t="s">
        <v>2303</v>
      </c>
      <c r="C87" t="s">
        <v>2328</v>
      </c>
    </row>
    <row r="88" spans="1:3">
      <c r="A88" t="s">
        <v>423</v>
      </c>
      <c r="B88" t="s">
        <v>2303</v>
      </c>
      <c r="C88" t="s">
        <v>2328</v>
      </c>
    </row>
    <row r="89" spans="1:3">
      <c r="A89" t="s">
        <v>423</v>
      </c>
      <c r="B89" t="s">
        <v>2303</v>
      </c>
      <c r="C89" t="s">
        <v>2328</v>
      </c>
    </row>
    <row r="90" spans="1:3">
      <c r="A90" t="s">
        <v>423</v>
      </c>
      <c r="B90" t="s">
        <v>2303</v>
      </c>
      <c r="C90" t="s">
        <v>2328</v>
      </c>
    </row>
    <row r="91" spans="1:3">
      <c r="A91" t="s">
        <v>423</v>
      </c>
      <c r="B91" t="s">
        <v>2303</v>
      </c>
      <c r="C91" t="s">
        <v>2328</v>
      </c>
    </row>
    <row r="92" spans="1:3">
      <c r="A92" t="s">
        <v>423</v>
      </c>
      <c r="B92" t="s">
        <v>2303</v>
      </c>
      <c r="C92" t="s">
        <v>2328</v>
      </c>
    </row>
    <row r="93" spans="1:3">
      <c r="A93" t="s">
        <v>423</v>
      </c>
      <c r="B93" t="s">
        <v>2303</v>
      </c>
      <c r="C93" t="s">
        <v>2328</v>
      </c>
    </row>
    <row r="94" spans="1:3">
      <c r="A94" t="s">
        <v>423</v>
      </c>
      <c r="B94" t="s">
        <v>2303</v>
      </c>
      <c r="C94" t="s">
        <v>2328</v>
      </c>
    </row>
    <row r="95" spans="1:3">
      <c r="A95" t="s">
        <v>423</v>
      </c>
      <c r="B95" t="s">
        <v>2303</v>
      </c>
      <c r="C95" t="s">
        <v>2328</v>
      </c>
    </row>
    <row r="96" spans="1:3">
      <c r="A96" t="s">
        <v>423</v>
      </c>
      <c r="B96" t="s">
        <v>2303</v>
      </c>
      <c r="C96" t="s">
        <v>2328</v>
      </c>
    </row>
    <row r="97" spans="1:3">
      <c r="A97" t="s">
        <v>423</v>
      </c>
      <c r="B97" t="s">
        <v>2303</v>
      </c>
      <c r="C97" t="s">
        <v>2328</v>
      </c>
    </row>
    <row r="98" spans="1:3">
      <c r="A98" t="s">
        <v>423</v>
      </c>
      <c r="B98" t="s">
        <v>2308</v>
      </c>
      <c r="C98" t="s">
        <v>2329</v>
      </c>
    </row>
    <row r="99" spans="1:3">
      <c r="A99" t="s">
        <v>572</v>
      </c>
      <c r="B99" t="s">
        <v>2300</v>
      </c>
      <c r="C99" t="s">
        <v>2330</v>
      </c>
    </row>
    <row r="100" spans="1:3">
      <c r="A100" t="s">
        <v>572</v>
      </c>
      <c r="B100" t="s">
        <v>2300</v>
      </c>
      <c r="C100" t="s">
        <v>2331</v>
      </c>
    </row>
    <row r="101" spans="1:3">
      <c r="A101" t="s">
        <v>572</v>
      </c>
      <c r="B101" t="s">
        <v>2300</v>
      </c>
      <c r="C101" t="s">
        <v>2331</v>
      </c>
    </row>
    <row r="102" spans="1:3">
      <c r="A102" t="s">
        <v>572</v>
      </c>
      <c r="B102" t="s">
        <v>2300</v>
      </c>
      <c r="C102" t="s">
        <v>2331</v>
      </c>
    </row>
    <row r="103" spans="1:3">
      <c r="A103" t="s">
        <v>572</v>
      </c>
      <c r="B103" t="s">
        <v>2300</v>
      </c>
      <c r="C103" t="s">
        <v>2331</v>
      </c>
    </row>
    <row r="104" spans="1:3">
      <c r="A104" t="s">
        <v>572</v>
      </c>
      <c r="B104" t="s">
        <v>2304</v>
      </c>
      <c r="C104" t="s">
        <v>2332</v>
      </c>
    </row>
    <row r="105" spans="1:3">
      <c r="A105" t="s">
        <v>572</v>
      </c>
      <c r="B105" t="s">
        <v>2304</v>
      </c>
      <c r="C105" t="s">
        <v>2332</v>
      </c>
    </row>
    <row r="106" spans="1:3">
      <c r="A106" t="s">
        <v>572</v>
      </c>
      <c r="B106" t="s">
        <v>2304</v>
      </c>
      <c r="C106" t="s">
        <v>2332</v>
      </c>
    </row>
    <row r="107" spans="1:3">
      <c r="A107" t="s">
        <v>572</v>
      </c>
      <c r="B107" t="s">
        <v>2304</v>
      </c>
      <c r="C107" t="s">
        <v>2332</v>
      </c>
    </row>
    <row r="108" spans="1:3">
      <c r="A108" t="s">
        <v>572</v>
      </c>
      <c r="B108" t="s">
        <v>2300</v>
      </c>
      <c r="C108" t="s">
        <v>2333</v>
      </c>
    </row>
    <row r="109" spans="1:3">
      <c r="A109" t="s">
        <v>572</v>
      </c>
      <c r="B109" t="s">
        <v>2300</v>
      </c>
      <c r="C109" t="s">
        <v>2333</v>
      </c>
    </row>
    <row r="110" spans="1:3">
      <c r="A110" t="s">
        <v>572</v>
      </c>
      <c r="B110" t="s">
        <v>2300</v>
      </c>
      <c r="C110" t="s">
        <v>2333</v>
      </c>
    </row>
    <row r="111" spans="1:3">
      <c r="A111" t="s">
        <v>572</v>
      </c>
      <c r="B111" t="s">
        <v>2300</v>
      </c>
      <c r="C111" t="s">
        <v>2333</v>
      </c>
    </row>
    <row r="112" spans="1:3">
      <c r="A112" t="s">
        <v>572</v>
      </c>
      <c r="B112" t="s">
        <v>2300</v>
      </c>
      <c r="C112" t="s">
        <v>2333</v>
      </c>
    </row>
    <row r="113" spans="1:3">
      <c r="A113" t="s">
        <v>572</v>
      </c>
      <c r="B113" t="s">
        <v>2300</v>
      </c>
      <c r="C113" t="s">
        <v>2333</v>
      </c>
    </row>
    <row r="114" spans="1:3">
      <c r="A114" t="s">
        <v>572</v>
      </c>
      <c r="B114" t="s">
        <v>2300</v>
      </c>
      <c r="C114" t="s">
        <v>2333</v>
      </c>
    </row>
    <row r="115" spans="1:3">
      <c r="A115" t="s">
        <v>572</v>
      </c>
      <c r="B115" t="s">
        <v>2300</v>
      </c>
      <c r="C115" t="s">
        <v>2333</v>
      </c>
    </row>
    <row r="116" spans="1:3">
      <c r="A116" t="s">
        <v>572</v>
      </c>
      <c r="B116" t="s">
        <v>2300</v>
      </c>
      <c r="C116" t="s">
        <v>2333</v>
      </c>
    </row>
    <row r="117" spans="1:3">
      <c r="A117" t="s">
        <v>572</v>
      </c>
      <c r="B117" t="s">
        <v>2300</v>
      </c>
      <c r="C117" t="s">
        <v>2333</v>
      </c>
    </row>
    <row r="118" spans="1:3">
      <c r="A118" t="s">
        <v>572</v>
      </c>
      <c r="B118" t="s">
        <v>2300</v>
      </c>
      <c r="C118" t="s">
        <v>2333</v>
      </c>
    </row>
    <row r="119" spans="1:3">
      <c r="A119" t="s">
        <v>572</v>
      </c>
      <c r="B119" t="s">
        <v>2300</v>
      </c>
      <c r="C119" t="s">
        <v>2333</v>
      </c>
    </row>
    <row r="120" spans="1:3">
      <c r="A120" t="s">
        <v>572</v>
      </c>
      <c r="B120" t="s">
        <v>2300</v>
      </c>
      <c r="C120" t="s">
        <v>2333</v>
      </c>
    </row>
    <row r="121" spans="1:3">
      <c r="A121" t="s">
        <v>572</v>
      </c>
      <c r="B121" t="s">
        <v>2300</v>
      </c>
      <c r="C121" t="s">
        <v>2333</v>
      </c>
    </row>
    <row r="122" spans="1:3">
      <c r="A122" t="s">
        <v>572</v>
      </c>
      <c r="B122" t="s">
        <v>2300</v>
      </c>
      <c r="C122" t="s">
        <v>2333</v>
      </c>
    </row>
    <row r="123" spans="1:3">
      <c r="A123" t="s">
        <v>572</v>
      </c>
      <c r="B123" t="s">
        <v>2300</v>
      </c>
      <c r="C123" t="s">
        <v>2333</v>
      </c>
    </row>
    <row r="124" spans="1:3">
      <c r="A124" t="s">
        <v>572</v>
      </c>
      <c r="B124" t="s">
        <v>2300</v>
      </c>
      <c r="C124" t="s">
        <v>2333</v>
      </c>
    </row>
    <row r="125" spans="1:3">
      <c r="A125" t="s">
        <v>572</v>
      </c>
      <c r="B125" t="s">
        <v>2300</v>
      </c>
      <c r="C125" t="s">
        <v>2334</v>
      </c>
    </row>
    <row r="126" spans="1:3">
      <c r="A126" t="s">
        <v>572</v>
      </c>
      <c r="B126" t="s">
        <v>2300</v>
      </c>
      <c r="C126" t="s">
        <v>2334</v>
      </c>
    </row>
    <row r="127" spans="1:3">
      <c r="A127" t="s">
        <v>572</v>
      </c>
      <c r="B127" t="s">
        <v>2300</v>
      </c>
      <c r="C127" t="s">
        <v>2334</v>
      </c>
    </row>
    <row r="128" spans="1:3">
      <c r="A128" t="s">
        <v>572</v>
      </c>
      <c r="B128" t="s">
        <v>2300</v>
      </c>
      <c r="C128" t="s">
        <v>2334</v>
      </c>
    </row>
    <row r="129" spans="1:3">
      <c r="A129" t="s">
        <v>572</v>
      </c>
      <c r="B129" t="s">
        <v>2300</v>
      </c>
      <c r="C129" t="s">
        <v>2334</v>
      </c>
    </row>
    <row r="130" spans="1:3">
      <c r="A130" t="s">
        <v>423</v>
      </c>
      <c r="B130" t="s">
        <v>2303</v>
      </c>
      <c r="C130" t="s">
        <v>2335</v>
      </c>
    </row>
    <row r="131" spans="1:3">
      <c r="A131" t="s">
        <v>572</v>
      </c>
      <c r="B131" t="s">
        <v>2300</v>
      </c>
      <c r="C131" t="s">
        <v>2336</v>
      </c>
    </row>
    <row r="132" spans="1:3">
      <c r="A132" t="s">
        <v>572</v>
      </c>
      <c r="B132" t="s">
        <v>2300</v>
      </c>
      <c r="C132" t="s">
        <v>2337</v>
      </c>
    </row>
    <row r="133" spans="1:3">
      <c r="A133" t="s">
        <v>572</v>
      </c>
      <c r="B133" t="s">
        <v>2300</v>
      </c>
      <c r="C133" t="s">
        <v>2337</v>
      </c>
    </row>
    <row r="134" spans="1:3">
      <c r="A134" t="s">
        <v>572</v>
      </c>
      <c r="B134" t="s">
        <v>2300</v>
      </c>
      <c r="C134" t="s">
        <v>2337</v>
      </c>
    </row>
    <row r="135" spans="1:3">
      <c r="A135" t="s">
        <v>423</v>
      </c>
      <c r="B135" t="s">
        <v>2303</v>
      </c>
      <c r="C135" t="s">
        <v>2335</v>
      </c>
    </row>
    <row r="136" spans="1:3">
      <c r="A136" t="s">
        <v>572</v>
      </c>
      <c r="B136" t="s">
        <v>2304</v>
      </c>
      <c r="C136" t="s">
        <v>2338</v>
      </c>
    </row>
    <row r="137" spans="1:3">
      <c r="A137" t="s">
        <v>572</v>
      </c>
      <c r="B137" t="s">
        <v>2304</v>
      </c>
      <c r="C137" t="s">
        <v>2338</v>
      </c>
    </row>
    <row r="138" spans="1:3">
      <c r="A138" t="s">
        <v>572</v>
      </c>
      <c r="B138" t="s">
        <v>2304</v>
      </c>
      <c r="C138" t="s">
        <v>2338</v>
      </c>
    </row>
    <row r="139" spans="1:3">
      <c r="A139" t="s">
        <v>423</v>
      </c>
      <c r="B139" t="s">
        <v>2300</v>
      </c>
      <c r="C139" t="s">
        <v>2339</v>
      </c>
    </row>
    <row r="140" spans="1:3">
      <c r="A140" t="s">
        <v>423</v>
      </c>
      <c r="B140" t="s">
        <v>2300</v>
      </c>
      <c r="C140" t="s">
        <v>2339</v>
      </c>
    </row>
    <row r="141" spans="1:3">
      <c r="A141" t="s">
        <v>423</v>
      </c>
      <c r="B141" t="s">
        <v>2300</v>
      </c>
      <c r="C141" t="s">
        <v>2339</v>
      </c>
    </row>
    <row r="142" spans="1:3">
      <c r="A142" t="s">
        <v>423</v>
      </c>
      <c r="B142" t="s">
        <v>2300</v>
      </c>
      <c r="C142" t="s">
        <v>2339</v>
      </c>
    </row>
    <row r="143" spans="1:3">
      <c r="A143" t="s">
        <v>423</v>
      </c>
      <c r="B143" t="s">
        <v>2300</v>
      </c>
      <c r="C143" t="s">
        <v>2339</v>
      </c>
    </row>
    <row r="144" spans="1:3">
      <c r="A144" t="s">
        <v>423</v>
      </c>
      <c r="B144" t="s">
        <v>2300</v>
      </c>
      <c r="C144" t="s">
        <v>2340</v>
      </c>
    </row>
    <row r="145" spans="1:3">
      <c r="A145" t="s">
        <v>423</v>
      </c>
      <c r="B145" t="s">
        <v>2300</v>
      </c>
      <c r="C145" t="s">
        <v>2341</v>
      </c>
    </row>
    <row r="146" spans="1:3">
      <c r="A146" t="s">
        <v>423</v>
      </c>
      <c r="B146" t="s">
        <v>2300</v>
      </c>
      <c r="C146" t="s">
        <v>2339</v>
      </c>
    </row>
    <row r="147" spans="1:3">
      <c r="A147" t="s">
        <v>423</v>
      </c>
      <c r="B147" t="s">
        <v>2300</v>
      </c>
      <c r="C147" t="s">
        <v>2339</v>
      </c>
    </row>
    <row r="148" spans="1:3">
      <c r="A148" t="s">
        <v>572</v>
      </c>
      <c r="B148" t="s">
        <v>2300</v>
      </c>
      <c r="C148" t="s">
        <v>2317</v>
      </c>
    </row>
    <row r="149" spans="1:3">
      <c r="A149" t="s">
        <v>572</v>
      </c>
      <c r="B149" t="s">
        <v>2300</v>
      </c>
      <c r="C149" t="s">
        <v>2317</v>
      </c>
    </row>
    <row r="150" spans="1:3">
      <c r="A150" t="s">
        <v>572</v>
      </c>
      <c r="B150" t="s">
        <v>2300</v>
      </c>
      <c r="C150" t="s">
        <v>2317</v>
      </c>
    </row>
    <row r="151" spans="1:3">
      <c r="A151" t="s">
        <v>572</v>
      </c>
      <c r="B151" t="s">
        <v>2300</v>
      </c>
      <c r="C151" t="s">
        <v>2342</v>
      </c>
    </row>
    <row r="152" spans="1:3">
      <c r="A152" t="s">
        <v>572</v>
      </c>
      <c r="B152" t="s">
        <v>2300</v>
      </c>
      <c r="C152" t="s">
        <v>2343</v>
      </c>
    </row>
    <row r="153" spans="1:3">
      <c r="A153" t="s">
        <v>572</v>
      </c>
      <c r="B153" t="s">
        <v>2300</v>
      </c>
      <c r="C153" t="s">
        <v>2344</v>
      </c>
    </row>
    <row r="154" spans="1:3">
      <c r="A154" t="s">
        <v>572</v>
      </c>
      <c r="B154" t="s">
        <v>2304</v>
      </c>
      <c r="C154" t="s">
        <v>2345</v>
      </c>
    </row>
    <row r="155" spans="1:3">
      <c r="A155" t="s">
        <v>423</v>
      </c>
      <c r="B155" t="s">
        <v>2300</v>
      </c>
      <c r="C155" t="s">
        <v>2346</v>
      </c>
    </row>
    <row r="156" spans="1:3">
      <c r="A156" t="s">
        <v>423</v>
      </c>
      <c r="B156" t="s">
        <v>2300</v>
      </c>
      <c r="C156" t="s">
        <v>2346</v>
      </c>
    </row>
    <row r="157" spans="1:3">
      <c r="A157" t="s">
        <v>423</v>
      </c>
      <c r="B157" t="s">
        <v>2300</v>
      </c>
      <c r="C157" t="s">
        <v>2346</v>
      </c>
    </row>
    <row r="158" spans="1:3">
      <c r="A158" t="s">
        <v>423</v>
      </c>
      <c r="B158" t="s">
        <v>2300</v>
      </c>
      <c r="C158" t="s">
        <v>2346</v>
      </c>
    </row>
    <row r="159" spans="1:3">
      <c r="A159" t="s">
        <v>423</v>
      </c>
      <c r="B159" t="s">
        <v>2300</v>
      </c>
      <c r="C159" t="s">
        <v>2346</v>
      </c>
    </row>
    <row r="160" spans="1:3">
      <c r="A160" t="s">
        <v>423</v>
      </c>
      <c r="B160" t="s">
        <v>2300</v>
      </c>
      <c r="C160" t="s">
        <v>2346</v>
      </c>
    </row>
    <row r="161" spans="1:3">
      <c r="A161" t="s">
        <v>423</v>
      </c>
      <c r="B161" t="s">
        <v>2300</v>
      </c>
      <c r="C161" t="s">
        <v>2346</v>
      </c>
    </row>
    <row r="162" spans="1:3">
      <c r="A162" t="s">
        <v>423</v>
      </c>
      <c r="B162" t="s">
        <v>2300</v>
      </c>
      <c r="C162" t="s">
        <v>2346</v>
      </c>
    </row>
    <row r="163" spans="1:3">
      <c r="A163" t="s">
        <v>423</v>
      </c>
      <c r="B163" t="s">
        <v>2300</v>
      </c>
      <c r="C163" t="s">
        <v>2346</v>
      </c>
    </row>
    <row r="164" spans="1:3">
      <c r="A164" t="s">
        <v>423</v>
      </c>
      <c r="B164" t="s">
        <v>2300</v>
      </c>
      <c r="C164" t="s">
        <v>2346</v>
      </c>
    </row>
    <row r="165" spans="1:3">
      <c r="A165" t="s">
        <v>423</v>
      </c>
      <c r="B165" t="s">
        <v>2300</v>
      </c>
      <c r="C165" t="s">
        <v>2347</v>
      </c>
    </row>
    <row r="166" spans="1:3">
      <c r="A166" t="s">
        <v>423</v>
      </c>
      <c r="B166" t="s">
        <v>2300</v>
      </c>
      <c r="C166" t="s">
        <v>2347</v>
      </c>
    </row>
    <row r="167" spans="1:3">
      <c r="A167" t="s">
        <v>423</v>
      </c>
      <c r="B167" t="s">
        <v>2300</v>
      </c>
      <c r="C167" t="s">
        <v>2347</v>
      </c>
    </row>
    <row r="168" spans="1:3">
      <c r="A168" t="s">
        <v>423</v>
      </c>
      <c r="B168" t="s">
        <v>2300</v>
      </c>
      <c r="C168" t="s">
        <v>2347</v>
      </c>
    </row>
    <row r="169" spans="1:3">
      <c r="A169" t="s">
        <v>423</v>
      </c>
      <c r="B169" t="s">
        <v>2300</v>
      </c>
      <c r="C169" t="s">
        <v>2347</v>
      </c>
    </row>
    <row r="170" spans="1:3">
      <c r="A170" t="s">
        <v>423</v>
      </c>
      <c r="B170" t="s">
        <v>2300</v>
      </c>
      <c r="C170" t="s">
        <v>2347</v>
      </c>
    </row>
    <row r="171" spans="1:3">
      <c r="A171" t="s">
        <v>423</v>
      </c>
      <c r="B171" t="s">
        <v>2300</v>
      </c>
      <c r="C171" t="s">
        <v>2348</v>
      </c>
    </row>
    <row r="172" spans="1:3">
      <c r="A172" t="s">
        <v>572</v>
      </c>
      <c r="B172" t="s">
        <v>2300</v>
      </c>
      <c r="C172" t="s">
        <v>2349</v>
      </c>
    </row>
    <row r="173" spans="1:3">
      <c r="A173" t="s">
        <v>572</v>
      </c>
      <c r="B173" t="s">
        <v>2300</v>
      </c>
      <c r="C173" t="s">
        <v>2350</v>
      </c>
    </row>
    <row r="174" spans="1:3">
      <c r="A174" t="s">
        <v>572</v>
      </c>
      <c r="B174" t="s">
        <v>2300</v>
      </c>
      <c r="C174" t="s">
        <v>2349</v>
      </c>
    </row>
    <row r="175" spans="1:3">
      <c r="A175" t="s">
        <v>572</v>
      </c>
      <c r="B175" t="s">
        <v>2300</v>
      </c>
      <c r="C175" t="s">
        <v>2349</v>
      </c>
    </row>
    <row r="176" spans="1:3">
      <c r="A176" t="s">
        <v>572</v>
      </c>
      <c r="B176" t="s">
        <v>2300</v>
      </c>
      <c r="C176" t="s">
        <v>2351</v>
      </c>
    </row>
    <row r="177" spans="1:3">
      <c r="A177" t="s">
        <v>572</v>
      </c>
      <c r="B177" t="s">
        <v>2300</v>
      </c>
      <c r="C177" t="s">
        <v>2352</v>
      </c>
    </row>
    <row r="178" spans="1:3">
      <c r="A178" t="s">
        <v>572</v>
      </c>
      <c r="B178" t="s">
        <v>2300</v>
      </c>
      <c r="C178" t="s">
        <v>2349</v>
      </c>
    </row>
    <row r="179" spans="1:3">
      <c r="A179" t="s">
        <v>572</v>
      </c>
      <c r="B179" t="s">
        <v>2300</v>
      </c>
      <c r="C179" t="s">
        <v>2349</v>
      </c>
    </row>
    <row r="180" spans="1:3">
      <c r="A180" t="s">
        <v>572</v>
      </c>
      <c r="B180" t="s">
        <v>2300</v>
      </c>
      <c r="C180" t="s">
        <v>2349</v>
      </c>
    </row>
    <row r="181" spans="1:3">
      <c r="A181" t="s">
        <v>572</v>
      </c>
      <c r="B181" t="s">
        <v>2300</v>
      </c>
      <c r="C181" t="s">
        <v>2353</v>
      </c>
    </row>
    <row r="182" spans="1:3">
      <c r="A182" t="s">
        <v>572</v>
      </c>
      <c r="B182" t="s">
        <v>2300</v>
      </c>
      <c r="C182" t="s">
        <v>2352</v>
      </c>
    </row>
    <row r="183" spans="1:3">
      <c r="A183" t="s">
        <v>572</v>
      </c>
      <c r="B183" t="s">
        <v>2300</v>
      </c>
      <c r="C183" t="s">
        <v>2349</v>
      </c>
    </row>
    <row r="184" spans="1:3">
      <c r="A184" t="s">
        <v>572</v>
      </c>
      <c r="B184" t="s">
        <v>2300</v>
      </c>
      <c r="C184" t="s">
        <v>2354</v>
      </c>
    </row>
    <row r="185" spans="1:3">
      <c r="A185" t="s">
        <v>572</v>
      </c>
      <c r="B185" t="s">
        <v>2300</v>
      </c>
      <c r="C185" t="s">
        <v>2349</v>
      </c>
    </row>
    <row r="186" spans="1:3">
      <c r="A186" t="s">
        <v>572</v>
      </c>
      <c r="B186" t="s">
        <v>2300</v>
      </c>
      <c r="C186" t="s">
        <v>2349</v>
      </c>
    </row>
    <row r="187" spans="1:3">
      <c r="A187" t="s">
        <v>572</v>
      </c>
      <c r="B187" t="s">
        <v>2300</v>
      </c>
      <c r="C187" t="s">
        <v>2349</v>
      </c>
    </row>
    <row r="188" spans="1:3">
      <c r="A188" t="s">
        <v>572</v>
      </c>
      <c r="B188" t="s">
        <v>2300</v>
      </c>
      <c r="C188" t="s">
        <v>2349</v>
      </c>
    </row>
    <row r="189" spans="1:3">
      <c r="A189" t="s">
        <v>572</v>
      </c>
      <c r="B189" t="s">
        <v>2300</v>
      </c>
      <c r="C189" t="s">
        <v>2355</v>
      </c>
    </row>
    <row r="190" spans="1:3">
      <c r="A190" t="s">
        <v>572</v>
      </c>
      <c r="B190" t="s">
        <v>2300</v>
      </c>
      <c r="C190" t="s">
        <v>2349</v>
      </c>
    </row>
    <row r="191" spans="1:3">
      <c r="A191" t="s">
        <v>572</v>
      </c>
      <c r="B191" t="s">
        <v>2300</v>
      </c>
      <c r="C191" t="s">
        <v>2349</v>
      </c>
    </row>
    <row r="192" spans="1:3">
      <c r="A192" t="s">
        <v>572</v>
      </c>
      <c r="B192" t="s">
        <v>2300</v>
      </c>
      <c r="C192" t="s">
        <v>2349</v>
      </c>
    </row>
    <row r="193" spans="1:3">
      <c r="A193" t="s">
        <v>572</v>
      </c>
      <c r="B193" t="s">
        <v>2300</v>
      </c>
      <c r="C193" t="s">
        <v>2349</v>
      </c>
    </row>
    <row r="194" spans="1:3">
      <c r="A194" t="s">
        <v>572</v>
      </c>
      <c r="B194" t="s">
        <v>2300</v>
      </c>
      <c r="C194" t="s">
        <v>2349</v>
      </c>
    </row>
    <row r="195" spans="1:3">
      <c r="A195" t="s">
        <v>572</v>
      </c>
      <c r="B195" t="s">
        <v>2300</v>
      </c>
      <c r="C195" t="s">
        <v>2349</v>
      </c>
    </row>
    <row r="196" spans="1:3">
      <c r="A196" t="s">
        <v>572</v>
      </c>
      <c r="B196" t="s">
        <v>2300</v>
      </c>
      <c r="C196" t="s">
        <v>2349</v>
      </c>
    </row>
    <row r="197" spans="1:3">
      <c r="A197" t="s">
        <v>572</v>
      </c>
      <c r="B197" t="s">
        <v>2300</v>
      </c>
      <c r="C197" t="s">
        <v>2349</v>
      </c>
    </row>
    <row r="198" spans="1:3">
      <c r="A198" t="s">
        <v>572</v>
      </c>
      <c r="B198" t="s">
        <v>2300</v>
      </c>
      <c r="C198" t="s">
        <v>2349</v>
      </c>
    </row>
    <row r="199" spans="1:3">
      <c r="A199" t="s">
        <v>572</v>
      </c>
      <c r="B199" t="s">
        <v>2300</v>
      </c>
      <c r="C199" t="s">
        <v>2349</v>
      </c>
    </row>
    <row r="200" spans="1:3">
      <c r="A200" t="s">
        <v>572</v>
      </c>
      <c r="B200" t="s">
        <v>2300</v>
      </c>
      <c r="C200" t="s">
        <v>2349</v>
      </c>
    </row>
    <row r="201" spans="1:3">
      <c r="A201" t="s">
        <v>572</v>
      </c>
      <c r="B201" t="s">
        <v>2300</v>
      </c>
      <c r="C201" t="s">
        <v>2349</v>
      </c>
    </row>
    <row r="202" spans="1:3">
      <c r="A202" t="s">
        <v>572</v>
      </c>
      <c r="B202" t="s">
        <v>2300</v>
      </c>
      <c r="C202" t="s">
        <v>2356</v>
      </c>
    </row>
    <row r="203" spans="1:3">
      <c r="A203" t="s">
        <v>572</v>
      </c>
      <c r="B203" t="s">
        <v>2300</v>
      </c>
      <c r="C203" t="s">
        <v>2357</v>
      </c>
    </row>
    <row r="204" spans="1:3">
      <c r="A204" t="s">
        <v>572</v>
      </c>
      <c r="B204" t="s">
        <v>2300</v>
      </c>
      <c r="C204" t="s">
        <v>2358</v>
      </c>
    </row>
    <row r="205" spans="1:3">
      <c r="A205" t="s">
        <v>572</v>
      </c>
      <c r="B205" t="s">
        <v>2300</v>
      </c>
      <c r="C205" t="s">
        <v>2359</v>
      </c>
    </row>
    <row r="206" spans="1:3">
      <c r="A206" t="s">
        <v>423</v>
      </c>
      <c r="B206" t="s">
        <v>2300</v>
      </c>
      <c r="C206" t="s">
        <v>2360</v>
      </c>
    </row>
    <row r="207" spans="1:3">
      <c r="A207" t="s">
        <v>423</v>
      </c>
      <c r="B207" t="s">
        <v>2305</v>
      </c>
      <c r="C207" t="s">
        <v>2361</v>
      </c>
    </row>
    <row r="208" spans="1:3">
      <c r="A208" t="s">
        <v>423</v>
      </c>
      <c r="B208" t="s">
        <v>2306</v>
      </c>
      <c r="C208" t="s">
        <v>2362</v>
      </c>
    </row>
    <row r="209" spans="1:3">
      <c r="A209" t="s">
        <v>423</v>
      </c>
      <c r="B209" t="s">
        <v>2301</v>
      </c>
      <c r="C209" t="s">
        <v>2314</v>
      </c>
    </row>
    <row r="210" spans="1:3">
      <c r="A210" t="s">
        <v>423</v>
      </c>
      <c r="B210" t="s">
        <v>2300</v>
      </c>
      <c r="C210" t="s">
        <v>2363</v>
      </c>
    </row>
    <row r="211" spans="1:3">
      <c r="A211" t="s">
        <v>423</v>
      </c>
      <c r="B211" t="s">
        <v>2300</v>
      </c>
      <c r="C211" t="s">
        <v>2363</v>
      </c>
    </row>
    <row r="212" spans="1:3">
      <c r="A212" t="s">
        <v>423</v>
      </c>
      <c r="B212" t="s">
        <v>2300</v>
      </c>
      <c r="C212" t="s">
        <v>2363</v>
      </c>
    </row>
    <row r="213" spans="1:3">
      <c r="A213" t="s">
        <v>423</v>
      </c>
      <c r="B213" t="s">
        <v>2300</v>
      </c>
      <c r="C213" t="s">
        <v>2363</v>
      </c>
    </row>
    <row r="214" spans="1:3">
      <c r="A214" t="s">
        <v>423</v>
      </c>
      <c r="B214" t="s">
        <v>2300</v>
      </c>
      <c r="C214" t="s">
        <v>2363</v>
      </c>
    </row>
    <row r="215" spans="1:3">
      <c r="A215" t="s">
        <v>423</v>
      </c>
      <c r="B215" t="s">
        <v>2300</v>
      </c>
      <c r="C215" t="s">
        <v>2363</v>
      </c>
    </row>
    <row r="216" spans="1:3">
      <c r="A216" t="s">
        <v>423</v>
      </c>
      <c r="B216" t="s">
        <v>2300</v>
      </c>
      <c r="C216" t="s">
        <v>2363</v>
      </c>
    </row>
    <row r="217" spans="1:3">
      <c r="A217" t="s">
        <v>423</v>
      </c>
      <c r="B217" t="s">
        <v>2300</v>
      </c>
      <c r="C217" t="s">
        <v>2363</v>
      </c>
    </row>
    <row r="218" spans="1:3">
      <c r="A218" t="s">
        <v>423</v>
      </c>
      <c r="B218" t="s">
        <v>2300</v>
      </c>
      <c r="C218" t="s">
        <v>2363</v>
      </c>
    </row>
    <row r="219" spans="1:3">
      <c r="A219" t="s">
        <v>572</v>
      </c>
      <c r="B219" t="s">
        <v>2300</v>
      </c>
      <c r="C219" t="s">
        <v>2317</v>
      </c>
    </row>
    <row r="220" spans="1:3">
      <c r="A220" t="s">
        <v>572</v>
      </c>
      <c r="B220" t="s">
        <v>2300</v>
      </c>
      <c r="C220" t="s">
        <v>2317</v>
      </c>
    </row>
    <row r="221" spans="1:3">
      <c r="A221" t="s">
        <v>572</v>
      </c>
      <c r="B221" t="s">
        <v>2300</v>
      </c>
      <c r="C221" t="s">
        <v>2337</v>
      </c>
    </row>
    <row r="222" spans="1:3">
      <c r="A222" t="s">
        <v>572</v>
      </c>
      <c r="B222" t="s">
        <v>2300</v>
      </c>
      <c r="C222" t="s">
        <v>2334</v>
      </c>
    </row>
    <row r="223" spans="1:3">
      <c r="A223" t="s">
        <v>423</v>
      </c>
      <c r="B223" t="s">
        <v>2300</v>
      </c>
      <c r="C223" t="s">
        <v>2339</v>
      </c>
    </row>
    <row r="224" spans="1:3">
      <c r="A224" t="s">
        <v>572</v>
      </c>
      <c r="B224" t="s">
        <v>2300</v>
      </c>
      <c r="C224" t="s">
        <v>2334</v>
      </c>
    </row>
    <row r="225" spans="1:3">
      <c r="A225" t="s">
        <v>572</v>
      </c>
      <c r="B225" t="s">
        <v>2300</v>
      </c>
      <c r="C225" t="s">
        <v>2334</v>
      </c>
    </row>
    <row r="226" spans="1:3">
      <c r="A226" t="s">
        <v>572</v>
      </c>
      <c r="B226" t="s">
        <v>2300</v>
      </c>
      <c r="C226" t="s">
        <v>2334</v>
      </c>
    </row>
    <row r="227" spans="1:3">
      <c r="A227" t="s">
        <v>572</v>
      </c>
      <c r="B227" t="s">
        <v>2300</v>
      </c>
      <c r="C227" t="s">
        <v>2317</v>
      </c>
    </row>
    <row r="228" spans="1:3">
      <c r="A228" t="s">
        <v>423</v>
      </c>
      <c r="B228" t="s">
        <v>2300</v>
      </c>
      <c r="C228" t="s">
        <v>2339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A35" sqref="A35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865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865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2299</v>
      </c>
      <c r="BG5" s="33" t="s">
        <v>865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E1" workbookViewId="0">
      <pane ySplit="1" topLeftCell="A38" activePane="bottomLeft" state="frozen"/>
      <selection pane="bottomLeft" activeCell="L1" sqref="L1:L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478</v>
      </c>
      <c r="AB1" s="78" t="str">
        <f>RIGHT("000"&amp;Y1,2)&amp;"-"&amp;RIGHT("000"&amp;AA1,3)</f>
        <v>06-478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06-479-</v>
      </c>
      <c r="AE1" s="80" t="s">
        <v>583</v>
      </c>
      <c r="AF1" s="110" t="s">
        <v>553</v>
      </c>
      <c r="AG1" s="80" t="s">
        <v>831</v>
      </c>
      <c r="AH1" s="143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879</v>
      </c>
      <c r="M2" s="106" t="s">
        <v>388</v>
      </c>
      <c r="N2" s="106" t="s">
        <v>43</v>
      </c>
      <c r="O2" s="106" t="s">
        <v>541</v>
      </c>
      <c r="P2" s="106" t="s">
        <v>865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866</v>
      </c>
      <c r="D3" s="106" t="s">
        <v>867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879</v>
      </c>
      <c r="M3" s="106" t="s">
        <v>388</v>
      </c>
      <c r="N3" s="106" t="s">
        <v>43</v>
      </c>
      <c r="O3" s="106" t="s">
        <v>541</v>
      </c>
      <c r="P3" s="106" t="s">
        <v>865</v>
      </c>
      <c r="Q3" s="106" t="s">
        <v>868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869</v>
      </c>
      <c r="D4" s="106" t="s">
        <v>870</v>
      </c>
      <c r="E4" s="106" t="s">
        <v>788</v>
      </c>
      <c r="F4" s="107">
        <v>0</v>
      </c>
      <c r="G4" s="106" t="s">
        <v>871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872</v>
      </c>
      <c r="M4" s="106" t="s">
        <v>388</v>
      </c>
      <c r="N4" s="106" t="s">
        <v>43</v>
      </c>
      <c r="O4" s="106" t="s">
        <v>541</v>
      </c>
      <c r="P4" s="106" t="s">
        <v>865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873</v>
      </c>
      <c r="D5" s="106" t="s">
        <v>874</v>
      </c>
      <c r="E5" s="106" t="s">
        <v>788</v>
      </c>
      <c r="F5" s="107">
        <v>0</v>
      </c>
      <c r="G5" s="106" t="s">
        <v>875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879</v>
      </c>
      <c r="M5" s="106" t="s">
        <v>388</v>
      </c>
      <c r="N5" s="106" t="s">
        <v>43</v>
      </c>
      <c r="O5" s="106" t="s">
        <v>541</v>
      </c>
      <c r="P5" s="106" t="s">
        <v>865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876</v>
      </c>
      <c r="D6" s="106" t="s">
        <v>877</v>
      </c>
      <c r="E6" s="106" t="s">
        <v>788</v>
      </c>
      <c r="F6" s="107">
        <v>0</v>
      </c>
      <c r="G6" s="106" t="s">
        <v>878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879</v>
      </c>
      <c r="M6" s="106" t="s">
        <v>388</v>
      </c>
      <c r="N6" s="106" t="s">
        <v>43</v>
      </c>
      <c r="O6" s="106" t="s">
        <v>541</v>
      </c>
      <c r="P6" s="106" t="s">
        <v>865</v>
      </c>
      <c r="Q6" s="106" t="s">
        <v>868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880</v>
      </c>
      <c r="D7" s="106" t="s">
        <v>881</v>
      </c>
      <c r="E7" s="106" t="s">
        <v>788</v>
      </c>
      <c r="F7" s="107">
        <v>0</v>
      </c>
      <c r="G7" s="106" t="s">
        <v>882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883</v>
      </c>
      <c r="M7" s="106" t="s">
        <v>388</v>
      </c>
      <c r="N7" s="106" t="s">
        <v>43</v>
      </c>
      <c r="O7" s="106" t="s">
        <v>541</v>
      </c>
      <c r="P7" s="106" t="s">
        <v>865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884</v>
      </c>
      <c r="D8" s="106" t="s">
        <v>885</v>
      </c>
      <c r="E8" s="106" t="s">
        <v>788</v>
      </c>
      <c r="F8" s="107">
        <v>0</v>
      </c>
      <c r="G8" s="106" t="s">
        <v>886</v>
      </c>
      <c r="H8" s="106" t="s">
        <v>302</v>
      </c>
      <c r="I8" s="106" t="s">
        <v>887</v>
      </c>
      <c r="J8" s="106" t="s">
        <v>792</v>
      </c>
      <c r="K8" s="106" t="s">
        <v>382</v>
      </c>
      <c r="L8" s="106" t="s">
        <v>883</v>
      </c>
      <c r="M8" s="106" t="s">
        <v>388</v>
      </c>
      <c r="N8" s="106" t="s">
        <v>44</v>
      </c>
      <c r="O8" s="106" t="s">
        <v>541</v>
      </c>
      <c r="P8" s="106" t="s">
        <v>865</v>
      </c>
      <c r="Q8" s="106" t="s">
        <v>888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889</v>
      </c>
      <c r="D9" s="106" t="s">
        <v>890</v>
      </c>
      <c r="E9" s="106" t="s">
        <v>788</v>
      </c>
      <c r="F9" s="107">
        <v>0</v>
      </c>
      <c r="G9" s="106" t="s">
        <v>891</v>
      </c>
      <c r="H9" s="106" t="s">
        <v>180</v>
      </c>
      <c r="I9" s="106" t="s">
        <v>887</v>
      </c>
      <c r="J9" s="106" t="s">
        <v>792</v>
      </c>
      <c r="K9" s="106" t="s">
        <v>382</v>
      </c>
      <c r="L9" s="106" t="s">
        <v>883</v>
      </c>
      <c r="M9" s="106" t="s">
        <v>388</v>
      </c>
      <c r="N9" s="106" t="s">
        <v>44</v>
      </c>
      <c r="O9" s="106" t="s">
        <v>541</v>
      </c>
      <c r="P9" s="106" t="s">
        <v>865</v>
      </c>
      <c r="Q9" s="106" t="s">
        <v>892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893</v>
      </c>
      <c r="D10" s="106" t="s">
        <v>894</v>
      </c>
      <c r="E10" s="106" t="s">
        <v>788</v>
      </c>
      <c r="F10" s="107">
        <v>0</v>
      </c>
      <c r="G10" s="106" t="s">
        <v>895</v>
      </c>
      <c r="H10" s="106" t="s">
        <v>596</v>
      </c>
      <c r="I10" s="106" t="s">
        <v>887</v>
      </c>
      <c r="J10" s="106" t="s">
        <v>792</v>
      </c>
      <c r="K10" s="106" t="s">
        <v>382</v>
      </c>
      <c r="L10" s="106" t="s">
        <v>883</v>
      </c>
      <c r="M10" s="106" t="s">
        <v>388</v>
      </c>
      <c r="N10" s="106" t="s">
        <v>44</v>
      </c>
      <c r="O10" s="106" t="s">
        <v>541</v>
      </c>
      <c r="P10" s="106" t="s">
        <v>865</v>
      </c>
      <c r="Q10" s="106" t="s">
        <v>896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897</v>
      </c>
      <c r="D11" s="106" t="s">
        <v>898</v>
      </c>
      <c r="E11" s="106" t="s">
        <v>788</v>
      </c>
      <c r="F11" s="107">
        <v>0</v>
      </c>
      <c r="G11" s="106" t="s">
        <v>899</v>
      </c>
      <c r="H11" s="106" t="s">
        <v>78</v>
      </c>
      <c r="I11" s="106" t="s">
        <v>887</v>
      </c>
      <c r="J11" s="106" t="s">
        <v>792</v>
      </c>
      <c r="K11" s="106" t="s">
        <v>382</v>
      </c>
      <c r="L11" s="106" t="s">
        <v>883</v>
      </c>
      <c r="M11" s="106" t="s">
        <v>388</v>
      </c>
      <c r="N11" s="106" t="s">
        <v>44</v>
      </c>
      <c r="O11" s="106" t="s">
        <v>541</v>
      </c>
      <c r="P11" s="106" t="s">
        <v>865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900</v>
      </c>
      <c r="D12" s="106" t="s">
        <v>901</v>
      </c>
      <c r="E12" s="106" t="s">
        <v>788</v>
      </c>
      <c r="F12" s="107">
        <v>0</v>
      </c>
      <c r="G12" s="106" t="s">
        <v>902</v>
      </c>
      <c r="H12" s="106" t="s">
        <v>60</v>
      </c>
      <c r="I12" s="106" t="s">
        <v>887</v>
      </c>
      <c r="J12" s="106" t="s">
        <v>792</v>
      </c>
      <c r="K12" s="106" t="s">
        <v>382</v>
      </c>
      <c r="L12" s="106" t="s">
        <v>883</v>
      </c>
      <c r="M12" s="106" t="s">
        <v>388</v>
      </c>
      <c r="N12" s="106" t="s">
        <v>44</v>
      </c>
      <c r="O12" s="106" t="s">
        <v>541</v>
      </c>
      <c r="P12" s="106" t="s">
        <v>865</v>
      </c>
      <c r="Q12" s="106" t="s">
        <v>903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904</v>
      </c>
      <c r="D13" s="106" t="s">
        <v>905</v>
      </c>
      <c r="E13" s="106" t="s">
        <v>788</v>
      </c>
      <c r="F13" s="107">
        <v>0</v>
      </c>
      <c r="G13" s="106" t="s">
        <v>906</v>
      </c>
      <c r="H13" s="106" t="s">
        <v>241</v>
      </c>
      <c r="I13" s="106" t="s">
        <v>887</v>
      </c>
      <c r="J13" s="106" t="s">
        <v>792</v>
      </c>
      <c r="K13" s="106" t="s">
        <v>382</v>
      </c>
      <c r="L13" s="106" t="s">
        <v>883</v>
      </c>
      <c r="M13" s="106" t="s">
        <v>388</v>
      </c>
      <c r="N13" s="106" t="s">
        <v>44</v>
      </c>
      <c r="O13" s="106" t="s">
        <v>541</v>
      </c>
      <c r="P13" s="106" t="s">
        <v>865</v>
      </c>
      <c r="Q13" s="106" t="s">
        <v>907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908</v>
      </c>
      <c r="D14" s="106" t="s">
        <v>909</v>
      </c>
      <c r="E14" s="106" t="s">
        <v>788</v>
      </c>
      <c r="F14" s="107">
        <v>0</v>
      </c>
      <c r="G14" s="106" t="s">
        <v>910</v>
      </c>
      <c r="H14" s="106" t="s">
        <v>308</v>
      </c>
      <c r="I14" s="106" t="s">
        <v>887</v>
      </c>
      <c r="J14" s="106" t="s">
        <v>792</v>
      </c>
      <c r="K14" s="106" t="s">
        <v>382</v>
      </c>
      <c r="L14" s="106" t="s">
        <v>883</v>
      </c>
      <c r="M14" s="106" t="s">
        <v>388</v>
      </c>
      <c r="N14" s="106" t="s">
        <v>44</v>
      </c>
      <c r="O14" s="106" t="s">
        <v>541</v>
      </c>
      <c r="P14" s="106" t="s">
        <v>865</v>
      </c>
      <c r="Q14" s="106" t="s">
        <v>911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912</v>
      </c>
      <c r="D15" s="106" t="s">
        <v>913</v>
      </c>
      <c r="E15" s="106" t="s">
        <v>788</v>
      </c>
      <c r="F15" s="107">
        <v>0</v>
      </c>
      <c r="G15" s="106" t="s">
        <v>914</v>
      </c>
      <c r="H15" s="106" t="s">
        <v>71</v>
      </c>
      <c r="I15" s="106" t="s">
        <v>887</v>
      </c>
      <c r="J15" s="106" t="s">
        <v>792</v>
      </c>
      <c r="K15" s="106" t="s">
        <v>382</v>
      </c>
      <c r="L15" s="106" t="s">
        <v>883</v>
      </c>
      <c r="M15" s="106" t="s">
        <v>388</v>
      </c>
      <c r="N15" s="106" t="s">
        <v>44</v>
      </c>
      <c r="O15" s="106" t="s">
        <v>541</v>
      </c>
      <c r="P15" s="106" t="s">
        <v>865</v>
      </c>
      <c r="Q15" s="106" t="s">
        <v>915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916</v>
      </c>
      <c r="D16" s="106" t="s">
        <v>917</v>
      </c>
      <c r="E16" s="106" t="s">
        <v>788</v>
      </c>
      <c r="F16" s="107">
        <v>0</v>
      </c>
      <c r="G16" s="106" t="s">
        <v>918</v>
      </c>
      <c r="H16" s="106" t="s">
        <v>252</v>
      </c>
      <c r="I16" s="106" t="s">
        <v>887</v>
      </c>
      <c r="J16" s="106" t="s">
        <v>792</v>
      </c>
      <c r="K16" s="106" t="s">
        <v>382</v>
      </c>
      <c r="L16" s="106" t="s">
        <v>883</v>
      </c>
      <c r="M16" s="106" t="s">
        <v>388</v>
      </c>
      <c r="N16" s="106" t="s">
        <v>44</v>
      </c>
      <c r="O16" s="106" t="s">
        <v>541</v>
      </c>
      <c r="P16" s="106" t="s">
        <v>865</v>
      </c>
      <c r="Q16" s="106" t="s">
        <v>919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920</v>
      </c>
      <c r="D17" s="106" t="s">
        <v>921</v>
      </c>
      <c r="E17" s="106" t="s">
        <v>788</v>
      </c>
      <c r="F17" s="107">
        <v>0</v>
      </c>
      <c r="G17" s="106" t="s">
        <v>922</v>
      </c>
      <c r="H17" s="106" t="s">
        <v>71</v>
      </c>
      <c r="I17" s="106" t="s">
        <v>887</v>
      </c>
      <c r="J17" s="106" t="s">
        <v>792</v>
      </c>
      <c r="K17" s="106" t="s">
        <v>382</v>
      </c>
      <c r="L17" s="106" t="s">
        <v>883</v>
      </c>
      <c r="M17" s="106" t="s">
        <v>388</v>
      </c>
      <c r="N17" s="106" t="s">
        <v>44</v>
      </c>
      <c r="O17" s="106" t="s">
        <v>541</v>
      </c>
      <c r="P17" s="106" t="s">
        <v>865</v>
      </c>
      <c r="Q17" s="106" t="s">
        <v>915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923</v>
      </c>
      <c r="D18" s="106" t="s">
        <v>924</v>
      </c>
      <c r="E18" s="106" t="s">
        <v>788</v>
      </c>
      <c r="F18" s="107">
        <v>0</v>
      </c>
      <c r="G18" s="106" t="s">
        <v>925</v>
      </c>
      <c r="H18" s="106" t="s">
        <v>294</v>
      </c>
      <c r="I18" s="106" t="s">
        <v>887</v>
      </c>
      <c r="J18" s="106" t="s">
        <v>792</v>
      </c>
      <c r="K18" s="106" t="s">
        <v>382</v>
      </c>
      <c r="L18" s="106" t="s">
        <v>883</v>
      </c>
      <c r="M18" s="106" t="s">
        <v>388</v>
      </c>
      <c r="N18" s="106" t="s">
        <v>44</v>
      </c>
      <c r="O18" s="106" t="s">
        <v>541</v>
      </c>
      <c r="P18" s="106" t="s">
        <v>865</v>
      </c>
      <c r="Q18" s="106" t="s">
        <v>926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927</v>
      </c>
      <c r="D19" s="106" t="s">
        <v>928</v>
      </c>
      <c r="E19" s="106" t="s">
        <v>788</v>
      </c>
      <c r="F19" s="107">
        <v>0</v>
      </c>
      <c r="G19" s="106" t="s">
        <v>929</v>
      </c>
      <c r="H19" s="106" t="s">
        <v>306</v>
      </c>
      <c r="I19" s="106" t="s">
        <v>887</v>
      </c>
      <c r="J19" s="106" t="s">
        <v>792</v>
      </c>
      <c r="K19" s="106" t="s">
        <v>382</v>
      </c>
      <c r="L19" s="106" t="s">
        <v>883</v>
      </c>
      <c r="M19" s="106" t="s">
        <v>388</v>
      </c>
      <c r="N19" s="106" t="s">
        <v>44</v>
      </c>
      <c r="O19" s="106" t="s">
        <v>541</v>
      </c>
      <c r="P19" s="106" t="s">
        <v>865</v>
      </c>
      <c r="Q19" s="106" t="s">
        <v>930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931</v>
      </c>
      <c r="D20" s="106" t="s">
        <v>932</v>
      </c>
      <c r="E20" s="106" t="s">
        <v>788</v>
      </c>
      <c r="F20" s="107">
        <v>0</v>
      </c>
      <c r="G20" s="106" t="s">
        <v>933</v>
      </c>
      <c r="H20" s="106" t="s">
        <v>71</v>
      </c>
      <c r="I20" s="106" t="s">
        <v>887</v>
      </c>
      <c r="J20" s="106" t="s">
        <v>792</v>
      </c>
      <c r="K20" s="106" t="s">
        <v>382</v>
      </c>
      <c r="L20" s="106" t="s">
        <v>883</v>
      </c>
      <c r="M20" s="106" t="s">
        <v>388</v>
      </c>
      <c r="N20" s="106" t="s">
        <v>44</v>
      </c>
      <c r="O20" s="106" t="s">
        <v>541</v>
      </c>
      <c r="P20" s="106" t="s">
        <v>865</v>
      </c>
      <c r="Q20" s="106" t="s">
        <v>915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934</v>
      </c>
      <c r="D21" s="106" t="s">
        <v>935</v>
      </c>
      <c r="E21" s="106" t="s">
        <v>788</v>
      </c>
      <c r="F21" s="107">
        <v>0</v>
      </c>
      <c r="G21" s="106" t="s">
        <v>936</v>
      </c>
      <c r="H21" s="106" t="s">
        <v>185</v>
      </c>
      <c r="I21" s="106" t="s">
        <v>887</v>
      </c>
      <c r="J21" s="106" t="s">
        <v>792</v>
      </c>
      <c r="K21" s="106" t="s">
        <v>382</v>
      </c>
      <c r="L21" s="106" t="s">
        <v>883</v>
      </c>
      <c r="M21" s="106" t="s">
        <v>388</v>
      </c>
      <c r="N21" s="106" t="s">
        <v>44</v>
      </c>
      <c r="O21" s="106" t="s">
        <v>541</v>
      </c>
      <c r="P21" s="106" t="s">
        <v>865</v>
      </c>
      <c r="Q21" s="106" t="s">
        <v>937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938</v>
      </c>
      <c r="D22" s="106" t="s">
        <v>939</v>
      </c>
      <c r="E22" s="106" t="s">
        <v>788</v>
      </c>
      <c r="F22" s="107">
        <v>0</v>
      </c>
      <c r="G22" s="106" t="s">
        <v>940</v>
      </c>
      <c r="H22" s="106" t="s">
        <v>186</v>
      </c>
      <c r="I22" s="106" t="s">
        <v>887</v>
      </c>
      <c r="J22" s="106" t="s">
        <v>792</v>
      </c>
      <c r="K22" s="106" t="s">
        <v>382</v>
      </c>
      <c r="L22" s="106" t="s">
        <v>883</v>
      </c>
      <c r="M22" s="106" t="s">
        <v>388</v>
      </c>
      <c r="N22" s="106" t="s">
        <v>44</v>
      </c>
      <c r="O22" s="106" t="s">
        <v>541</v>
      </c>
      <c r="P22" s="106" t="s">
        <v>865</v>
      </c>
      <c r="Q22" s="106" t="s">
        <v>941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942</v>
      </c>
      <c r="D23" s="106" t="s">
        <v>943</v>
      </c>
      <c r="E23" s="106" t="s">
        <v>788</v>
      </c>
      <c r="F23" s="107">
        <v>0</v>
      </c>
      <c r="G23" s="106" t="s">
        <v>944</v>
      </c>
      <c r="H23" s="106" t="s">
        <v>53</v>
      </c>
      <c r="I23" s="106" t="s">
        <v>887</v>
      </c>
      <c r="J23" s="106" t="s">
        <v>792</v>
      </c>
      <c r="K23" s="106" t="s">
        <v>382</v>
      </c>
      <c r="L23" s="106" t="s">
        <v>883</v>
      </c>
      <c r="M23" s="106" t="s">
        <v>388</v>
      </c>
      <c r="N23" s="106" t="s">
        <v>44</v>
      </c>
      <c r="O23" s="106" t="s">
        <v>541</v>
      </c>
      <c r="P23" s="106" t="s">
        <v>865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945</v>
      </c>
      <c r="D24" s="106" t="s">
        <v>946</v>
      </c>
      <c r="E24" s="106" t="s">
        <v>788</v>
      </c>
      <c r="F24" s="107">
        <v>0</v>
      </c>
      <c r="G24" s="106" t="s">
        <v>947</v>
      </c>
      <c r="H24" s="106" t="s">
        <v>53</v>
      </c>
      <c r="I24" s="106" t="s">
        <v>887</v>
      </c>
      <c r="J24" s="106" t="s">
        <v>792</v>
      </c>
      <c r="K24" s="106" t="s">
        <v>382</v>
      </c>
      <c r="L24" s="106" t="s">
        <v>883</v>
      </c>
      <c r="M24" s="106" t="s">
        <v>388</v>
      </c>
      <c r="N24" s="106" t="s">
        <v>44</v>
      </c>
      <c r="O24" s="106" t="s">
        <v>541</v>
      </c>
      <c r="P24" s="106" t="s">
        <v>865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948</v>
      </c>
      <c r="D25" s="106" t="s">
        <v>949</v>
      </c>
      <c r="E25" s="106" t="s">
        <v>788</v>
      </c>
      <c r="F25" s="107">
        <v>0</v>
      </c>
      <c r="G25" s="106" t="s">
        <v>950</v>
      </c>
      <c r="H25" s="106" t="s">
        <v>252</v>
      </c>
      <c r="I25" s="106" t="s">
        <v>887</v>
      </c>
      <c r="J25" s="106" t="s">
        <v>792</v>
      </c>
      <c r="K25" s="106" t="s">
        <v>382</v>
      </c>
      <c r="L25" s="106" t="s">
        <v>883</v>
      </c>
      <c r="M25" s="106" t="s">
        <v>388</v>
      </c>
      <c r="N25" s="106" t="s">
        <v>44</v>
      </c>
      <c r="O25" s="106" t="s">
        <v>541</v>
      </c>
      <c r="P25" s="106" t="s">
        <v>865</v>
      </c>
      <c r="Q25" s="106" t="s">
        <v>919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951</v>
      </c>
      <c r="D26" s="106" t="s">
        <v>952</v>
      </c>
      <c r="E26" s="106" t="s">
        <v>788</v>
      </c>
      <c r="F26" s="107">
        <v>0</v>
      </c>
      <c r="G26" s="106" t="s">
        <v>953</v>
      </c>
      <c r="H26" s="106" t="s">
        <v>135</v>
      </c>
      <c r="I26" s="106" t="s">
        <v>887</v>
      </c>
      <c r="J26" s="106" t="s">
        <v>792</v>
      </c>
      <c r="K26" s="106" t="s">
        <v>382</v>
      </c>
      <c r="L26" s="106" t="s">
        <v>883</v>
      </c>
      <c r="M26" s="106" t="s">
        <v>388</v>
      </c>
      <c r="N26" s="106" t="s">
        <v>44</v>
      </c>
      <c r="O26" s="106" t="s">
        <v>541</v>
      </c>
      <c r="P26" s="106" t="s">
        <v>865</v>
      </c>
      <c r="Q26" s="106" t="s">
        <v>954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955</v>
      </c>
      <c r="D27" s="106" t="s">
        <v>956</v>
      </c>
      <c r="E27" s="106" t="s">
        <v>788</v>
      </c>
      <c r="F27" s="107">
        <v>0</v>
      </c>
      <c r="G27" s="106" t="s">
        <v>957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883</v>
      </c>
      <c r="M27" s="106" t="s">
        <v>388</v>
      </c>
      <c r="N27" s="106" t="s">
        <v>43</v>
      </c>
      <c r="O27" s="106" t="s">
        <v>541</v>
      </c>
      <c r="P27" s="106" t="s">
        <v>865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958</v>
      </c>
      <c r="D28" s="106" t="s">
        <v>959</v>
      </c>
      <c r="E28" s="106" t="s">
        <v>788</v>
      </c>
      <c r="F28" s="107">
        <v>0</v>
      </c>
      <c r="G28" s="106" t="s">
        <v>960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883</v>
      </c>
      <c r="M28" s="106" t="s">
        <v>388</v>
      </c>
      <c r="N28" s="106" t="s">
        <v>43</v>
      </c>
      <c r="O28" s="106" t="s">
        <v>541</v>
      </c>
      <c r="P28" s="106" t="s">
        <v>865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961</v>
      </c>
      <c r="D29" s="106" t="s">
        <v>962</v>
      </c>
      <c r="E29" s="106" t="s">
        <v>788</v>
      </c>
      <c r="F29" s="107">
        <v>0</v>
      </c>
      <c r="G29" s="106" t="s">
        <v>963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883</v>
      </c>
      <c r="M29" s="106" t="s">
        <v>388</v>
      </c>
      <c r="N29" s="106" t="s">
        <v>43</v>
      </c>
      <c r="O29" s="106" t="s">
        <v>541</v>
      </c>
      <c r="P29" s="106" t="s">
        <v>865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964</v>
      </c>
      <c r="D30" s="106" t="s">
        <v>965</v>
      </c>
      <c r="E30" s="106" t="s">
        <v>788</v>
      </c>
      <c r="F30" s="107">
        <v>0</v>
      </c>
      <c r="G30" s="106" t="s">
        <v>966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883</v>
      </c>
      <c r="M30" s="106" t="s">
        <v>388</v>
      </c>
      <c r="N30" s="106" t="s">
        <v>43</v>
      </c>
      <c r="O30" s="106" t="s">
        <v>541</v>
      </c>
      <c r="P30" s="106" t="s">
        <v>865</v>
      </c>
      <c r="Q30" s="106" t="s">
        <v>967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968</v>
      </c>
      <c r="D31" s="106" t="s">
        <v>969</v>
      </c>
      <c r="E31" s="106" t="s">
        <v>788</v>
      </c>
      <c r="F31" s="107">
        <v>0</v>
      </c>
      <c r="G31" s="106" t="s">
        <v>970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883</v>
      </c>
      <c r="M31" s="106" t="s">
        <v>388</v>
      </c>
      <c r="N31" s="106" t="s">
        <v>43</v>
      </c>
      <c r="O31" s="106" t="s">
        <v>541</v>
      </c>
      <c r="P31" s="106" t="s">
        <v>865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971</v>
      </c>
      <c r="D32" s="106" t="s">
        <v>972</v>
      </c>
      <c r="E32" s="106" t="s">
        <v>788</v>
      </c>
      <c r="F32" s="107">
        <v>0</v>
      </c>
      <c r="G32" s="106" t="s">
        <v>973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883</v>
      </c>
      <c r="M32" s="106" t="s">
        <v>388</v>
      </c>
      <c r="N32" s="106" t="s">
        <v>43</v>
      </c>
      <c r="O32" s="106" t="s">
        <v>541</v>
      </c>
      <c r="P32" s="106" t="s">
        <v>865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974</v>
      </c>
      <c r="D33" s="106" t="s">
        <v>975</v>
      </c>
      <c r="E33" s="106" t="s">
        <v>788</v>
      </c>
      <c r="F33" s="107">
        <v>0</v>
      </c>
      <c r="G33" s="106" t="s">
        <v>976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883</v>
      </c>
      <c r="M33" s="106" t="s">
        <v>388</v>
      </c>
      <c r="N33" s="106" t="s">
        <v>43</v>
      </c>
      <c r="O33" s="106" t="s">
        <v>541</v>
      </c>
      <c r="P33" s="106" t="s">
        <v>865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977</v>
      </c>
      <c r="D34" s="106" t="s">
        <v>978</v>
      </c>
      <c r="E34" s="106" t="s">
        <v>788</v>
      </c>
      <c r="F34" s="107">
        <v>0</v>
      </c>
      <c r="G34" s="106" t="s">
        <v>979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883</v>
      </c>
      <c r="M34" s="106" t="s">
        <v>388</v>
      </c>
      <c r="N34" s="106" t="s">
        <v>43</v>
      </c>
      <c r="O34" s="106" t="s">
        <v>541</v>
      </c>
      <c r="P34" s="106" t="s">
        <v>865</v>
      </c>
      <c r="Q34" s="106" t="s">
        <v>980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981</v>
      </c>
      <c r="D35" s="106" t="s">
        <v>982</v>
      </c>
      <c r="E35" s="106" t="s">
        <v>788</v>
      </c>
      <c r="F35" s="107">
        <v>0</v>
      </c>
      <c r="G35" s="106" t="s">
        <v>983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883</v>
      </c>
      <c r="M35" s="106" t="s">
        <v>388</v>
      </c>
      <c r="N35" s="106" t="s">
        <v>43</v>
      </c>
      <c r="O35" s="106" t="s">
        <v>541</v>
      </c>
      <c r="P35" s="106" t="s">
        <v>865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984</v>
      </c>
      <c r="D36" s="106" t="s">
        <v>985</v>
      </c>
      <c r="E36" s="106" t="s">
        <v>788</v>
      </c>
      <c r="F36" s="107">
        <v>0</v>
      </c>
      <c r="G36" s="106" t="s">
        <v>983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883</v>
      </c>
      <c r="M36" s="106" t="s">
        <v>388</v>
      </c>
      <c r="N36" s="106" t="s">
        <v>43</v>
      </c>
      <c r="O36" s="106" t="s">
        <v>541</v>
      </c>
      <c r="P36" s="106" t="s">
        <v>865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986</v>
      </c>
      <c r="D37" s="106" t="s">
        <v>987</v>
      </c>
      <c r="E37" s="106" t="s">
        <v>788</v>
      </c>
      <c r="F37" s="107">
        <v>0</v>
      </c>
      <c r="G37" s="106" t="s">
        <v>983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883</v>
      </c>
      <c r="M37" s="106" t="s">
        <v>388</v>
      </c>
      <c r="N37" s="106" t="s">
        <v>43</v>
      </c>
      <c r="O37" s="106" t="s">
        <v>541</v>
      </c>
      <c r="P37" s="106" t="s">
        <v>865</v>
      </c>
      <c r="Q37" s="106" t="s">
        <v>988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989</v>
      </c>
      <c r="D38" s="106" t="s">
        <v>990</v>
      </c>
      <c r="E38" s="106" t="s">
        <v>788</v>
      </c>
      <c r="F38" s="107">
        <v>0</v>
      </c>
      <c r="G38" s="106" t="s">
        <v>991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883</v>
      </c>
      <c r="M38" s="106" t="s">
        <v>388</v>
      </c>
      <c r="N38" s="106" t="s">
        <v>43</v>
      </c>
      <c r="O38" s="106" t="s">
        <v>541</v>
      </c>
      <c r="P38" s="106" t="s">
        <v>865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992</v>
      </c>
      <c r="D39" s="106" t="s">
        <v>993</v>
      </c>
      <c r="E39" s="106" t="s">
        <v>788</v>
      </c>
      <c r="F39" s="107">
        <v>0</v>
      </c>
      <c r="G39" s="106" t="s">
        <v>994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883</v>
      </c>
      <c r="M39" s="106" t="s">
        <v>388</v>
      </c>
      <c r="N39" s="106" t="s">
        <v>43</v>
      </c>
      <c r="O39" s="106" t="s">
        <v>541</v>
      </c>
      <c r="P39" s="106" t="s">
        <v>865</v>
      </c>
      <c r="Q39" s="106" t="s">
        <v>915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995</v>
      </c>
      <c r="D40" s="106" t="s">
        <v>996</v>
      </c>
      <c r="E40" s="106" t="s">
        <v>788</v>
      </c>
      <c r="F40" s="107">
        <v>0</v>
      </c>
      <c r="G40" s="106" t="s">
        <v>997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883</v>
      </c>
      <c r="M40" s="106" t="s">
        <v>388</v>
      </c>
      <c r="N40" s="106" t="s">
        <v>43</v>
      </c>
      <c r="O40" s="106" t="s">
        <v>541</v>
      </c>
      <c r="P40" s="106" t="s">
        <v>865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998</v>
      </c>
      <c r="D41" s="106" t="s">
        <v>999</v>
      </c>
      <c r="E41" s="106" t="s">
        <v>788</v>
      </c>
      <c r="F41" s="107">
        <v>0</v>
      </c>
      <c r="G41" s="106" t="s">
        <v>1000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883</v>
      </c>
      <c r="M41" s="106" t="s">
        <v>388</v>
      </c>
      <c r="N41" s="106" t="s">
        <v>43</v>
      </c>
      <c r="O41" s="106" t="s">
        <v>541</v>
      </c>
      <c r="P41" s="106" t="s">
        <v>865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1001</v>
      </c>
      <c r="D42" s="106" t="s">
        <v>1002</v>
      </c>
      <c r="E42" s="106" t="s">
        <v>788</v>
      </c>
      <c r="F42" s="107">
        <v>0</v>
      </c>
      <c r="G42" s="106" t="s">
        <v>1003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883</v>
      </c>
      <c r="M42" s="106" t="s">
        <v>388</v>
      </c>
      <c r="N42" s="106" t="s">
        <v>43</v>
      </c>
      <c r="O42" s="106" t="s">
        <v>541</v>
      </c>
      <c r="P42" s="106" t="s">
        <v>865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1004</v>
      </c>
      <c r="D43" s="106" t="s">
        <v>1005</v>
      </c>
      <c r="E43" s="106" t="s">
        <v>788</v>
      </c>
      <c r="F43" s="107">
        <v>0</v>
      </c>
      <c r="G43" s="106" t="s">
        <v>1006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883</v>
      </c>
      <c r="M43" s="106" t="s">
        <v>388</v>
      </c>
      <c r="N43" s="106" t="s">
        <v>43</v>
      </c>
      <c r="O43" s="106" t="s">
        <v>541</v>
      </c>
      <c r="P43" s="106" t="s">
        <v>865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1007</v>
      </c>
      <c r="D44" s="106" t="s">
        <v>1008</v>
      </c>
      <c r="E44" s="106" t="s">
        <v>788</v>
      </c>
      <c r="F44" s="107">
        <v>0</v>
      </c>
      <c r="G44" s="106" t="s">
        <v>1009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883</v>
      </c>
      <c r="M44" s="106" t="s">
        <v>388</v>
      </c>
      <c r="N44" s="106" t="s">
        <v>43</v>
      </c>
      <c r="O44" s="106" t="s">
        <v>541</v>
      </c>
      <c r="P44" s="106" t="s">
        <v>865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1010</v>
      </c>
      <c r="D45" s="106" t="s">
        <v>1011</v>
      </c>
      <c r="E45" s="106" t="s">
        <v>788</v>
      </c>
      <c r="F45" s="107">
        <v>0</v>
      </c>
      <c r="G45" s="106" t="s">
        <v>1012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883</v>
      </c>
      <c r="M45" s="106" t="s">
        <v>388</v>
      </c>
      <c r="N45" s="106" t="s">
        <v>43</v>
      </c>
      <c r="O45" s="106" t="s">
        <v>541</v>
      </c>
      <c r="P45" s="106" t="s">
        <v>865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1013</v>
      </c>
      <c r="D46" s="106" t="s">
        <v>1014</v>
      </c>
      <c r="E46" s="106" t="s">
        <v>788</v>
      </c>
      <c r="F46" s="107">
        <v>0</v>
      </c>
      <c r="G46" s="106" t="s">
        <v>1015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883</v>
      </c>
      <c r="M46" s="106" t="s">
        <v>388</v>
      </c>
      <c r="N46" s="106" t="s">
        <v>43</v>
      </c>
      <c r="O46" s="106" t="s">
        <v>541</v>
      </c>
      <c r="P46" s="106" t="s">
        <v>865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1016</v>
      </c>
      <c r="D47" s="106" t="s">
        <v>1017</v>
      </c>
      <c r="E47" s="106" t="s">
        <v>788</v>
      </c>
      <c r="F47" s="107">
        <v>0</v>
      </c>
      <c r="G47" s="106" t="s">
        <v>1018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883</v>
      </c>
      <c r="M47" s="106" t="s">
        <v>388</v>
      </c>
      <c r="N47" s="106" t="s">
        <v>43</v>
      </c>
      <c r="O47" s="106" t="s">
        <v>541</v>
      </c>
      <c r="P47" s="106" t="s">
        <v>865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1019</v>
      </c>
      <c r="D48" s="106" t="s">
        <v>1020</v>
      </c>
      <c r="E48" s="106" t="s">
        <v>788</v>
      </c>
      <c r="F48" s="107">
        <v>0</v>
      </c>
      <c r="G48" s="106" t="s">
        <v>1021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883</v>
      </c>
      <c r="M48" s="106" t="s">
        <v>388</v>
      </c>
      <c r="N48" s="106" t="s">
        <v>43</v>
      </c>
      <c r="O48" s="106" t="s">
        <v>541</v>
      </c>
      <c r="P48" s="106" t="s">
        <v>865</v>
      </c>
      <c r="Q48" s="106" t="s">
        <v>915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1022</v>
      </c>
      <c r="D49" s="106" t="s">
        <v>1023</v>
      </c>
      <c r="E49" s="106" t="s">
        <v>788</v>
      </c>
      <c r="F49" s="107">
        <v>0</v>
      </c>
      <c r="G49" s="106" t="s">
        <v>1024</v>
      </c>
      <c r="H49" s="106" t="s">
        <v>55</v>
      </c>
      <c r="I49" s="106" t="s">
        <v>1025</v>
      </c>
      <c r="J49" s="106" t="s">
        <v>356</v>
      </c>
      <c r="K49" s="106" t="s">
        <v>382</v>
      </c>
      <c r="L49" s="106" t="s">
        <v>883</v>
      </c>
      <c r="M49" s="106" t="s">
        <v>388</v>
      </c>
      <c r="N49" s="106" t="s">
        <v>43</v>
      </c>
      <c r="O49" s="106" t="s">
        <v>541</v>
      </c>
      <c r="P49" s="106" t="s">
        <v>865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1026</v>
      </c>
      <c r="D50" s="106" t="s">
        <v>1027</v>
      </c>
      <c r="E50" s="106" t="s">
        <v>788</v>
      </c>
      <c r="F50" s="107">
        <v>0</v>
      </c>
      <c r="G50" s="106" t="s">
        <v>1028</v>
      </c>
      <c r="H50" s="106" t="s">
        <v>53</v>
      </c>
      <c r="I50" s="106" t="s">
        <v>1025</v>
      </c>
      <c r="J50" s="106" t="s">
        <v>356</v>
      </c>
      <c r="K50" s="106" t="s">
        <v>382</v>
      </c>
      <c r="L50" s="106" t="s">
        <v>883</v>
      </c>
      <c r="M50" s="106" t="s">
        <v>388</v>
      </c>
      <c r="N50" s="106" t="s">
        <v>43</v>
      </c>
      <c r="O50" s="106" t="s">
        <v>541</v>
      </c>
      <c r="P50" s="106" t="s">
        <v>865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1029</v>
      </c>
      <c r="D51" s="106" t="s">
        <v>1030</v>
      </c>
      <c r="E51" s="106" t="s">
        <v>788</v>
      </c>
      <c r="F51" s="107">
        <v>0</v>
      </c>
      <c r="G51" s="106" t="s">
        <v>1031</v>
      </c>
      <c r="H51" s="106" t="s">
        <v>55</v>
      </c>
      <c r="I51" s="106" t="s">
        <v>1032</v>
      </c>
      <c r="J51" s="106" t="s">
        <v>356</v>
      </c>
      <c r="K51" s="106" t="s">
        <v>382</v>
      </c>
      <c r="L51" s="106" t="s">
        <v>883</v>
      </c>
      <c r="M51" s="106" t="s">
        <v>388</v>
      </c>
      <c r="N51" s="106" t="s">
        <v>43</v>
      </c>
      <c r="O51" s="106" t="s">
        <v>541</v>
      </c>
      <c r="P51" s="106" t="s">
        <v>865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1033</v>
      </c>
      <c r="D52" s="106" t="s">
        <v>1034</v>
      </c>
      <c r="E52" s="106" t="s">
        <v>788</v>
      </c>
      <c r="F52" s="107">
        <v>0</v>
      </c>
      <c r="G52" s="106" t="s">
        <v>1035</v>
      </c>
      <c r="H52" s="106" t="s">
        <v>55</v>
      </c>
      <c r="I52" s="106" t="s">
        <v>1032</v>
      </c>
      <c r="J52" s="106" t="s">
        <v>356</v>
      </c>
      <c r="K52" s="106" t="s">
        <v>382</v>
      </c>
      <c r="L52" s="106" t="s">
        <v>883</v>
      </c>
      <c r="M52" s="106" t="s">
        <v>388</v>
      </c>
      <c r="N52" s="106" t="s">
        <v>43</v>
      </c>
      <c r="O52" s="106" t="s">
        <v>541</v>
      </c>
      <c r="P52" s="106" t="s">
        <v>865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1036</v>
      </c>
      <c r="D53" s="106" t="s">
        <v>1037</v>
      </c>
      <c r="E53" s="106" t="s">
        <v>788</v>
      </c>
      <c r="F53" s="107">
        <v>0</v>
      </c>
      <c r="G53" s="106" t="s">
        <v>1038</v>
      </c>
      <c r="H53" s="106" t="s">
        <v>53</v>
      </c>
      <c r="I53" s="106" t="s">
        <v>1032</v>
      </c>
      <c r="J53" s="106" t="s">
        <v>356</v>
      </c>
      <c r="K53" s="106" t="s">
        <v>382</v>
      </c>
      <c r="L53" s="106" t="s">
        <v>883</v>
      </c>
      <c r="M53" s="106" t="s">
        <v>388</v>
      </c>
      <c r="N53" s="106" t="s">
        <v>43</v>
      </c>
      <c r="O53" s="106" t="s">
        <v>541</v>
      </c>
      <c r="P53" s="106" t="s">
        <v>865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1039</v>
      </c>
      <c r="D54" s="106" t="s">
        <v>1040</v>
      </c>
      <c r="E54" s="106" t="s">
        <v>788</v>
      </c>
      <c r="F54" s="107">
        <v>0</v>
      </c>
      <c r="G54" s="106" t="s">
        <v>1041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883</v>
      </c>
      <c r="M54" s="106" t="s">
        <v>389</v>
      </c>
      <c r="O54" s="106" t="s">
        <v>542</v>
      </c>
      <c r="P54" s="106" t="s">
        <v>865</v>
      </c>
      <c r="Q54" s="106" t="s">
        <v>1042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1043</v>
      </c>
      <c r="D55" s="106" t="s">
        <v>1044</v>
      </c>
      <c r="E55" s="106" t="s">
        <v>788</v>
      </c>
      <c r="F55" s="107">
        <v>0</v>
      </c>
      <c r="G55" s="106" t="s">
        <v>1045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879</v>
      </c>
      <c r="M55" s="106" t="s">
        <v>389</v>
      </c>
      <c r="O55" s="106" t="s">
        <v>542</v>
      </c>
      <c r="P55" s="106" t="s">
        <v>865</v>
      </c>
      <c r="Q55" s="106" t="s">
        <v>1046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1047</v>
      </c>
      <c r="D56" s="106" t="s">
        <v>1048</v>
      </c>
      <c r="E56" s="106" t="s">
        <v>788</v>
      </c>
      <c r="F56" s="107">
        <v>0</v>
      </c>
      <c r="G56" s="106" t="s">
        <v>1049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879</v>
      </c>
      <c r="M56" s="106" t="s">
        <v>388</v>
      </c>
      <c r="N56" s="106" t="s">
        <v>43</v>
      </c>
      <c r="O56" s="106" t="s">
        <v>541</v>
      </c>
      <c r="P56" s="106" t="s">
        <v>865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1050</v>
      </c>
      <c r="D57" s="106" t="s">
        <v>1051</v>
      </c>
      <c r="E57" s="106" t="s">
        <v>788</v>
      </c>
      <c r="F57" s="107">
        <v>0</v>
      </c>
      <c r="G57" s="106" t="s">
        <v>1049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879</v>
      </c>
      <c r="M57" s="106" t="s">
        <v>388</v>
      </c>
      <c r="N57" s="106" t="s">
        <v>43</v>
      </c>
      <c r="O57" s="106" t="s">
        <v>541</v>
      </c>
      <c r="P57" s="106" t="s">
        <v>865</v>
      </c>
      <c r="Q57" s="106" t="s">
        <v>1052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1053</v>
      </c>
      <c r="D58" s="106" t="s">
        <v>1054</v>
      </c>
      <c r="E58" s="106" t="s">
        <v>788</v>
      </c>
      <c r="F58" s="107">
        <v>0</v>
      </c>
      <c r="G58" s="106" t="s">
        <v>1049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879</v>
      </c>
      <c r="M58" s="106" t="s">
        <v>388</v>
      </c>
      <c r="N58" s="106" t="s">
        <v>43</v>
      </c>
      <c r="O58" s="106" t="s">
        <v>541</v>
      </c>
      <c r="P58" s="106" t="s">
        <v>865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1055</v>
      </c>
      <c r="D59" s="106" t="s">
        <v>1056</v>
      </c>
      <c r="E59" s="106" t="s">
        <v>788</v>
      </c>
      <c r="F59" s="107">
        <v>0</v>
      </c>
      <c r="G59" s="106" t="s">
        <v>1049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879</v>
      </c>
      <c r="M59" s="106" t="s">
        <v>388</v>
      </c>
      <c r="N59" s="106" t="s">
        <v>43</v>
      </c>
      <c r="O59" s="106" t="s">
        <v>541</v>
      </c>
      <c r="P59" s="106" t="s">
        <v>865</v>
      </c>
      <c r="Q59" s="106" t="s">
        <v>1057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1058</v>
      </c>
      <c r="D60" s="106" t="s">
        <v>1059</v>
      </c>
      <c r="E60" s="106" t="s">
        <v>788</v>
      </c>
      <c r="F60" s="107">
        <v>0</v>
      </c>
      <c r="G60" s="106" t="s">
        <v>1049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879</v>
      </c>
      <c r="M60" s="106" t="s">
        <v>388</v>
      </c>
      <c r="N60" s="106" t="s">
        <v>43</v>
      </c>
      <c r="O60" s="106" t="s">
        <v>541</v>
      </c>
      <c r="P60" s="106" t="s">
        <v>865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1060</v>
      </c>
      <c r="D61" s="106" t="s">
        <v>1061</v>
      </c>
      <c r="E61" s="106" t="s">
        <v>788</v>
      </c>
      <c r="F61" s="107">
        <v>0</v>
      </c>
      <c r="G61" s="106" t="s">
        <v>1049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879</v>
      </c>
      <c r="M61" s="106" t="s">
        <v>388</v>
      </c>
      <c r="N61" s="106" t="s">
        <v>43</v>
      </c>
      <c r="O61" s="106" t="s">
        <v>541</v>
      </c>
      <c r="P61" s="106" t="s">
        <v>865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1062</v>
      </c>
      <c r="D62" s="106" t="s">
        <v>1063</v>
      </c>
      <c r="E62" s="106" t="s">
        <v>788</v>
      </c>
      <c r="F62" s="107">
        <v>0</v>
      </c>
      <c r="G62" s="106" t="s">
        <v>1049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879</v>
      </c>
      <c r="M62" s="106" t="s">
        <v>388</v>
      </c>
      <c r="N62" s="106" t="s">
        <v>43</v>
      </c>
      <c r="O62" s="106" t="s">
        <v>541</v>
      </c>
      <c r="P62" s="106" t="s">
        <v>865</v>
      </c>
      <c r="Q62" s="106" t="s">
        <v>988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1064</v>
      </c>
      <c r="D63" s="106" t="s">
        <v>1065</v>
      </c>
      <c r="E63" s="106" t="s">
        <v>788</v>
      </c>
      <c r="F63" s="107">
        <v>0</v>
      </c>
      <c r="G63" s="106" t="s">
        <v>1066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879</v>
      </c>
      <c r="M63" s="106" t="s">
        <v>389</v>
      </c>
      <c r="O63" s="106" t="s">
        <v>542</v>
      </c>
      <c r="P63" s="106" t="s">
        <v>865</v>
      </c>
      <c r="Q63" s="106" t="s">
        <v>1067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1068</v>
      </c>
      <c r="D64" s="106" t="s">
        <v>1069</v>
      </c>
      <c r="E64" s="106" t="s">
        <v>788</v>
      </c>
      <c r="F64" s="107">
        <v>0</v>
      </c>
      <c r="G64" s="106" t="s">
        <v>1070</v>
      </c>
      <c r="H64" s="106" t="s">
        <v>53</v>
      </c>
      <c r="I64" s="106" t="s">
        <v>1032</v>
      </c>
      <c r="J64" s="106" t="s">
        <v>327</v>
      </c>
      <c r="K64" s="106" t="s">
        <v>382</v>
      </c>
      <c r="L64" s="106" t="s">
        <v>879</v>
      </c>
      <c r="M64" s="106" t="s">
        <v>388</v>
      </c>
      <c r="N64" s="106" t="s">
        <v>43</v>
      </c>
      <c r="O64" s="106" t="s">
        <v>386</v>
      </c>
      <c r="P64" s="106" t="s">
        <v>865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1071</v>
      </c>
      <c r="D65" s="106" t="s">
        <v>1072</v>
      </c>
      <c r="E65" s="106" t="s">
        <v>788</v>
      </c>
      <c r="F65" s="107">
        <v>0</v>
      </c>
      <c r="G65" s="106" t="s">
        <v>1073</v>
      </c>
      <c r="H65" s="106" t="s">
        <v>53</v>
      </c>
      <c r="I65" s="106" t="s">
        <v>1032</v>
      </c>
      <c r="J65" s="106" t="s">
        <v>356</v>
      </c>
      <c r="K65" s="106" t="s">
        <v>382</v>
      </c>
      <c r="L65" s="106" t="s">
        <v>879</v>
      </c>
      <c r="M65" s="106" t="s">
        <v>388</v>
      </c>
      <c r="N65" s="106" t="s">
        <v>43</v>
      </c>
      <c r="O65" s="106" t="s">
        <v>386</v>
      </c>
      <c r="P65" s="106" t="s">
        <v>865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1074</v>
      </c>
      <c r="D66" s="106" t="s">
        <v>1075</v>
      </c>
      <c r="E66" s="106" t="s">
        <v>788</v>
      </c>
      <c r="F66" s="107">
        <v>0</v>
      </c>
      <c r="G66" s="106" t="s">
        <v>1076</v>
      </c>
      <c r="H66" s="106" t="s">
        <v>55</v>
      </c>
      <c r="I66" s="106" t="s">
        <v>1032</v>
      </c>
      <c r="J66" s="106" t="s">
        <v>356</v>
      </c>
      <c r="K66" s="106" t="s">
        <v>382</v>
      </c>
      <c r="L66" s="106" t="s">
        <v>879</v>
      </c>
      <c r="M66" s="106" t="s">
        <v>388</v>
      </c>
      <c r="N66" s="106" t="s">
        <v>43</v>
      </c>
      <c r="O66" s="106" t="s">
        <v>386</v>
      </c>
      <c r="P66" s="106" t="s">
        <v>865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1077</v>
      </c>
      <c r="D67" s="106" t="s">
        <v>1078</v>
      </c>
      <c r="E67" s="106" t="s">
        <v>788</v>
      </c>
      <c r="F67" s="107">
        <v>0</v>
      </c>
      <c r="G67" s="106" t="s">
        <v>1079</v>
      </c>
      <c r="H67" s="106" t="s">
        <v>53</v>
      </c>
      <c r="I67" s="106" t="s">
        <v>1032</v>
      </c>
      <c r="J67" s="106" t="s">
        <v>356</v>
      </c>
      <c r="K67" s="106" t="s">
        <v>382</v>
      </c>
      <c r="L67" s="106" t="s">
        <v>879</v>
      </c>
      <c r="M67" s="106" t="s">
        <v>388</v>
      </c>
      <c r="N67" s="106" t="s">
        <v>43</v>
      </c>
      <c r="O67" s="106" t="s">
        <v>386</v>
      </c>
      <c r="P67" s="106" t="s">
        <v>865</v>
      </c>
      <c r="Q67" s="106" t="s">
        <v>1080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1081</v>
      </c>
      <c r="D68" s="106" t="s">
        <v>1082</v>
      </c>
      <c r="E68" s="106" t="s">
        <v>788</v>
      </c>
      <c r="F68" s="107">
        <v>0</v>
      </c>
      <c r="G68" s="106" t="s">
        <v>1083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879</v>
      </c>
      <c r="M68" s="106" t="s">
        <v>388</v>
      </c>
      <c r="N68" s="106" t="s">
        <v>43</v>
      </c>
      <c r="O68" s="106" t="s">
        <v>541</v>
      </c>
      <c r="P68" s="106" t="s">
        <v>865</v>
      </c>
      <c r="Q68" s="106" t="s">
        <v>1084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1085</v>
      </c>
      <c r="D69" s="106" t="s">
        <v>1086</v>
      </c>
      <c r="E69" s="106" t="s">
        <v>788</v>
      </c>
      <c r="F69" s="107">
        <v>0</v>
      </c>
      <c r="G69" s="106" t="s">
        <v>1087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872</v>
      </c>
      <c r="M69" s="106" t="s">
        <v>388</v>
      </c>
      <c r="N69" s="106" t="s">
        <v>43</v>
      </c>
      <c r="O69" s="106" t="s">
        <v>541</v>
      </c>
      <c r="P69" s="106" t="s">
        <v>865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1088</v>
      </c>
      <c r="D70" s="106" t="s">
        <v>1089</v>
      </c>
      <c r="E70" s="106" t="s">
        <v>788</v>
      </c>
      <c r="F70" s="107">
        <v>0</v>
      </c>
      <c r="G70" s="106" t="s">
        <v>1090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879</v>
      </c>
      <c r="M70" s="106" t="s">
        <v>388</v>
      </c>
      <c r="N70" s="106" t="s">
        <v>43</v>
      </c>
      <c r="O70" s="106" t="s">
        <v>541</v>
      </c>
      <c r="P70" s="106" t="s">
        <v>865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1091</v>
      </c>
      <c r="D71" s="106" t="s">
        <v>1092</v>
      </c>
      <c r="E71" s="106" t="s">
        <v>788</v>
      </c>
      <c r="F71" s="107">
        <v>0</v>
      </c>
      <c r="G71" s="106" t="s">
        <v>1093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883</v>
      </c>
      <c r="M71" s="106" t="s">
        <v>388</v>
      </c>
      <c r="N71" s="106" t="s">
        <v>43</v>
      </c>
      <c r="O71" s="106" t="s">
        <v>541</v>
      </c>
      <c r="P71" s="106" t="s">
        <v>865</v>
      </c>
      <c r="Q71" s="106" t="s">
        <v>907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1094</v>
      </c>
      <c r="D72" s="106" t="s">
        <v>1095</v>
      </c>
      <c r="E72" s="106" t="s">
        <v>788</v>
      </c>
      <c r="F72" s="107">
        <v>0</v>
      </c>
      <c r="G72" s="106" t="s">
        <v>1096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883</v>
      </c>
      <c r="M72" s="106" t="s">
        <v>388</v>
      </c>
      <c r="N72" s="106" t="s">
        <v>43</v>
      </c>
      <c r="O72" s="106" t="s">
        <v>541</v>
      </c>
      <c r="P72" s="106" t="s">
        <v>865</v>
      </c>
      <c r="Q72" s="106" t="s">
        <v>1097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1098</v>
      </c>
      <c r="D73" s="106" t="s">
        <v>1099</v>
      </c>
      <c r="E73" s="106" t="s">
        <v>788</v>
      </c>
      <c r="F73" s="107">
        <v>0</v>
      </c>
      <c r="G73" s="106" t="s">
        <v>1100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883</v>
      </c>
      <c r="M73" s="106" t="s">
        <v>388</v>
      </c>
      <c r="N73" s="106" t="s">
        <v>43</v>
      </c>
      <c r="O73" s="106" t="s">
        <v>541</v>
      </c>
      <c r="P73" s="106" t="s">
        <v>865</v>
      </c>
      <c r="Q73" s="106" t="s">
        <v>1101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1102</v>
      </c>
      <c r="D74" s="106" t="s">
        <v>1103</v>
      </c>
      <c r="E74" s="106" t="s">
        <v>788</v>
      </c>
      <c r="F74" s="107">
        <v>0</v>
      </c>
      <c r="G74" s="106" t="s">
        <v>1104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883</v>
      </c>
      <c r="M74" s="106" t="s">
        <v>388</v>
      </c>
      <c r="N74" s="106" t="s">
        <v>43</v>
      </c>
      <c r="O74" s="106" t="s">
        <v>541</v>
      </c>
      <c r="P74" s="106" t="s">
        <v>865</v>
      </c>
      <c r="Q74" s="106" t="s">
        <v>1105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1106</v>
      </c>
      <c r="D75" s="106" t="s">
        <v>1107</v>
      </c>
      <c r="E75" s="106" t="s">
        <v>788</v>
      </c>
      <c r="F75" s="107">
        <v>0</v>
      </c>
      <c r="G75" s="106" t="s">
        <v>1108</v>
      </c>
      <c r="H75" s="106" t="s">
        <v>55</v>
      </c>
      <c r="I75" s="106" t="s">
        <v>1025</v>
      </c>
      <c r="J75" s="106" t="s">
        <v>356</v>
      </c>
      <c r="K75" s="106" t="s">
        <v>382</v>
      </c>
      <c r="L75" s="106" t="s">
        <v>879</v>
      </c>
      <c r="M75" s="106" t="s">
        <v>388</v>
      </c>
      <c r="N75" s="106" t="s">
        <v>43</v>
      </c>
      <c r="O75" s="106" t="s">
        <v>541</v>
      </c>
      <c r="P75" s="106" t="s">
        <v>865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1109</v>
      </c>
      <c r="D76" s="106" t="s">
        <v>1110</v>
      </c>
      <c r="E76" s="106" t="s">
        <v>788</v>
      </c>
      <c r="F76" s="107">
        <v>0</v>
      </c>
      <c r="G76" s="106" t="s">
        <v>1111</v>
      </c>
      <c r="H76" s="106" t="s">
        <v>308</v>
      </c>
      <c r="I76" s="106" t="s">
        <v>1025</v>
      </c>
      <c r="J76" s="106" t="s">
        <v>356</v>
      </c>
      <c r="K76" s="106" t="s">
        <v>382</v>
      </c>
      <c r="L76" s="106" t="s">
        <v>872</v>
      </c>
      <c r="M76" s="106" t="s">
        <v>388</v>
      </c>
      <c r="N76" s="106" t="s">
        <v>43</v>
      </c>
      <c r="O76" s="106" t="s">
        <v>386</v>
      </c>
      <c r="P76" s="106" t="s">
        <v>865</v>
      </c>
      <c r="Q76" s="106" t="s">
        <v>1112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1113</v>
      </c>
      <c r="D77" s="106" t="s">
        <v>1114</v>
      </c>
      <c r="E77" s="106" t="s">
        <v>788</v>
      </c>
      <c r="F77" s="107">
        <v>0</v>
      </c>
      <c r="G77" s="106" t="s">
        <v>1111</v>
      </c>
      <c r="H77" s="106" t="s">
        <v>185</v>
      </c>
      <c r="I77" s="106" t="s">
        <v>1025</v>
      </c>
      <c r="J77" s="106" t="s">
        <v>356</v>
      </c>
      <c r="K77" s="106" t="s">
        <v>382</v>
      </c>
      <c r="L77" s="106" t="s">
        <v>872</v>
      </c>
      <c r="M77" s="106" t="s">
        <v>388</v>
      </c>
      <c r="N77" s="106" t="s">
        <v>43</v>
      </c>
      <c r="O77" s="106" t="s">
        <v>386</v>
      </c>
      <c r="P77" s="106" t="s">
        <v>865</v>
      </c>
      <c r="Q77" s="106" t="s">
        <v>1115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1116</v>
      </c>
      <c r="D78" s="106" t="s">
        <v>1117</v>
      </c>
      <c r="E78" s="106" t="s">
        <v>788</v>
      </c>
      <c r="F78" s="107">
        <v>0</v>
      </c>
      <c r="G78" s="106" t="s">
        <v>1118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883</v>
      </c>
      <c r="M78" s="106" t="s">
        <v>388</v>
      </c>
      <c r="N78" s="106" t="s">
        <v>43</v>
      </c>
      <c r="O78" s="106" t="s">
        <v>541</v>
      </c>
      <c r="P78" s="106" t="s">
        <v>865</v>
      </c>
      <c r="Q78" s="106" t="s">
        <v>1119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1120</v>
      </c>
      <c r="D79" s="106" t="s">
        <v>1121</v>
      </c>
      <c r="E79" s="106" t="s">
        <v>788</v>
      </c>
      <c r="F79" s="107">
        <v>0</v>
      </c>
      <c r="G79" s="106" t="s">
        <v>1122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883</v>
      </c>
      <c r="M79" s="106" t="s">
        <v>388</v>
      </c>
      <c r="N79" s="106" t="s">
        <v>43</v>
      </c>
      <c r="O79" s="106" t="s">
        <v>541</v>
      </c>
      <c r="P79" s="106" t="s">
        <v>865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1123</v>
      </c>
      <c r="D80" s="106" t="s">
        <v>1124</v>
      </c>
      <c r="E80" s="106" t="s">
        <v>788</v>
      </c>
      <c r="F80" s="107">
        <v>0</v>
      </c>
      <c r="G80" s="106" t="s">
        <v>1125</v>
      </c>
      <c r="H80" s="106" t="s">
        <v>692</v>
      </c>
      <c r="I80" s="106" t="s">
        <v>1025</v>
      </c>
      <c r="J80" s="106" t="s">
        <v>356</v>
      </c>
      <c r="K80" s="106" t="s">
        <v>382</v>
      </c>
      <c r="L80" s="106" t="s">
        <v>879</v>
      </c>
      <c r="M80" s="106" t="s">
        <v>388</v>
      </c>
      <c r="N80" s="106" t="s">
        <v>43</v>
      </c>
      <c r="O80" s="106" t="s">
        <v>386</v>
      </c>
      <c r="P80" s="106" t="s">
        <v>865</v>
      </c>
      <c r="Q80" s="106" t="s">
        <v>1126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1127</v>
      </c>
      <c r="D81" s="106" t="s">
        <v>1128</v>
      </c>
      <c r="E81" s="106" t="s">
        <v>788</v>
      </c>
      <c r="F81" s="107">
        <v>0</v>
      </c>
      <c r="G81" s="106" t="s">
        <v>1129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883</v>
      </c>
      <c r="M81" s="106" t="s">
        <v>388</v>
      </c>
      <c r="N81" s="106" t="s">
        <v>43</v>
      </c>
      <c r="O81" s="106" t="s">
        <v>541</v>
      </c>
      <c r="P81" s="106" t="s">
        <v>865</v>
      </c>
      <c r="Q81" s="106" t="s">
        <v>1130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1131</v>
      </c>
      <c r="D82" s="106" t="s">
        <v>1132</v>
      </c>
      <c r="E82" s="106" t="s">
        <v>788</v>
      </c>
      <c r="F82" s="107">
        <v>0</v>
      </c>
      <c r="G82" s="106" t="s">
        <v>1133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883</v>
      </c>
      <c r="M82" s="106" t="s">
        <v>388</v>
      </c>
      <c r="N82" s="106" t="s">
        <v>43</v>
      </c>
      <c r="O82" s="106" t="s">
        <v>541</v>
      </c>
      <c r="P82" s="106" t="s">
        <v>865</v>
      </c>
      <c r="Q82" s="106" t="s">
        <v>1052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1134</v>
      </c>
      <c r="D83" s="106" t="s">
        <v>1135</v>
      </c>
      <c r="E83" s="106" t="s">
        <v>788</v>
      </c>
      <c r="F83" s="107">
        <v>0</v>
      </c>
      <c r="G83" s="106" t="s">
        <v>1133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883</v>
      </c>
      <c r="M83" s="106" t="s">
        <v>388</v>
      </c>
      <c r="N83" s="106" t="s">
        <v>43</v>
      </c>
      <c r="O83" s="106" t="s">
        <v>541</v>
      </c>
      <c r="P83" s="106" t="s">
        <v>865</v>
      </c>
      <c r="Q83" s="106" t="s">
        <v>988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1136</v>
      </c>
      <c r="D84" s="106" t="s">
        <v>1137</v>
      </c>
      <c r="E84" s="106" t="s">
        <v>788</v>
      </c>
      <c r="F84" s="107">
        <v>0</v>
      </c>
      <c r="G84" s="106" t="s">
        <v>1138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883</v>
      </c>
      <c r="M84" s="106" t="s">
        <v>388</v>
      </c>
      <c r="N84" s="106" t="s">
        <v>43</v>
      </c>
      <c r="O84" s="106" t="s">
        <v>541</v>
      </c>
      <c r="P84" s="106" t="s">
        <v>865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1139</v>
      </c>
      <c r="D85" s="106" t="s">
        <v>1140</v>
      </c>
      <c r="E85" s="106" t="s">
        <v>788</v>
      </c>
      <c r="F85" s="107">
        <v>0</v>
      </c>
      <c r="G85" s="106" t="s">
        <v>1138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883</v>
      </c>
      <c r="M85" s="106" t="s">
        <v>388</v>
      </c>
      <c r="N85" s="106" t="s">
        <v>43</v>
      </c>
      <c r="O85" s="106" t="s">
        <v>541</v>
      </c>
      <c r="P85" s="106" t="s">
        <v>865</v>
      </c>
      <c r="Q85" s="106" t="s">
        <v>1052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1141</v>
      </c>
      <c r="D86" s="106" t="s">
        <v>1142</v>
      </c>
      <c r="E86" s="106" t="s">
        <v>788</v>
      </c>
      <c r="F86" s="107">
        <v>0</v>
      </c>
      <c r="G86" s="106" t="s">
        <v>1138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883</v>
      </c>
      <c r="M86" s="106" t="s">
        <v>388</v>
      </c>
      <c r="N86" s="106" t="s">
        <v>43</v>
      </c>
      <c r="O86" s="106" t="s">
        <v>541</v>
      </c>
      <c r="P86" s="106" t="s">
        <v>865</v>
      </c>
      <c r="Q86" s="106" t="s">
        <v>988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1143</v>
      </c>
      <c r="D87" s="106" t="s">
        <v>1144</v>
      </c>
      <c r="E87" s="106" t="s">
        <v>788</v>
      </c>
      <c r="F87" s="107">
        <v>0</v>
      </c>
      <c r="G87" s="106" t="s">
        <v>1145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883</v>
      </c>
      <c r="M87" s="106" t="s">
        <v>388</v>
      </c>
      <c r="N87" s="106" t="s">
        <v>43</v>
      </c>
      <c r="O87" s="106" t="s">
        <v>541</v>
      </c>
      <c r="P87" s="106" t="s">
        <v>865</v>
      </c>
      <c r="Q87" s="106" t="s">
        <v>1052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1146</v>
      </c>
      <c r="D88" s="106" t="s">
        <v>1147</v>
      </c>
      <c r="E88" s="106" t="s">
        <v>788</v>
      </c>
      <c r="F88" s="107">
        <v>0</v>
      </c>
      <c r="G88" s="106" t="s">
        <v>1145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883</v>
      </c>
      <c r="M88" s="106" t="s">
        <v>388</v>
      </c>
      <c r="N88" s="106" t="s">
        <v>43</v>
      </c>
      <c r="O88" s="106" t="s">
        <v>541</v>
      </c>
      <c r="P88" s="106" t="s">
        <v>865</v>
      </c>
      <c r="Q88" s="106" t="s">
        <v>988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1148</v>
      </c>
      <c r="D89" s="106" t="s">
        <v>1149</v>
      </c>
      <c r="E89" s="106" t="s">
        <v>788</v>
      </c>
      <c r="F89" s="107">
        <v>0</v>
      </c>
      <c r="G89" s="106" t="s">
        <v>1150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879</v>
      </c>
      <c r="M89" s="106" t="s">
        <v>388</v>
      </c>
      <c r="N89" s="106" t="s">
        <v>43</v>
      </c>
      <c r="O89" s="106" t="s">
        <v>386</v>
      </c>
      <c r="P89" s="106" t="s">
        <v>865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1151</v>
      </c>
      <c r="D90" s="106" t="s">
        <v>1152</v>
      </c>
      <c r="E90" s="106" t="s">
        <v>788</v>
      </c>
      <c r="F90" s="107">
        <v>0</v>
      </c>
      <c r="G90" s="106" t="s">
        <v>1153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872</v>
      </c>
      <c r="M90" s="106" t="s">
        <v>388</v>
      </c>
      <c r="N90" s="106" t="s">
        <v>43</v>
      </c>
      <c r="O90" s="106" t="s">
        <v>386</v>
      </c>
      <c r="P90" s="106" t="s">
        <v>865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1154</v>
      </c>
      <c r="D91" s="106" t="s">
        <v>1155</v>
      </c>
      <c r="E91" s="106" t="s">
        <v>788</v>
      </c>
      <c r="F91" s="107">
        <v>0</v>
      </c>
      <c r="G91" s="106" t="s">
        <v>1156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879</v>
      </c>
      <c r="M91" s="106" t="s">
        <v>388</v>
      </c>
      <c r="N91" s="106" t="s">
        <v>43</v>
      </c>
      <c r="O91" s="106" t="s">
        <v>386</v>
      </c>
      <c r="P91" s="106" t="s">
        <v>865</v>
      </c>
      <c r="Q91" s="106" t="s">
        <v>1157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1158</v>
      </c>
      <c r="D92" s="106" t="s">
        <v>1159</v>
      </c>
      <c r="E92" s="106" t="s">
        <v>788</v>
      </c>
      <c r="F92" s="107">
        <v>0</v>
      </c>
      <c r="G92" s="106" t="s">
        <v>1160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879</v>
      </c>
      <c r="M92" s="106" t="s">
        <v>388</v>
      </c>
      <c r="N92" s="106" t="s">
        <v>43</v>
      </c>
      <c r="O92" s="106" t="s">
        <v>386</v>
      </c>
      <c r="P92" s="106" t="s">
        <v>865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1161</v>
      </c>
      <c r="D93" s="106" t="s">
        <v>1162</v>
      </c>
      <c r="E93" s="106" t="s">
        <v>788</v>
      </c>
      <c r="F93" s="107">
        <v>0</v>
      </c>
      <c r="G93" s="106" t="s">
        <v>1160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879</v>
      </c>
      <c r="M93" s="106" t="s">
        <v>388</v>
      </c>
      <c r="N93" s="106" t="s">
        <v>43</v>
      </c>
      <c r="O93" s="106" t="s">
        <v>386</v>
      </c>
      <c r="P93" s="106" t="s">
        <v>865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1163</v>
      </c>
      <c r="D94" s="106" t="s">
        <v>1164</v>
      </c>
      <c r="E94" s="106" t="s">
        <v>788</v>
      </c>
      <c r="F94" s="107">
        <v>0</v>
      </c>
      <c r="G94" s="106" t="s">
        <v>1165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872</v>
      </c>
      <c r="M94" s="106" t="s">
        <v>388</v>
      </c>
      <c r="N94" s="106" t="s">
        <v>43</v>
      </c>
      <c r="O94" s="106" t="s">
        <v>386</v>
      </c>
      <c r="P94" s="106" t="s">
        <v>865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1166</v>
      </c>
      <c r="D95" s="106" t="s">
        <v>1167</v>
      </c>
      <c r="E95" s="106" t="s">
        <v>788</v>
      </c>
      <c r="F95" s="107">
        <v>0</v>
      </c>
      <c r="G95" s="106" t="s">
        <v>1168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879</v>
      </c>
      <c r="M95" s="106" t="s">
        <v>388</v>
      </c>
      <c r="N95" s="106" t="s">
        <v>43</v>
      </c>
      <c r="O95" s="106" t="s">
        <v>386</v>
      </c>
      <c r="P95" s="106" t="s">
        <v>865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1169</v>
      </c>
      <c r="D96" s="106" t="s">
        <v>1170</v>
      </c>
      <c r="E96" s="106" t="s">
        <v>788</v>
      </c>
      <c r="F96" s="107">
        <v>0</v>
      </c>
      <c r="G96" s="106" t="s">
        <v>1171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879</v>
      </c>
      <c r="M96" s="106" t="s">
        <v>388</v>
      </c>
      <c r="N96" s="106" t="s">
        <v>43</v>
      </c>
      <c r="O96" s="106" t="s">
        <v>386</v>
      </c>
      <c r="P96" s="106" t="s">
        <v>865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1172</v>
      </c>
      <c r="D97" s="106" t="s">
        <v>1173</v>
      </c>
      <c r="E97" s="106" t="s">
        <v>788</v>
      </c>
      <c r="F97" s="107">
        <v>0</v>
      </c>
      <c r="G97" s="106" t="s">
        <v>1174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879</v>
      </c>
      <c r="M97" s="106" t="s">
        <v>388</v>
      </c>
      <c r="N97" s="106" t="s">
        <v>43</v>
      </c>
      <c r="O97" s="106" t="s">
        <v>386</v>
      </c>
      <c r="P97" s="106" t="s">
        <v>865</v>
      </c>
      <c r="Q97" s="106" t="s">
        <v>1175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1176</v>
      </c>
      <c r="D98" s="106" t="s">
        <v>1177</v>
      </c>
      <c r="E98" s="106" t="s">
        <v>788</v>
      </c>
      <c r="F98" s="107">
        <v>0</v>
      </c>
      <c r="G98" s="106" t="s">
        <v>1178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879</v>
      </c>
      <c r="M98" s="106" t="s">
        <v>388</v>
      </c>
      <c r="N98" s="106" t="s">
        <v>43</v>
      </c>
      <c r="O98" s="106" t="s">
        <v>541</v>
      </c>
      <c r="P98" s="106" t="s">
        <v>865</v>
      </c>
      <c r="Q98" s="106" t="s">
        <v>1119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1179</v>
      </c>
      <c r="D99" s="106" t="s">
        <v>1180</v>
      </c>
      <c r="E99" s="106" t="s">
        <v>788</v>
      </c>
      <c r="F99" s="107">
        <v>0</v>
      </c>
      <c r="G99" s="106" t="s">
        <v>1181</v>
      </c>
      <c r="H99" s="106" t="s">
        <v>259</v>
      </c>
      <c r="I99" s="106" t="s">
        <v>1032</v>
      </c>
      <c r="J99" s="106" t="s">
        <v>356</v>
      </c>
      <c r="K99" s="106" t="s">
        <v>382</v>
      </c>
      <c r="L99" s="106" t="s">
        <v>872</v>
      </c>
      <c r="M99" s="106" t="s">
        <v>388</v>
      </c>
      <c r="N99" s="106" t="s">
        <v>43</v>
      </c>
      <c r="O99" s="106" t="s">
        <v>386</v>
      </c>
      <c r="P99" s="106" t="s">
        <v>865</v>
      </c>
      <c r="Q99" s="106" t="s">
        <v>1182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1183</v>
      </c>
      <c r="D100" s="106" t="s">
        <v>1184</v>
      </c>
      <c r="E100" s="106" t="s">
        <v>788</v>
      </c>
      <c r="F100" s="107">
        <v>0</v>
      </c>
      <c r="G100" s="106" t="s">
        <v>1181</v>
      </c>
      <c r="H100" s="106" t="s">
        <v>302</v>
      </c>
      <c r="I100" s="106" t="s">
        <v>1032</v>
      </c>
      <c r="J100" s="106" t="s">
        <v>356</v>
      </c>
      <c r="K100" s="106" t="s">
        <v>382</v>
      </c>
      <c r="L100" s="106" t="s">
        <v>872</v>
      </c>
      <c r="M100" s="106" t="s">
        <v>388</v>
      </c>
      <c r="N100" s="106" t="s">
        <v>43</v>
      </c>
      <c r="O100" s="106" t="s">
        <v>386</v>
      </c>
      <c r="P100" s="106" t="s">
        <v>865</v>
      </c>
      <c r="Q100" s="106" t="s">
        <v>1185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1186</v>
      </c>
      <c r="D101" s="106" t="s">
        <v>1187</v>
      </c>
      <c r="E101" s="106" t="s">
        <v>788</v>
      </c>
      <c r="F101" s="107">
        <v>0</v>
      </c>
      <c r="G101" s="106" t="s">
        <v>1188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883</v>
      </c>
      <c r="M101" s="106" t="s">
        <v>388</v>
      </c>
      <c r="N101" s="106" t="s">
        <v>43</v>
      </c>
      <c r="O101" s="106" t="s">
        <v>541</v>
      </c>
      <c r="P101" s="106" t="s">
        <v>865</v>
      </c>
      <c r="Q101" s="106" t="s">
        <v>1189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1190</v>
      </c>
      <c r="D102" s="106" t="s">
        <v>1191</v>
      </c>
      <c r="E102" s="106" t="s">
        <v>788</v>
      </c>
      <c r="F102" s="107">
        <v>0</v>
      </c>
      <c r="G102" s="106" t="s">
        <v>1192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883</v>
      </c>
      <c r="M102" s="106" t="s">
        <v>388</v>
      </c>
      <c r="N102" s="106" t="s">
        <v>43</v>
      </c>
      <c r="O102" s="106" t="s">
        <v>541</v>
      </c>
      <c r="P102" s="106" t="s">
        <v>865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1193</v>
      </c>
      <c r="D103" s="106" t="s">
        <v>1194</v>
      </c>
      <c r="E103" s="106" t="s">
        <v>788</v>
      </c>
      <c r="F103" s="107">
        <v>0</v>
      </c>
      <c r="G103" s="106" t="s">
        <v>1195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883</v>
      </c>
      <c r="M103" s="106" t="s">
        <v>388</v>
      </c>
      <c r="N103" s="106" t="s">
        <v>43</v>
      </c>
      <c r="O103" s="106" t="s">
        <v>541</v>
      </c>
      <c r="P103" s="106" t="s">
        <v>865</v>
      </c>
      <c r="Q103" s="106" t="s">
        <v>1196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1197</v>
      </c>
      <c r="D104" s="106" t="s">
        <v>1198</v>
      </c>
      <c r="E104" s="106" t="s">
        <v>788</v>
      </c>
      <c r="F104" s="107">
        <v>0</v>
      </c>
      <c r="G104" s="106" t="s">
        <v>1199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883</v>
      </c>
      <c r="M104" s="106" t="s">
        <v>388</v>
      </c>
      <c r="N104" s="106" t="s">
        <v>43</v>
      </c>
      <c r="O104" s="106" t="s">
        <v>541</v>
      </c>
      <c r="P104" s="106" t="s">
        <v>865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1200</v>
      </c>
      <c r="D105" s="106" t="s">
        <v>1201</v>
      </c>
      <c r="E105" s="106" t="s">
        <v>788</v>
      </c>
      <c r="F105" s="107">
        <v>0</v>
      </c>
      <c r="G105" s="106" t="s">
        <v>1202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883</v>
      </c>
      <c r="M105" s="106" t="s">
        <v>388</v>
      </c>
      <c r="N105" s="106" t="s">
        <v>43</v>
      </c>
      <c r="O105" s="106" t="s">
        <v>541</v>
      </c>
      <c r="P105" s="106" t="s">
        <v>865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1203</v>
      </c>
      <c r="D106" s="106" t="s">
        <v>1204</v>
      </c>
      <c r="E106" s="106" t="s">
        <v>788</v>
      </c>
      <c r="F106" s="107">
        <v>0</v>
      </c>
      <c r="G106" s="106" t="s">
        <v>1205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883</v>
      </c>
      <c r="M106" s="106" t="s">
        <v>388</v>
      </c>
      <c r="N106" s="106" t="s">
        <v>43</v>
      </c>
      <c r="O106" s="106" t="s">
        <v>541</v>
      </c>
      <c r="P106" s="106" t="s">
        <v>865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1206</v>
      </c>
      <c r="D107" s="106" t="s">
        <v>1207</v>
      </c>
      <c r="E107" s="106" t="s">
        <v>788</v>
      </c>
      <c r="F107" s="107">
        <v>0</v>
      </c>
      <c r="G107" s="106" t="s">
        <v>1208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883</v>
      </c>
      <c r="M107" s="106" t="s">
        <v>388</v>
      </c>
      <c r="N107" s="106" t="s">
        <v>43</v>
      </c>
      <c r="O107" s="106" t="s">
        <v>541</v>
      </c>
      <c r="P107" s="106" t="s">
        <v>865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1209</v>
      </c>
      <c r="D108" s="106" t="s">
        <v>1210</v>
      </c>
      <c r="E108" s="106" t="s">
        <v>788</v>
      </c>
      <c r="F108" s="107">
        <v>0</v>
      </c>
      <c r="G108" s="106" t="s">
        <v>1211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883</v>
      </c>
      <c r="M108" s="106" t="s">
        <v>388</v>
      </c>
      <c r="N108" s="106" t="s">
        <v>43</v>
      </c>
      <c r="O108" s="106" t="s">
        <v>541</v>
      </c>
      <c r="P108" s="106" t="s">
        <v>865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1212</v>
      </c>
      <c r="D109" s="106" t="s">
        <v>1213</v>
      </c>
      <c r="E109" s="106" t="s">
        <v>788</v>
      </c>
      <c r="F109" s="107">
        <v>0</v>
      </c>
      <c r="G109" s="106" t="s">
        <v>1214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883</v>
      </c>
      <c r="M109" s="106" t="s">
        <v>388</v>
      </c>
      <c r="N109" s="106" t="s">
        <v>43</v>
      </c>
      <c r="O109" s="106" t="s">
        <v>541</v>
      </c>
      <c r="P109" s="106" t="s">
        <v>865</v>
      </c>
      <c r="Q109" s="106" t="s">
        <v>1215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1216</v>
      </c>
      <c r="D110" s="106" t="s">
        <v>1217</v>
      </c>
      <c r="E110" s="106" t="s">
        <v>788</v>
      </c>
      <c r="F110" s="107">
        <v>0</v>
      </c>
      <c r="G110" s="106" t="s">
        <v>1218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883</v>
      </c>
      <c r="M110" s="106" t="s">
        <v>388</v>
      </c>
      <c r="N110" s="106" t="s">
        <v>43</v>
      </c>
      <c r="O110" s="106" t="s">
        <v>541</v>
      </c>
      <c r="P110" s="106" t="s">
        <v>865</v>
      </c>
      <c r="Q110" s="106" t="s">
        <v>1219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1220</v>
      </c>
      <c r="D111" s="106" t="s">
        <v>1221</v>
      </c>
      <c r="E111" s="106" t="s">
        <v>788</v>
      </c>
      <c r="F111" s="107">
        <v>0</v>
      </c>
      <c r="G111" s="106" t="s">
        <v>1222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883</v>
      </c>
      <c r="M111" s="106" t="s">
        <v>388</v>
      </c>
      <c r="N111" s="106" t="s">
        <v>43</v>
      </c>
      <c r="O111" s="106" t="s">
        <v>541</v>
      </c>
      <c r="P111" s="106" t="s">
        <v>865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1223</v>
      </c>
      <c r="D112" s="106" t="s">
        <v>1224</v>
      </c>
      <c r="E112" s="106" t="s">
        <v>788</v>
      </c>
      <c r="F112" s="107">
        <v>0</v>
      </c>
      <c r="G112" s="106" t="s">
        <v>1225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883</v>
      </c>
      <c r="M112" s="106" t="s">
        <v>388</v>
      </c>
      <c r="N112" s="106" t="s">
        <v>43</v>
      </c>
      <c r="O112" s="106" t="s">
        <v>541</v>
      </c>
      <c r="P112" s="106" t="s">
        <v>865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1226</v>
      </c>
      <c r="D113" s="106" t="s">
        <v>1227</v>
      </c>
      <c r="E113" s="106" t="s">
        <v>788</v>
      </c>
      <c r="F113" s="107">
        <v>0</v>
      </c>
      <c r="G113" s="106" t="s">
        <v>1228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883</v>
      </c>
      <c r="M113" s="106" t="s">
        <v>388</v>
      </c>
      <c r="N113" s="106" t="s">
        <v>43</v>
      </c>
      <c r="O113" s="106" t="s">
        <v>541</v>
      </c>
      <c r="P113" s="106" t="s">
        <v>865</v>
      </c>
      <c r="Q113" s="106" t="s">
        <v>930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1229</v>
      </c>
      <c r="D114" s="106" t="s">
        <v>1230</v>
      </c>
      <c r="E114" s="106" t="s">
        <v>788</v>
      </c>
      <c r="F114" s="107">
        <v>0</v>
      </c>
      <c r="G114" s="106" t="s">
        <v>1231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883</v>
      </c>
      <c r="M114" s="106" t="s">
        <v>388</v>
      </c>
      <c r="N114" s="106" t="s">
        <v>43</v>
      </c>
      <c r="O114" s="106" t="s">
        <v>541</v>
      </c>
      <c r="P114" s="106" t="s">
        <v>865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1232</v>
      </c>
      <c r="D115" s="106" t="s">
        <v>1233</v>
      </c>
      <c r="E115" s="106" t="s">
        <v>788</v>
      </c>
      <c r="F115" s="107">
        <v>0</v>
      </c>
      <c r="G115" s="106" t="s">
        <v>1234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883</v>
      </c>
      <c r="M115" s="106" t="s">
        <v>388</v>
      </c>
      <c r="N115" s="106" t="s">
        <v>43</v>
      </c>
      <c r="O115" s="106" t="s">
        <v>541</v>
      </c>
      <c r="P115" s="106" t="s">
        <v>865</v>
      </c>
      <c r="Q115" s="106" t="s">
        <v>1235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1236</v>
      </c>
      <c r="D116" s="106" t="s">
        <v>1237</v>
      </c>
      <c r="E116" s="106" t="s">
        <v>788</v>
      </c>
      <c r="F116" s="107">
        <v>0</v>
      </c>
      <c r="G116" s="106" t="s">
        <v>1238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883</v>
      </c>
      <c r="M116" s="106" t="s">
        <v>388</v>
      </c>
      <c r="N116" s="106" t="s">
        <v>43</v>
      </c>
      <c r="O116" s="106" t="s">
        <v>541</v>
      </c>
      <c r="P116" s="106" t="s">
        <v>865</v>
      </c>
      <c r="Q116" s="106" t="s">
        <v>1239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1240</v>
      </c>
      <c r="D117" s="106" t="s">
        <v>1241</v>
      </c>
      <c r="E117" s="106" t="s">
        <v>788</v>
      </c>
      <c r="F117" s="107">
        <v>0</v>
      </c>
      <c r="G117" s="106" t="s">
        <v>1242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879</v>
      </c>
      <c r="M117" s="106" t="s">
        <v>388</v>
      </c>
      <c r="N117" s="106" t="s">
        <v>43</v>
      </c>
      <c r="O117" s="106" t="s">
        <v>386</v>
      </c>
      <c r="P117" s="106" t="s">
        <v>865</v>
      </c>
      <c r="Q117" s="106" t="s">
        <v>1243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1244</v>
      </c>
      <c r="D118" s="106" t="s">
        <v>1245</v>
      </c>
      <c r="E118" s="106" t="s">
        <v>788</v>
      </c>
      <c r="F118" s="107">
        <v>0</v>
      </c>
      <c r="G118" s="106" t="s">
        <v>1246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872</v>
      </c>
      <c r="M118" s="106" t="s">
        <v>388</v>
      </c>
      <c r="N118" s="106" t="s">
        <v>43</v>
      </c>
      <c r="O118" s="106" t="s">
        <v>386</v>
      </c>
      <c r="P118" s="106" t="s">
        <v>865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1247</v>
      </c>
      <c r="D119" s="106" t="s">
        <v>1248</v>
      </c>
      <c r="E119" s="106" t="s">
        <v>788</v>
      </c>
      <c r="F119" s="107">
        <v>0</v>
      </c>
      <c r="G119" s="106" t="s">
        <v>1249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879</v>
      </c>
      <c r="M119" s="106" t="s">
        <v>388</v>
      </c>
      <c r="N119" s="106" t="s">
        <v>43</v>
      </c>
      <c r="O119" s="106" t="s">
        <v>386</v>
      </c>
      <c r="P119" s="106" t="s">
        <v>865</v>
      </c>
      <c r="Q119" s="106" t="s">
        <v>1175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1250</v>
      </c>
      <c r="D120" s="106" t="s">
        <v>1251</v>
      </c>
      <c r="E120" s="106" t="s">
        <v>788</v>
      </c>
      <c r="F120" s="107">
        <v>0</v>
      </c>
      <c r="G120" s="106" t="s">
        <v>1252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879</v>
      </c>
      <c r="M120" s="106" t="s">
        <v>388</v>
      </c>
      <c r="O120" s="106" t="s">
        <v>386</v>
      </c>
      <c r="P120" s="106" t="s">
        <v>865</v>
      </c>
      <c r="Q120" s="106" t="s">
        <v>1253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1254</v>
      </c>
      <c r="D121" s="106" t="s">
        <v>1255</v>
      </c>
      <c r="E121" s="106" t="s">
        <v>788</v>
      </c>
      <c r="F121" s="107">
        <v>0</v>
      </c>
      <c r="G121" s="106" t="s">
        <v>1256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879</v>
      </c>
      <c r="M121" s="106" t="s">
        <v>388</v>
      </c>
      <c r="O121" s="106" t="s">
        <v>386</v>
      </c>
      <c r="P121" s="106" t="s">
        <v>865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1257</v>
      </c>
      <c r="D122" s="106" t="s">
        <v>1258</v>
      </c>
      <c r="E122" s="106" t="s">
        <v>788</v>
      </c>
      <c r="F122" s="107">
        <v>0</v>
      </c>
      <c r="G122" s="106" t="s">
        <v>1259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879</v>
      </c>
      <c r="M122" s="106" t="s">
        <v>388</v>
      </c>
      <c r="N122" s="106" t="s">
        <v>43</v>
      </c>
      <c r="O122" s="106" t="s">
        <v>541</v>
      </c>
      <c r="P122" s="106" t="s">
        <v>865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1260</v>
      </c>
      <c r="D123" s="106" t="s">
        <v>1261</v>
      </c>
      <c r="E123" s="106" t="s">
        <v>788</v>
      </c>
      <c r="F123" s="107">
        <v>0</v>
      </c>
      <c r="G123" s="106" t="s">
        <v>1262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879</v>
      </c>
      <c r="M123" s="106" t="s">
        <v>388</v>
      </c>
      <c r="N123" s="106" t="s">
        <v>43</v>
      </c>
      <c r="O123" s="106" t="s">
        <v>541</v>
      </c>
      <c r="P123" s="106" t="s">
        <v>865</v>
      </c>
      <c r="Q123" s="106" t="s">
        <v>988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1263</v>
      </c>
      <c r="D124" s="106" t="s">
        <v>1264</v>
      </c>
      <c r="E124" s="106" t="s">
        <v>788</v>
      </c>
      <c r="F124" s="107">
        <v>0</v>
      </c>
      <c r="G124" s="106" t="s">
        <v>1265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872</v>
      </c>
      <c r="M124" s="106" t="s">
        <v>388</v>
      </c>
      <c r="N124" s="106" t="s">
        <v>43</v>
      </c>
      <c r="O124" s="106" t="s">
        <v>386</v>
      </c>
      <c r="P124" s="106" t="s">
        <v>865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1266</v>
      </c>
      <c r="D125" s="106" t="s">
        <v>1267</v>
      </c>
      <c r="E125" s="106" t="s">
        <v>788</v>
      </c>
      <c r="F125" s="107">
        <v>0</v>
      </c>
      <c r="G125" s="106" t="s">
        <v>1265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872</v>
      </c>
      <c r="M125" s="106" t="s">
        <v>388</v>
      </c>
      <c r="N125" s="106" t="s">
        <v>43</v>
      </c>
      <c r="O125" s="106" t="s">
        <v>386</v>
      </c>
      <c r="P125" s="106" t="s">
        <v>865</v>
      </c>
      <c r="Q125" s="106" t="s">
        <v>1268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1269</v>
      </c>
      <c r="D126" s="106" t="s">
        <v>1270</v>
      </c>
      <c r="E126" s="106" t="s">
        <v>788</v>
      </c>
      <c r="F126" s="107">
        <v>0</v>
      </c>
      <c r="G126" s="106" t="s">
        <v>1271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872</v>
      </c>
      <c r="M126" s="106" t="s">
        <v>388</v>
      </c>
      <c r="N126" s="106" t="s">
        <v>43</v>
      </c>
      <c r="O126" s="106" t="s">
        <v>386</v>
      </c>
      <c r="P126" s="106" t="s">
        <v>865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1272</v>
      </c>
      <c r="D127" s="106" t="s">
        <v>1273</v>
      </c>
      <c r="E127" s="106" t="s">
        <v>788</v>
      </c>
      <c r="F127" s="107">
        <v>0</v>
      </c>
      <c r="G127" s="106" t="s">
        <v>1274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872</v>
      </c>
      <c r="M127" s="106" t="s">
        <v>388</v>
      </c>
      <c r="N127" s="106" t="s">
        <v>43</v>
      </c>
      <c r="O127" s="106" t="s">
        <v>386</v>
      </c>
      <c r="P127" s="106" t="s">
        <v>865</v>
      </c>
      <c r="Q127" s="106" t="s">
        <v>1275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1276</v>
      </c>
      <c r="D128" s="106" t="s">
        <v>1277</v>
      </c>
      <c r="E128" s="106" t="s">
        <v>788</v>
      </c>
      <c r="F128" s="107">
        <v>0</v>
      </c>
      <c r="G128" s="106" t="s">
        <v>1278</v>
      </c>
      <c r="H128" s="106" t="s">
        <v>91</v>
      </c>
      <c r="I128" s="106" t="s">
        <v>1279</v>
      </c>
      <c r="J128" s="106" t="s">
        <v>327</v>
      </c>
      <c r="K128" s="106" t="s">
        <v>382</v>
      </c>
      <c r="L128" s="106" t="s">
        <v>872</v>
      </c>
      <c r="M128" s="106" t="s">
        <v>388</v>
      </c>
      <c r="N128" s="106" t="s">
        <v>43</v>
      </c>
      <c r="O128" s="106" t="s">
        <v>386</v>
      </c>
      <c r="P128" s="106" t="s">
        <v>865</v>
      </c>
      <c r="Q128" s="106" t="s">
        <v>1280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1281</v>
      </c>
      <c r="D129" s="106" t="s">
        <v>1282</v>
      </c>
      <c r="E129" s="106" t="s">
        <v>788</v>
      </c>
      <c r="F129" s="107">
        <v>0</v>
      </c>
      <c r="G129" s="106" t="s">
        <v>1283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879</v>
      </c>
      <c r="M129" s="106" t="s">
        <v>388</v>
      </c>
      <c r="N129" s="106" t="s">
        <v>43</v>
      </c>
      <c r="O129" s="106" t="s">
        <v>541</v>
      </c>
      <c r="P129" s="106" t="s">
        <v>865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1284</v>
      </c>
      <c r="D130" s="106" t="s">
        <v>1282</v>
      </c>
      <c r="E130" s="106" t="s">
        <v>791</v>
      </c>
      <c r="F130" s="107">
        <v>56</v>
      </c>
      <c r="G130" s="106" t="s">
        <v>1283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879</v>
      </c>
      <c r="M130" s="106" t="s">
        <v>388</v>
      </c>
      <c r="N130" s="106" t="s">
        <v>43</v>
      </c>
      <c r="O130" s="106" t="s">
        <v>541</v>
      </c>
      <c r="P130" s="106" t="s">
        <v>865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1285</v>
      </c>
      <c r="D131" s="106" t="s">
        <v>1282</v>
      </c>
      <c r="E131" s="106" t="s">
        <v>829</v>
      </c>
      <c r="F131" s="107">
        <v>60</v>
      </c>
      <c r="G131" s="106" t="s">
        <v>1283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879</v>
      </c>
      <c r="M131" s="106" t="s">
        <v>388</v>
      </c>
      <c r="N131" s="106" t="s">
        <v>43</v>
      </c>
      <c r="O131" s="106" t="s">
        <v>541</v>
      </c>
      <c r="P131" s="106" t="s">
        <v>865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1286</v>
      </c>
      <c r="D132" s="106" t="s">
        <v>1287</v>
      </c>
      <c r="E132" s="106" t="s">
        <v>788</v>
      </c>
      <c r="F132" s="107">
        <v>0</v>
      </c>
      <c r="G132" s="106" t="s">
        <v>1288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879</v>
      </c>
      <c r="M132" s="106" t="s">
        <v>388</v>
      </c>
      <c r="N132" s="106" t="s">
        <v>43</v>
      </c>
      <c r="O132" s="106" t="s">
        <v>386</v>
      </c>
      <c r="P132" s="106" t="s">
        <v>865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1289</v>
      </c>
      <c r="D133" s="106" t="s">
        <v>1290</v>
      </c>
      <c r="E133" s="106" t="s">
        <v>788</v>
      </c>
      <c r="F133" s="107">
        <v>0</v>
      </c>
      <c r="G133" s="106" t="s">
        <v>1291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872</v>
      </c>
      <c r="M133" s="106" t="s">
        <v>388</v>
      </c>
      <c r="N133" s="106" t="s">
        <v>43</v>
      </c>
      <c r="O133" s="106" t="s">
        <v>386</v>
      </c>
      <c r="P133" s="106" t="s">
        <v>865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1292</v>
      </c>
      <c r="D134" s="106" t="s">
        <v>1293</v>
      </c>
      <c r="E134" s="106" t="s">
        <v>788</v>
      </c>
      <c r="F134" s="107">
        <v>0</v>
      </c>
      <c r="G134" s="106" t="s">
        <v>1294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879</v>
      </c>
      <c r="M134" s="106" t="s">
        <v>388</v>
      </c>
      <c r="N134" s="106" t="s">
        <v>43</v>
      </c>
      <c r="O134" s="106" t="s">
        <v>386</v>
      </c>
      <c r="P134" s="106" t="s">
        <v>865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1295</v>
      </c>
      <c r="D135" s="106" t="s">
        <v>1296</v>
      </c>
      <c r="E135" s="106" t="s">
        <v>788</v>
      </c>
      <c r="F135" s="107">
        <v>0</v>
      </c>
      <c r="G135" s="106" t="s">
        <v>1297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872</v>
      </c>
      <c r="M135" s="106" t="s">
        <v>388</v>
      </c>
      <c r="N135" s="106" t="s">
        <v>43</v>
      </c>
      <c r="O135" s="106" t="s">
        <v>386</v>
      </c>
      <c r="P135" s="106" t="s">
        <v>865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1298</v>
      </c>
      <c r="D136" s="106" t="s">
        <v>1299</v>
      </c>
      <c r="E136" s="106" t="s">
        <v>788</v>
      </c>
      <c r="F136" s="107">
        <v>0</v>
      </c>
      <c r="G136" s="106" t="s">
        <v>1300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1354</v>
      </c>
      <c r="M136" s="106" t="s">
        <v>388</v>
      </c>
      <c r="N136" s="106" t="s">
        <v>43</v>
      </c>
      <c r="O136" s="106" t="s">
        <v>541</v>
      </c>
      <c r="P136" s="106" t="s">
        <v>865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1301</v>
      </c>
      <c r="D137" s="106" t="s">
        <v>1302</v>
      </c>
      <c r="E137" s="106" t="s">
        <v>788</v>
      </c>
      <c r="F137" s="107">
        <v>0</v>
      </c>
      <c r="G137" s="106" t="s">
        <v>1303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1354</v>
      </c>
      <c r="M137" s="106" t="s">
        <v>388</v>
      </c>
      <c r="N137" s="106" t="s">
        <v>43</v>
      </c>
      <c r="O137" s="106" t="s">
        <v>541</v>
      </c>
      <c r="P137" s="106" t="s">
        <v>865</v>
      </c>
      <c r="Q137" s="106" t="s">
        <v>1304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1305</v>
      </c>
      <c r="D138" s="106" t="s">
        <v>1306</v>
      </c>
      <c r="E138" s="106" t="s">
        <v>788</v>
      </c>
      <c r="F138" s="107">
        <v>0</v>
      </c>
      <c r="G138" s="106" t="s">
        <v>1307</v>
      </c>
      <c r="H138" s="106" t="s">
        <v>53</v>
      </c>
      <c r="I138" s="106" t="s">
        <v>1025</v>
      </c>
      <c r="J138" s="106" t="s">
        <v>356</v>
      </c>
      <c r="K138" s="106" t="s">
        <v>382</v>
      </c>
      <c r="L138" s="106" t="s">
        <v>1354</v>
      </c>
      <c r="M138" s="106" t="s">
        <v>388</v>
      </c>
      <c r="N138" s="106" t="s">
        <v>43</v>
      </c>
      <c r="O138" s="106" t="s">
        <v>541</v>
      </c>
      <c r="P138" s="106" t="s">
        <v>865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1308</v>
      </c>
      <c r="D139" s="106" t="s">
        <v>1309</v>
      </c>
      <c r="E139" s="106" t="s">
        <v>788</v>
      </c>
      <c r="F139" s="107">
        <v>0</v>
      </c>
      <c r="G139" s="106" t="s">
        <v>1310</v>
      </c>
      <c r="H139" s="106" t="s">
        <v>53</v>
      </c>
      <c r="I139" s="106" t="s">
        <v>1025</v>
      </c>
      <c r="J139" s="106" t="s">
        <v>356</v>
      </c>
      <c r="K139" s="106" t="s">
        <v>382</v>
      </c>
      <c r="L139" s="106" t="s">
        <v>1354</v>
      </c>
      <c r="M139" s="106" t="s">
        <v>388</v>
      </c>
      <c r="N139" s="106" t="s">
        <v>43</v>
      </c>
      <c r="O139" s="106" t="s">
        <v>541</v>
      </c>
      <c r="P139" s="106" t="s">
        <v>865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1311</v>
      </c>
      <c r="D140" s="106" t="s">
        <v>1312</v>
      </c>
      <c r="E140" s="106" t="s">
        <v>788</v>
      </c>
      <c r="F140" s="107">
        <v>0</v>
      </c>
      <c r="G140" s="106" t="s">
        <v>1313</v>
      </c>
      <c r="H140" s="106" t="s">
        <v>91</v>
      </c>
      <c r="I140" s="106" t="s">
        <v>1025</v>
      </c>
      <c r="J140" s="106" t="s">
        <v>356</v>
      </c>
      <c r="K140" s="106" t="s">
        <v>382</v>
      </c>
      <c r="L140" s="106" t="s">
        <v>1354</v>
      </c>
      <c r="M140" s="106" t="s">
        <v>388</v>
      </c>
      <c r="N140" s="106" t="s">
        <v>1314</v>
      </c>
      <c r="O140" s="106" t="s">
        <v>541</v>
      </c>
      <c r="P140" s="106" t="s">
        <v>865</v>
      </c>
      <c r="Q140" s="106" t="s">
        <v>1315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1316</v>
      </c>
      <c r="D141" s="106" t="s">
        <v>1317</v>
      </c>
      <c r="E141" s="106" t="s">
        <v>788</v>
      </c>
      <c r="F141" s="107">
        <v>0</v>
      </c>
      <c r="G141" s="106" t="s">
        <v>1318</v>
      </c>
      <c r="H141" s="106" t="s">
        <v>55</v>
      </c>
      <c r="I141" s="106" t="s">
        <v>1025</v>
      </c>
      <c r="J141" s="106" t="s">
        <v>356</v>
      </c>
      <c r="K141" s="106" t="s">
        <v>382</v>
      </c>
      <c r="L141" s="106" t="s">
        <v>1354</v>
      </c>
      <c r="M141" s="106" t="s">
        <v>388</v>
      </c>
      <c r="N141" s="106" t="s">
        <v>43</v>
      </c>
      <c r="O141" s="106" t="s">
        <v>386</v>
      </c>
      <c r="P141" s="106" t="s">
        <v>865</v>
      </c>
      <c r="Q141" s="106" t="s">
        <v>1304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1319</v>
      </c>
      <c r="D142" s="106" t="s">
        <v>1320</v>
      </c>
      <c r="E142" s="106" t="s">
        <v>788</v>
      </c>
      <c r="F142" s="107">
        <v>0</v>
      </c>
      <c r="G142" s="106" t="s">
        <v>1321</v>
      </c>
      <c r="H142" s="106" t="s">
        <v>53</v>
      </c>
      <c r="I142" s="106" t="s">
        <v>1025</v>
      </c>
      <c r="J142" s="106" t="s">
        <v>356</v>
      </c>
      <c r="K142" s="106" t="s">
        <v>382</v>
      </c>
      <c r="L142" s="106" t="s">
        <v>1354</v>
      </c>
      <c r="M142" s="106" t="s">
        <v>388</v>
      </c>
      <c r="N142" s="106" t="s">
        <v>43</v>
      </c>
      <c r="O142" s="106" t="s">
        <v>386</v>
      </c>
      <c r="P142" s="106" t="s">
        <v>865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1322</v>
      </c>
      <c r="D143" s="106" t="s">
        <v>1323</v>
      </c>
      <c r="E143" s="106" t="s">
        <v>788</v>
      </c>
      <c r="F143" s="107">
        <v>0</v>
      </c>
      <c r="G143" s="106" t="s">
        <v>1324</v>
      </c>
      <c r="H143" s="106" t="s">
        <v>55</v>
      </c>
      <c r="I143" s="106" t="s">
        <v>1025</v>
      </c>
      <c r="J143" s="106" t="s">
        <v>356</v>
      </c>
      <c r="K143" s="106" t="s">
        <v>382</v>
      </c>
      <c r="L143" s="106" t="s">
        <v>1354</v>
      </c>
      <c r="M143" s="106" t="s">
        <v>388</v>
      </c>
      <c r="N143" s="106" t="s">
        <v>43</v>
      </c>
      <c r="O143" s="106" t="s">
        <v>386</v>
      </c>
      <c r="P143" s="106" t="s">
        <v>865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1325</v>
      </c>
      <c r="D144" s="106" t="s">
        <v>1326</v>
      </c>
      <c r="E144" s="106" t="s">
        <v>788</v>
      </c>
      <c r="F144" s="107">
        <v>0</v>
      </c>
      <c r="G144" s="106" t="s">
        <v>1327</v>
      </c>
      <c r="H144" s="106" t="s">
        <v>53</v>
      </c>
      <c r="I144" s="106" t="s">
        <v>1025</v>
      </c>
      <c r="J144" s="106" t="s">
        <v>356</v>
      </c>
      <c r="K144" s="106" t="s">
        <v>382</v>
      </c>
      <c r="L144" s="106" t="s">
        <v>872</v>
      </c>
      <c r="M144" s="106" t="s">
        <v>388</v>
      </c>
      <c r="N144" s="106" t="s">
        <v>43</v>
      </c>
      <c r="O144" s="106" t="s">
        <v>541</v>
      </c>
      <c r="P144" s="106" t="s">
        <v>865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1328</v>
      </c>
      <c r="D145" s="106" t="s">
        <v>1329</v>
      </c>
      <c r="E145" s="106" t="s">
        <v>788</v>
      </c>
      <c r="F145" s="107">
        <v>0</v>
      </c>
      <c r="G145" s="106" t="s">
        <v>1330</v>
      </c>
      <c r="H145" s="106" t="s">
        <v>60</v>
      </c>
      <c r="I145" s="106" t="s">
        <v>1025</v>
      </c>
      <c r="J145" s="106" t="s">
        <v>356</v>
      </c>
      <c r="K145" s="106" t="s">
        <v>382</v>
      </c>
      <c r="L145" s="106" t="s">
        <v>879</v>
      </c>
      <c r="M145" s="106" t="s">
        <v>388</v>
      </c>
      <c r="N145" s="106" t="s">
        <v>43</v>
      </c>
      <c r="O145" s="106" t="s">
        <v>541</v>
      </c>
      <c r="P145" s="106" t="s">
        <v>865</v>
      </c>
      <c r="Q145" s="106" t="s">
        <v>1196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1331</v>
      </c>
      <c r="D146" s="106" t="s">
        <v>1332</v>
      </c>
      <c r="E146" s="106" t="s">
        <v>788</v>
      </c>
      <c r="F146" s="107">
        <v>0</v>
      </c>
      <c r="G146" s="106" t="s">
        <v>1333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879</v>
      </c>
      <c r="M146" s="106" t="s">
        <v>388</v>
      </c>
      <c r="N146" s="106" t="s">
        <v>43</v>
      </c>
      <c r="O146" s="106" t="s">
        <v>541</v>
      </c>
      <c r="P146" s="106" t="s">
        <v>865</v>
      </c>
      <c r="Q146" s="106" t="s">
        <v>1334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1335</v>
      </c>
      <c r="D147" s="106" t="s">
        <v>1336</v>
      </c>
      <c r="E147" s="106" t="s">
        <v>788</v>
      </c>
      <c r="F147" s="107">
        <v>0</v>
      </c>
      <c r="G147" s="106" t="s">
        <v>1337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1354</v>
      </c>
      <c r="M147" s="106" t="s">
        <v>388</v>
      </c>
      <c r="N147" s="106" t="s">
        <v>43</v>
      </c>
      <c r="O147" s="106" t="s">
        <v>541</v>
      </c>
      <c r="P147" s="106" t="s">
        <v>865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1338</v>
      </c>
      <c r="D148" s="106" t="s">
        <v>1339</v>
      </c>
      <c r="E148" s="106" t="s">
        <v>788</v>
      </c>
      <c r="F148" s="107">
        <v>0</v>
      </c>
      <c r="G148" s="106" t="s">
        <v>1340</v>
      </c>
      <c r="H148" s="106" t="s">
        <v>71</v>
      </c>
      <c r="I148" s="106" t="s">
        <v>1025</v>
      </c>
      <c r="J148" s="106" t="s">
        <v>356</v>
      </c>
      <c r="K148" s="106" t="s">
        <v>382</v>
      </c>
      <c r="L148" s="106" t="s">
        <v>879</v>
      </c>
      <c r="M148" s="106" t="s">
        <v>388</v>
      </c>
      <c r="N148" s="106" t="s">
        <v>43</v>
      </c>
      <c r="O148" s="106" t="s">
        <v>386</v>
      </c>
      <c r="P148" s="106" t="s">
        <v>865</v>
      </c>
      <c r="Q148" s="106" t="s">
        <v>1341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1342</v>
      </c>
      <c r="D149" s="106" t="s">
        <v>1343</v>
      </c>
      <c r="E149" s="106" t="s">
        <v>788</v>
      </c>
      <c r="F149" s="107">
        <v>0</v>
      </c>
      <c r="G149" s="106" t="s">
        <v>1344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879</v>
      </c>
      <c r="M149" s="106" t="s">
        <v>388</v>
      </c>
      <c r="N149" s="106" t="s">
        <v>43</v>
      </c>
      <c r="O149" s="106" t="s">
        <v>386</v>
      </c>
      <c r="P149" s="106" t="s">
        <v>865</v>
      </c>
      <c r="Q149" s="106" t="s">
        <v>1196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1345</v>
      </c>
      <c r="D150" s="106" t="s">
        <v>1346</v>
      </c>
      <c r="E150" s="106" t="s">
        <v>788</v>
      </c>
      <c r="F150" s="107">
        <v>0</v>
      </c>
      <c r="G150" s="106" t="s">
        <v>1347</v>
      </c>
      <c r="H150" s="106" t="s">
        <v>195</v>
      </c>
      <c r="I150" s="106" t="s">
        <v>1025</v>
      </c>
      <c r="J150" s="106" t="s">
        <v>356</v>
      </c>
      <c r="K150" s="106" t="s">
        <v>382</v>
      </c>
      <c r="L150" s="106" t="s">
        <v>879</v>
      </c>
      <c r="M150" s="106" t="s">
        <v>388</v>
      </c>
      <c r="N150" s="106" t="s">
        <v>43</v>
      </c>
      <c r="O150" s="106" t="s">
        <v>386</v>
      </c>
      <c r="P150" s="106" t="s">
        <v>865</v>
      </c>
      <c r="Q150" s="106" t="s">
        <v>1348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1349</v>
      </c>
      <c r="D151" s="106" t="s">
        <v>1350</v>
      </c>
      <c r="E151" s="106" t="s">
        <v>788</v>
      </c>
      <c r="F151" s="107">
        <v>0</v>
      </c>
      <c r="G151" s="106" t="s">
        <v>1049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879</v>
      </c>
      <c r="M151" s="106" t="s">
        <v>388</v>
      </c>
      <c r="N151" s="106" t="s">
        <v>43</v>
      </c>
      <c r="O151" s="106" t="s">
        <v>541</v>
      </c>
      <c r="P151" s="106" t="s">
        <v>865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1351</v>
      </c>
      <c r="D152" s="106" t="s">
        <v>1352</v>
      </c>
      <c r="E152" s="106" t="s">
        <v>788</v>
      </c>
      <c r="F152" s="107">
        <v>0</v>
      </c>
      <c r="G152" s="106" t="s">
        <v>1353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1354</v>
      </c>
      <c r="M152" s="106" t="s">
        <v>388</v>
      </c>
      <c r="N152" s="106" t="s">
        <v>43</v>
      </c>
      <c r="O152" s="106" t="s">
        <v>541</v>
      </c>
      <c r="P152" s="106" t="s">
        <v>865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1355</v>
      </c>
      <c r="D153" s="106" t="s">
        <v>1356</v>
      </c>
      <c r="E153" s="106" t="s">
        <v>788</v>
      </c>
      <c r="F153" s="107">
        <v>0</v>
      </c>
      <c r="G153" s="106" t="s">
        <v>1357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1354</v>
      </c>
      <c r="M153" s="106" t="s">
        <v>388</v>
      </c>
      <c r="N153" s="106" t="s">
        <v>43</v>
      </c>
      <c r="O153" s="106" t="s">
        <v>541</v>
      </c>
      <c r="P153" s="106" t="s">
        <v>865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1358</v>
      </c>
      <c r="D154" s="106" t="s">
        <v>1359</v>
      </c>
      <c r="E154" s="106" t="s">
        <v>788</v>
      </c>
      <c r="F154" s="107">
        <v>0</v>
      </c>
      <c r="G154" s="106" t="s">
        <v>1360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1354</v>
      </c>
      <c r="M154" s="106" t="s">
        <v>388</v>
      </c>
      <c r="N154" s="106" t="s">
        <v>43</v>
      </c>
      <c r="O154" s="106" t="s">
        <v>541</v>
      </c>
      <c r="P154" s="106" t="s">
        <v>865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1361</v>
      </c>
      <c r="D155" s="106" t="s">
        <v>1362</v>
      </c>
      <c r="E155" s="106" t="s">
        <v>788</v>
      </c>
      <c r="F155" s="107">
        <v>0</v>
      </c>
      <c r="G155" s="106" t="s">
        <v>1363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1354</v>
      </c>
      <c r="M155" s="106" t="s">
        <v>388</v>
      </c>
      <c r="N155" s="106" t="s">
        <v>43</v>
      </c>
      <c r="O155" s="106" t="s">
        <v>541</v>
      </c>
      <c r="P155" s="106" t="s">
        <v>865</v>
      </c>
      <c r="Q155" s="106" t="s">
        <v>1364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1365</v>
      </c>
      <c r="D156" s="106" t="s">
        <v>1366</v>
      </c>
      <c r="E156" s="106" t="s">
        <v>788</v>
      </c>
      <c r="F156" s="107">
        <v>0</v>
      </c>
      <c r="G156" s="106" t="s">
        <v>1367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1354</v>
      </c>
      <c r="M156" s="106" t="s">
        <v>388</v>
      </c>
      <c r="N156" s="106" t="s">
        <v>43</v>
      </c>
      <c r="O156" s="106" t="s">
        <v>541</v>
      </c>
      <c r="P156" s="106" t="s">
        <v>865</v>
      </c>
      <c r="Q156" s="106" t="s">
        <v>1368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1369</v>
      </c>
      <c r="D157" s="106" t="s">
        <v>1370</v>
      </c>
      <c r="E157" s="106" t="s">
        <v>788</v>
      </c>
      <c r="F157" s="107">
        <v>0</v>
      </c>
      <c r="G157" s="106" t="s">
        <v>1371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1354</v>
      </c>
      <c r="M157" s="106" t="s">
        <v>388</v>
      </c>
      <c r="N157" s="106" t="s">
        <v>43</v>
      </c>
      <c r="O157" s="106" t="s">
        <v>541</v>
      </c>
      <c r="P157" s="106" t="s">
        <v>865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1372</v>
      </c>
      <c r="D158" s="106" t="s">
        <v>1373</v>
      </c>
      <c r="E158" s="106" t="s">
        <v>788</v>
      </c>
      <c r="F158" s="107">
        <v>0</v>
      </c>
      <c r="G158" s="106" t="s">
        <v>1374</v>
      </c>
      <c r="H158" s="106" t="s">
        <v>679</v>
      </c>
      <c r="I158" s="106" t="s">
        <v>1032</v>
      </c>
      <c r="J158" s="106" t="s">
        <v>356</v>
      </c>
      <c r="K158" s="106" t="s">
        <v>382</v>
      </c>
      <c r="L158" s="106" t="s">
        <v>879</v>
      </c>
      <c r="M158" s="106" t="s">
        <v>388</v>
      </c>
      <c r="N158" s="106" t="s">
        <v>43</v>
      </c>
      <c r="O158" s="106" t="s">
        <v>386</v>
      </c>
      <c r="P158" s="106" t="s">
        <v>865</v>
      </c>
      <c r="Q158" s="106" t="s">
        <v>1375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1376</v>
      </c>
      <c r="D159" s="106" t="s">
        <v>1377</v>
      </c>
      <c r="E159" s="106" t="s">
        <v>788</v>
      </c>
      <c r="F159" s="107">
        <v>0</v>
      </c>
      <c r="G159" s="106" t="s">
        <v>1378</v>
      </c>
      <c r="H159" s="106" t="s">
        <v>269</v>
      </c>
      <c r="I159" s="106" t="s">
        <v>1379</v>
      </c>
      <c r="J159" s="106" t="s">
        <v>327</v>
      </c>
      <c r="K159" s="106" t="s">
        <v>382</v>
      </c>
      <c r="L159" s="106" t="s">
        <v>879</v>
      </c>
      <c r="M159" s="106" t="s">
        <v>388</v>
      </c>
      <c r="O159" s="106" t="s">
        <v>386</v>
      </c>
      <c r="P159" s="106" t="s">
        <v>865</v>
      </c>
      <c r="Q159" s="106" t="s">
        <v>1380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1381</v>
      </c>
      <c r="D160" s="106" t="s">
        <v>1382</v>
      </c>
      <c r="E160" s="106" t="s">
        <v>788</v>
      </c>
      <c r="F160" s="107">
        <v>0</v>
      </c>
      <c r="G160" s="106" t="s">
        <v>1383</v>
      </c>
      <c r="H160" s="106" t="s">
        <v>91</v>
      </c>
      <c r="I160" s="106" t="s">
        <v>1379</v>
      </c>
      <c r="J160" s="106" t="s">
        <v>327</v>
      </c>
      <c r="K160" s="106" t="s">
        <v>382</v>
      </c>
      <c r="L160" s="106" t="s">
        <v>872</v>
      </c>
      <c r="M160" s="106" t="s">
        <v>388</v>
      </c>
      <c r="O160" s="106" t="s">
        <v>386</v>
      </c>
      <c r="P160" s="106" t="s">
        <v>865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1384</v>
      </c>
      <c r="D161" s="106" t="s">
        <v>1385</v>
      </c>
      <c r="E161" s="106" t="s">
        <v>788</v>
      </c>
      <c r="F161" s="107">
        <v>0</v>
      </c>
      <c r="G161" s="106" t="s">
        <v>1386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883</v>
      </c>
      <c r="M161" s="106" t="s">
        <v>388</v>
      </c>
      <c r="N161" s="106" t="s">
        <v>44</v>
      </c>
      <c r="O161" s="106" t="s">
        <v>386</v>
      </c>
      <c r="P161" s="106" t="s">
        <v>865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1387</v>
      </c>
      <c r="D162" s="106" t="s">
        <v>1388</v>
      </c>
      <c r="E162" s="106" t="s">
        <v>788</v>
      </c>
      <c r="F162" s="107">
        <v>0</v>
      </c>
      <c r="G162" s="106" t="s">
        <v>1389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883</v>
      </c>
      <c r="M162" s="106" t="s">
        <v>388</v>
      </c>
      <c r="N162" s="106" t="s">
        <v>44</v>
      </c>
      <c r="O162" s="106" t="s">
        <v>386</v>
      </c>
      <c r="P162" s="106" t="s">
        <v>865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1390</v>
      </c>
      <c r="D163" s="106" t="s">
        <v>1391</v>
      </c>
      <c r="E163" s="106" t="s">
        <v>788</v>
      </c>
      <c r="F163" s="107">
        <v>0</v>
      </c>
      <c r="G163" s="106" t="s">
        <v>1392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883</v>
      </c>
      <c r="M163" s="106" t="s">
        <v>388</v>
      </c>
      <c r="N163" s="106" t="s">
        <v>44</v>
      </c>
      <c r="O163" s="106" t="s">
        <v>386</v>
      </c>
      <c r="P163" s="106" t="s">
        <v>865</v>
      </c>
      <c r="Q163" s="106" t="s">
        <v>1097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1393</v>
      </c>
      <c r="D164" s="106" t="s">
        <v>1394</v>
      </c>
      <c r="E164" s="106" t="s">
        <v>788</v>
      </c>
      <c r="F164" s="107">
        <v>0</v>
      </c>
      <c r="G164" s="106" t="s">
        <v>1395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883</v>
      </c>
      <c r="M164" s="106" t="s">
        <v>388</v>
      </c>
      <c r="N164" s="106" t="s">
        <v>44</v>
      </c>
      <c r="O164" s="106" t="s">
        <v>386</v>
      </c>
      <c r="P164" s="106" t="s">
        <v>865</v>
      </c>
      <c r="Q164" s="106" t="s">
        <v>1396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1397</v>
      </c>
      <c r="D165" s="106" t="s">
        <v>1398</v>
      </c>
      <c r="E165" s="106" t="s">
        <v>788</v>
      </c>
      <c r="F165" s="107">
        <v>0</v>
      </c>
      <c r="G165" s="106" t="s">
        <v>1399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883</v>
      </c>
      <c r="M165" s="106" t="s">
        <v>388</v>
      </c>
      <c r="N165" s="106" t="s">
        <v>44</v>
      </c>
      <c r="O165" s="106" t="s">
        <v>386</v>
      </c>
      <c r="P165" s="106" t="s">
        <v>865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1400</v>
      </c>
      <c r="D166" s="106" t="s">
        <v>1401</v>
      </c>
      <c r="E166" s="106" t="s">
        <v>788</v>
      </c>
      <c r="F166" s="107">
        <v>0</v>
      </c>
      <c r="G166" s="106" t="s">
        <v>1402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883</v>
      </c>
      <c r="M166" s="106" t="s">
        <v>388</v>
      </c>
      <c r="N166" s="106" t="s">
        <v>44</v>
      </c>
      <c r="O166" s="106" t="s">
        <v>386</v>
      </c>
      <c r="P166" s="106" t="s">
        <v>865</v>
      </c>
      <c r="Q166" s="106" t="s">
        <v>1403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1404</v>
      </c>
      <c r="D167" s="106" t="s">
        <v>1405</v>
      </c>
      <c r="E167" s="106" t="s">
        <v>788</v>
      </c>
      <c r="F167" s="107">
        <v>0</v>
      </c>
      <c r="G167" s="106" t="s">
        <v>1406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883</v>
      </c>
      <c r="M167" s="106" t="s">
        <v>388</v>
      </c>
      <c r="N167" s="106" t="s">
        <v>44</v>
      </c>
      <c r="O167" s="106" t="s">
        <v>386</v>
      </c>
      <c r="P167" s="106" t="s">
        <v>865</v>
      </c>
      <c r="Q167" s="106" t="s">
        <v>1407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1408</v>
      </c>
      <c r="D168" s="106" t="s">
        <v>1409</v>
      </c>
      <c r="E168" s="106" t="s">
        <v>788</v>
      </c>
      <c r="F168" s="107">
        <v>0</v>
      </c>
      <c r="G168" s="106" t="s">
        <v>1410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883</v>
      </c>
      <c r="M168" s="106" t="s">
        <v>388</v>
      </c>
      <c r="N168" s="106" t="s">
        <v>44</v>
      </c>
      <c r="O168" s="106" t="s">
        <v>386</v>
      </c>
      <c r="P168" s="106" t="s">
        <v>865</v>
      </c>
      <c r="Q168" s="106" t="s">
        <v>1411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1412</v>
      </c>
      <c r="D169" s="106" t="s">
        <v>1413</v>
      </c>
      <c r="E169" s="106" t="s">
        <v>788</v>
      </c>
      <c r="F169" s="107">
        <v>0</v>
      </c>
      <c r="G169" s="106" t="s">
        <v>1414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883</v>
      </c>
      <c r="M169" s="106" t="s">
        <v>388</v>
      </c>
      <c r="N169" s="106" t="s">
        <v>44</v>
      </c>
      <c r="O169" s="106" t="s">
        <v>386</v>
      </c>
      <c r="P169" s="106" t="s">
        <v>865</v>
      </c>
      <c r="Q169" s="106" t="s">
        <v>1415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1416</v>
      </c>
      <c r="D170" s="106" t="s">
        <v>1417</v>
      </c>
      <c r="E170" s="106" t="s">
        <v>788</v>
      </c>
      <c r="F170" s="107">
        <v>0</v>
      </c>
      <c r="G170" s="106" t="s">
        <v>1418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883</v>
      </c>
      <c r="M170" s="106" t="s">
        <v>388</v>
      </c>
      <c r="N170" s="106" t="s">
        <v>44</v>
      </c>
      <c r="O170" s="106" t="s">
        <v>386</v>
      </c>
      <c r="P170" s="106" t="s">
        <v>865</v>
      </c>
      <c r="Q170" s="106" t="s">
        <v>1407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1419</v>
      </c>
      <c r="D171" s="106" t="s">
        <v>1420</v>
      </c>
      <c r="E171" s="106" t="s">
        <v>788</v>
      </c>
      <c r="F171" s="107">
        <v>0</v>
      </c>
      <c r="G171" s="106" t="s">
        <v>1421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883</v>
      </c>
      <c r="M171" s="106" t="s">
        <v>388</v>
      </c>
      <c r="N171" s="106" t="s">
        <v>44</v>
      </c>
      <c r="O171" s="106" t="s">
        <v>386</v>
      </c>
      <c r="P171" s="106" t="s">
        <v>865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1422</v>
      </c>
      <c r="D172" s="106" t="s">
        <v>1423</v>
      </c>
      <c r="E172" s="106" t="s">
        <v>788</v>
      </c>
      <c r="F172" s="107">
        <v>0</v>
      </c>
      <c r="G172" s="106" t="s">
        <v>1424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883</v>
      </c>
      <c r="M172" s="106" t="s">
        <v>388</v>
      </c>
      <c r="N172" s="106" t="s">
        <v>44</v>
      </c>
      <c r="O172" s="106" t="s">
        <v>386</v>
      </c>
      <c r="P172" s="106" t="s">
        <v>865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1425</v>
      </c>
      <c r="D173" s="106" t="s">
        <v>1426</v>
      </c>
      <c r="E173" s="106" t="s">
        <v>788</v>
      </c>
      <c r="F173" s="107">
        <v>0</v>
      </c>
      <c r="G173" s="106" t="s">
        <v>1427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883</v>
      </c>
      <c r="M173" s="106" t="s">
        <v>388</v>
      </c>
      <c r="N173" s="106" t="s">
        <v>44</v>
      </c>
      <c r="O173" s="106" t="s">
        <v>386</v>
      </c>
      <c r="P173" s="106" t="s">
        <v>865</v>
      </c>
      <c r="Q173" s="106" t="s">
        <v>1407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1428</v>
      </c>
      <c r="D174" s="106" t="s">
        <v>1429</v>
      </c>
      <c r="E174" s="106" t="s">
        <v>788</v>
      </c>
      <c r="F174" s="107">
        <v>0</v>
      </c>
      <c r="G174" s="106" t="s">
        <v>1430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883</v>
      </c>
      <c r="M174" s="106" t="s">
        <v>388</v>
      </c>
      <c r="N174" s="106" t="s">
        <v>44</v>
      </c>
      <c r="O174" s="106" t="s">
        <v>386</v>
      </c>
      <c r="P174" s="106" t="s">
        <v>865</v>
      </c>
      <c r="Q174" s="106" t="s">
        <v>1431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1432</v>
      </c>
      <c r="D175" s="106" t="s">
        <v>1433</v>
      </c>
      <c r="E175" s="106" t="s">
        <v>788</v>
      </c>
      <c r="F175" s="107">
        <v>0</v>
      </c>
      <c r="G175" s="106" t="s">
        <v>1434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883</v>
      </c>
      <c r="M175" s="106" t="s">
        <v>388</v>
      </c>
      <c r="N175" s="106" t="s">
        <v>44</v>
      </c>
      <c r="O175" s="106" t="s">
        <v>386</v>
      </c>
      <c r="P175" s="106" t="s">
        <v>865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1435</v>
      </c>
      <c r="D176" s="106" t="s">
        <v>1436</v>
      </c>
      <c r="E176" s="106" t="s">
        <v>788</v>
      </c>
      <c r="F176" s="107">
        <v>0</v>
      </c>
      <c r="G176" s="106" t="s">
        <v>1437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883</v>
      </c>
      <c r="M176" s="106" t="s">
        <v>388</v>
      </c>
      <c r="N176" s="106" t="s">
        <v>44</v>
      </c>
      <c r="O176" s="106" t="s">
        <v>386</v>
      </c>
      <c r="P176" s="106" t="s">
        <v>865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1438</v>
      </c>
      <c r="D177" s="106" t="s">
        <v>1439</v>
      </c>
      <c r="E177" s="106" t="s">
        <v>788</v>
      </c>
      <c r="F177" s="107">
        <v>0</v>
      </c>
      <c r="G177" s="106" t="s">
        <v>1440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883</v>
      </c>
      <c r="M177" s="106" t="s">
        <v>388</v>
      </c>
      <c r="N177" s="106" t="s">
        <v>44</v>
      </c>
      <c r="O177" s="106" t="s">
        <v>386</v>
      </c>
      <c r="P177" s="106" t="s">
        <v>865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1441</v>
      </c>
      <c r="D178" s="106" t="s">
        <v>1442</v>
      </c>
      <c r="E178" s="106" t="s">
        <v>788</v>
      </c>
      <c r="F178" s="107">
        <v>0</v>
      </c>
      <c r="G178" s="106" t="s">
        <v>1443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883</v>
      </c>
      <c r="M178" s="106" t="s">
        <v>388</v>
      </c>
      <c r="N178" s="106" t="s">
        <v>44</v>
      </c>
      <c r="O178" s="106" t="s">
        <v>386</v>
      </c>
      <c r="P178" s="106" t="s">
        <v>865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1444</v>
      </c>
      <c r="D179" s="106" t="s">
        <v>1445</v>
      </c>
      <c r="E179" s="106" t="s">
        <v>788</v>
      </c>
      <c r="F179" s="107">
        <v>0</v>
      </c>
      <c r="G179" s="106" t="s">
        <v>1446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883</v>
      </c>
      <c r="M179" s="106" t="s">
        <v>388</v>
      </c>
      <c r="N179" s="106" t="s">
        <v>44</v>
      </c>
      <c r="O179" s="106" t="s">
        <v>386</v>
      </c>
      <c r="P179" s="106" t="s">
        <v>865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1447</v>
      </c>
      <c r="D180" s="106" t="s">
        <v>1448</v>
      </c>
      <c r="E180" s="106" t="s">
        <v>788</v>
      </c>
      <c r="F180" s="107">
        <v>0</v>
      </c>
      <c r="G180" s="106" t="s">
        <v>1449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883</v>
      </c>
      <c r="M180" s="106" t="s">
        <v>388</v>
      </c>
      <c r="N180" s="106" t="s">
        <v>44</v>
      </c>
      <c r="O180" s="106" t="s">
        <v>386</v>
      </c>
      <c r="P180" s="106" t="s">
        <v>865</v>
      </c>
      <c r="Q180" s="106" t="s">
        <v>1407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1450</v>
      </c>
      <c r="D181" s="106" t="s">
        <v>1451</v>
      </c>
      <c r="E181" s="106" t="s">
        <v>788</v>
      </c>
      <c r="F181" s="107">
        <v>0</v>
      </c>
      <c r="G181" s="106" t="s">
        <v>1452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883</v>
      </c>
      <c r="M181" s="106" t="s">
        <v>388</v>
      </c>
      <c r="N181" s="106" t="s">
        <v>44</v>
      </c>
      <c r="O181" s="106" t="s">
        <v>386</v>
      </c>
      <c r="P181" s="106" t="s">
        <v>865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1453</v>
      </c>
      <c r="D182" s="106" t="s">
        <v>1454</v>
      </c>
      <c r="E182" s="106" t="s">
        <v>788</v>
      </c>
      <c r="F182" s="107">
        <v>0</v>
      </c>
      <c r="G182" s="106" t="s">
        <v>1455</v>
      </c>
      <c r="H182" s="106" t="s">
        <v>121</v>
      </c>
      <c r="I182" s="106" t="s">
        <v>887</v>
      </c>
      <c r="J182" s="106" t="s">
        <v>792</v>
      </c>
      <c r="K182" s="106" t="s">
        <v>382</v>
      </c>
      <c r="L182" s="106" t="s">
        <v>883</v>
      </c>
      <c r="M182" s="106" t="s">
        <v>388</v>
      </c>
      <c r="N182" s="106" t="s">
        <v>44</v>
      </c>
      <c r="O182" s="106" t="s">
        <v>541</v>
      </c>
      <c r="P182" s="106" t="s">
        <v>865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1456</v>
      </c>
      <c r="D183" s="106" t="s">
        <v>1457</v>
      </c>
      <c r="E183" s="106" t="s">
        <v>788</v>
      </c>
      <c r="F183" s="107">
        <v>0</v>
      </c>
      <c r="G183" s="106" t="s">
        <v>1458</v>
      </c>
      <c r="H183" s="106" t="s">
        <v>231</v>
      </c>
      <c r="I183" s="106" t="s">
        <v>1459</v>
      </c>
      <c r="J183" s="106" t="s">
        <v>792</v>
      </c>
      <c r="K183" s="106" t="s">
        <v>382</v>
      </c>
      <c r="L183" s="106" t="s">
        <v>883</v>
      </c>
      <c r="M183" s="106" t="s">
        <v>388</v>
      </c>
      <c r="N183" s="106" t="s">
        <v>44</v>
      </c>
      <c r="O183" s="106" t="s">
        <v>541</v>
      </c>
      <c r="P183" s="106" t="s">
        <v>865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1460</v>
      </c>
      <c r="D184" s="106" t="s">
        <v>1461</v>
      </c>
      <c r="E184" s="106" t="s">
        <v>788</v>
      </c>
      <c r="F184" s="107">
        <v>0</v>
      </c>
      <c r="G184" s="106" t="s">
        <v>1462</v>
      </c>
      <c r="H184" s="106" t="s">
        <v>55</v>
      </c>
      <c r="I184" s="106" t="s">
        <v>887</v>
      </c>
      <c r="J184" s="106" t="s">
        <v>792</v>
      </c>
      <c r="K184" s="106" t="s">
        <v>382</v>
      </c>
      <c r="L184" s="106" t="s">
        <v>883</v>
      </c>
      <c r="M184" s="106" t="s">
        <v>388</v>
      </c>
      <c r="N184" s="106" t="s">
        <v>44</v>
      </c>
      <c r="O184" s="106" t="s">
        <v>541</v>
      </c>
      <c r="P184" s="106" t="s">
        <v>865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1463</v>
      </c>
      <c r="D185" s="106" t="s">
        <v>1464</v>
      </c>
      <c r="E185" s="106" t="s">
        <v>788</v>
      </c>
      <c r="F185" s="107">
        <v>0</v>
      </c>
      <c r="G185" s="106" t="s">
        <v>1465</v>
      </c>
      <c r="H185" s="106" t="s">
        <v>53</v>
      </c>
      <c r="I185" s="106" t="s">
        <v>887</v>
      </c>
      <c r="J185" s="106" t="s">
        <v>792</v>
      </c>
      <c r="K185" s="106" t="s">
        <v>382</v>
      </c>
      <c r="L185" s="106" t="s">
        <v>883</v>
      </c>
      <c r="M185" s="106" t="s">
        <v>388</v>
      </c>
      <c r="N185" s="106" t="s">
        <v>44</v>
      </c>
      <c r="O185" s="106" t="s">
        <v>541</v>
      </c>
      <c r="P185" s="106" t="s">
        <v>865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1466</v>
      </c>
      <c r="D186" s="106" t="s">
        <v>1467</v>
      </c>
      <c r="E186" s="106" t="s">
        <v>788</v>
      </c>
      <c r="F186" s="107">
        <v>0</v>
      </c>
      <c r="G186" s="106" t="s">
        <v>1468</v>
      </c>
      <c r="H186" s="106" t="s">
        <v>55</v>
      </c>
      <c r="I186" s="106" t="s">
        <v>887</v>
      </c>
      <c r="J186" s="106" t="s">
        <v>792</v>
      </c>
      <c r="K186" s="106" t="s">
        <v>382</v>
      </c>
      <c r="L186" s="106" t="s">
        <v>883</v>
      </c>
      <c r="M186" s="106" t="s">
        <v>388</v>
      </c>
      <c r="N186" s="106" t="s">
        <v>44</v>
      </c>
      <c r="O186" s="106" t="s">
        <v>541</v>
      </c>
      <c r="P186" s="106" t="s">
        <v>865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1469</v>
      </c>
      <c r="D187" s="106" t="s">
        <v>1470</v>
      </c>
      <c r="E187" s="106" t="s">
        <v>788</v>
      </c>
      <c r="F187" s="107">
        <v>0</v>
      </c>
      <c r="G187" s="106" t="s">
        <v>1471</v>
      </c>
      <c r="H187" s="106" t="s">
        <v>296</v>
      </c>
      <c r="I187" s="106" t="s">
        <v>887</v>
      </c>
      <c r="J187" s="106" t="s">
        <v>792</v>
      </c>
      <c r="K187" s="106" t="s">
        <v>382</v>
      </c>
      <c r="L187" s="106" t="s">
        <v>883</v>
      </c>
      <c r="M187" s="106" t="s">
        <v>388</v>
      </c>
      <c r="N187" s="106" t="s">
        <v>44</v>
      </c>
      <c r="O187" s="106" t="s">
        <v>541</v>
      </c>
      <c r="P187" s="106" t="s">
        <v>865</v>
      </c>
      <c r="Q187" s="106" t="s">
        <v>1472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1473</v>
      </c>
      <c r="D188" s="106" t="s">
        <v>1474</v>
      </c>
      <c r="E188" s="106" t="s">
        <v>788</v>
      </c>
      <c r="F188" s="107">
        <v>0</v>
      </c>
      <c r="G188" s="106" t="s">
        <v>1475</v>
      </c>
      <c r="H188" s="106" t="s">
        <v>71</v>
      </c>
      <c r="I188" s="106" t="s">
        <v>887</v>
      </c>
      <c r="J188" s="106" t="s">
        <v>792</v>
      </c>
      <c r="K188" s="106" t="s">
        <v>382</v>
      </c>
      <c r="L188" s="106" t="s">
        <v>883</v>
      </c>
      <c r="M188" s="106" t="s">
        <v>388</v>
      </c>
      <c r="N188" s="106" t="s">
        <v>44</v>
      </c>
      <c r="O188" s="106" t="s">
        <v>541</v>
      </c>
      <c r="P188" s="106" t="s">
        <v>865</v>
      </c>
      <c r="Q188" s="106" t="s">
        <v>915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1476</v>
      </c>
      <c r="D189" s="106" t="s">
        <v>1477</v>
      </c>
      <c r="E189" s="106" t="s">
        <v>788</v>
      </c>
      <c r="F189" s="107">
        <v>0</v>
      </c>
      <c r="G189" s="106" t="s">
        <v>1478</v>
      </c>
      <c r="H189" s="106" t="s">
        <v>252</v>
      </c>
      <c r="I189" s="106" t="s">
        <v>887</v>
      </c>
      <c r="J189" s="106" t="s">
        <v>792</v>
      </c>
      <c r="K189" s="106" t="s">
        <v>382</v>
      </c>
      <c r="L189" s="106" t="s">
        <v>883</v>
      </c>
      <c r="M189" s="106" t="s">
        <v>388</v>
      </c>
      <c r="N189" s="106" t="s">
        <v>44</v>
      </c>
      <c r="O189" s="106" t="s">
        <v>541</v>
      </c>
      <c r="P189" s="106" t="s">
        <v>865</v>
      </c>
      <c r="Q189" s="106" t="s">
        <v>1479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1480</v>
      </c>
      <c r="D190" s="106" t="s">
        <v>1481</v>
      </c>
      <c r="E190" s="106" t="s">
        <v>788</v>
      </c>
      <c r="F190" s="107">
        <v>0</v>
      </c>
      <c r="G190" s="106" t="s">
        <v>1482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879</v>
      </c>
      <c r="M190" s="106" t="s">
        <v>388</v>
      </c>
      <c r="N190" s="106" t="s">
        <v>43</v>
      </c>
      <c r="O190" s="106" t="s">
        <v>386</v>
      </c>
      <c r="P190" s="106" t="s">
        <v>865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1483</v>
      </c>
      <c r="D191" s="106" t="s">
        <v>1484</v>
      </c>
      <c r="E191" s="106" t="s">
        <v>788</v>
      </c>
      <c r="F191" s="107">
        <v>0</v>
      </c>
      <c r="G191" s="106" t="s">
        <v>1485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1354</v>
      </c>
      <c r="M191" s="106" t="s">
        <v>388</v>
      </c>
      <c r="N191" s="106" t="s">
        <v>43</v>
      </c>
      <c r="O191" s="106" t="s">
        <v>386</v>
      </c>
      <c r="P191" s="106" t="s">
        <v>865</v>
      </c>
      <c r="Q191" s="106" t="s">
        <v>1415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1486</v>
      </c>
      <c r="D192" s="106" t="s">
        <v>1487</v>
      </c>
      <c r="E192" s="106" t="s">
        <v>788</v>
      </c>
      <c r="F192" s="107">
        <v>0</v>
      </c>
      <c r="G192" s="106" t="s">
        <v>1488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872</v>
      </c>
      <c r="M192" s="106" t="s">
        <v>388</v>
      </c>
      <c r="N192" s="106" t="s">
        <v>43</v>
      </c>
      <c r="O192" s="106" t="s">
        <v>386</v>
      </c>
      <c r="P192" s="106" t="s">
        <v>865</v>
      </c>
      <c r="Q192" s="106" t="s">
        <v>1489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1490</v>
      </c>
      <c r="D193" s="106" t="s">
        <v>1491</v>
      </c>
      <c r="E193" s="106" t="s">
        <v>788</v>
      </c>
      <c r="F193" s="107">
        <v>0</v>
      </c>
      <c r="G193" s="106" t="s">
        <v>1492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1354</v>
      </c>
      <c r="M193" s="106" t="s">
        <v>388</v>
      </c>
      <c r="N193" s="106" t="s">
        <v>43</v>
      </c>
      <c r="O193" s="106" t="s">
        <v>386</v>
      </c>
      <c r="P193" s="106" t="s">
        <v>865</v>
      </c>
      <c r="Q193" s="106" t="s">
        <v>1493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1494</v>
      </c>
      <c r="D194" s="106" t="s">
        <v>1495</v>
      </c>
      <c r="E194" s="106" t="s">
        <v>788</v>
      </c>
      <c r="F194" s="107">
        <v>0</v>
      </c>
      <c r="G194" s="106" t="s">
        <v>1496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879</v>
      </c>
      <c r="M194" s="106" t="s">
        <v>388</v>
      </c>
      <c r="N194" s="106" t="s">
        <v>43</v>
      </c>
      <c r="O194" s="106" t="s">
        <v>386</v>
      </c>
      <c r="P194" s="106" t="s">
        <v>865</v>
      </c>
      <c r="Q194" s="106" t="s">
        <v>1497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1498</v>
      </c>
      <c r="D195" s="106" t="s">
        <v>1499</v>
      </c>
      <c r="E195" s="106" t="s">
        <v>791</v>
      </c>
      <c r="F195" s="107">
        <v>56</v>
      </c>
      <c r="G195" s="106" t="s">
        <v>1500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879</v>
      </c>
      <c r="M195" s="106" t="s">
        <v>388</v>
      </c>
      <c r="N195" s="106" t="s">
        <v>43</v>
      </c>
      <c r="O195" s="106" t="s">
        <v>541</v>
      </c>
      <c r="P195" s="106" t="s">
        <v>865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1501</v>
      </c>
      <c r="D196" s="106" t="s">
        <v>1499</v>
      </c>
      <c r="E196" s="106" t="s">
        <v>829</v>
      </c>
      <c r="F196" s="107">
        <v>60</v>
      </c>
      <c r="G196" s="106" t="s">
        <v>1500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879</v>
      </c>
      <c r="M196" s="106" t="s">
        <v>388</v>
      </c>
      <c r="N196" s="106" t="s">
        <v>43</v>
      </c>
      <c r="O196" s="106" t="s">
        <v>541</v>
      </c>
      <c r="P196" s="106" t="s">
        <v>865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1502</v>
      </c>
      <c r="D197" s="106" t="s">
        <v>1503</v>
      </c>
      <c r="E197" s="106" t="s">
        <v>791</v>
      </c>
      <c r="F197" s="107">
        <v>56</v>
      </c>
      <c r="G197" s="106" t="s">
        <v>1504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879</v>
      </c>
      <c r="M197" s="106" t="s">
        <v>388</v>
      </c>
      <c r="N197" s="106" t="s">
        <v>43</v>
      </c>
      <c r="O197" s="106" t="s">
        <v>541</v>
      </c>
      <c r="P197" s="106" t="s">
        <v>865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1505</v>
      </c>
      <c r="D198" s="106" t="s">
        <v>1503</v>
      </c>
      <c r="E198" s="106" t="s">
        <v>829</v>
      </c>
      <c r="F198" s="107">
        <v>60</v>
      </c>
      <c r="G198" s="106" t="s">
        <v>1504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879</v>
      </c>
      <c r="M198" s="106" t="s">
        <v>388</v>
      </c>
      <c r="N198" s="106" t="s">
        <v>43</v>
      </c>
      <c r="O198" s="106" t="s">
        <v>541</v>
      </c>
      <c r="P198" s="106" t="s">
        <v>865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1506</v>
      </c>
      <c r="D199" s="106" t="s">
        <v>1507</v>
      </c>
      <c r="E199" s="106" t="s">
        <v>791</v>
      </c>
      <c r="F199" s="107">
        <v>56</v>
      </c>
      <c r="G199" s="106" t="s">
        <v>1508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879</v>
      </c>
      <c r="M199" s="106" t="s">
        <v>388</v>
      </c>
      <c r="N199" s="106" t="s">
        <v>43</v>
      </c>
      <c r="O199" s="106" t="s">
        <v>541</v>
      </c>
      <c r="P199" s="106" t="s">
        <v>865</v>
      </c>
      <c r="Q199" s="106" t="s">
        <v>1509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1510</v>
      </c>
      <c r="D200" s="106" t="s">
        <v>1507</v>
      </c>
      <c r="E200" s="106" t="s">
        <v>829</v>
      </c>
      <c r="F200" s="107">
        <v>60</v>
      </c>
      <c r="G200" s="106" t="s">
        <v>1508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879</v>
      </c>
      <c r="M200" s="106" t="s">
        <v>388</v>
      </c>
      <c r="N200" s="106" t="s">
        <v>43</v>
      </c>
      <c r="O200" s="106" t="s">
        <v>541</v>
      </c>
      <c r="P200" s="106" t="s">
        <v>865</v>
      </c>
      <c r="Q200" s="106" t="s">
        <v>1509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1511</v>
      </c>
      <c r="D201" s="106" t="s">
        <v>1512</v>
      </c>
      <c r="E201" s="106" t="s">
        <v>791</v>
      </c>
      <c r="F201" s="107">
        <v>56</v>
      </c>
      <c r="G201" s="106" t="s">
        <v>1513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879</v>
      </c>
      <c r="M201" s="106" t="s">
        <v>388</v>
      </c>
      <c r="N201" s="106" t="s">
        <v>43</v>
      </c>
      <c r="O201" s="106" t="s">
        <v>541</v>
      </c>
      <c r="P201" s="106" t="s">
        <v>865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1514</v>
      </c>
      <c r="D202" s="106" t="s">
        <v>1512</v>
      </c>
      <c r="E202" s="106" t="s">
        <v>829</v>
      </c>
      <c r="F202" s="107">
        <v>60</v>
      </c>
      <c r="G202" s="106" t="s">
        <v>1513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879</v>
      </c>
      <c r="M202" s="106" t="s">
        <v>388</v>
      </c>
      <c r="N202" s="106" t="s">
        <v>43</v>
      </c>
      <c r="O202" s="106" t="s">
        <v>541</v>
      </c>
      <c r="P202" s="106" t="s">
        <v>865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1515</v>
      </c>
      <c r="D203" s="106" t="s">
        <v>1516</v>
      </c>
      <c r="E203" s="106" t="s">
        <v>791</v>
      </c>
      <c r="F203" s="107">
        <v>56</v>
      </c>
      <c r="G203" s="106" t="s">
        <v>1517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879</v>
      </c>
      <c r="M203" s="106" t="s">
        <v>388</v>
      </c>
      <c r="N203" s="106" t="s">
        <v>43</v>
      </c>
      <c r="O203" s="106" t="s">
        <v>541</v>
      </c>
      <c r="P203" s="106" t="s">
        <v>865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1518</v>
      </c>
      <c r="D204" s="106" t="s">
        <v>1516</v>
      </c>
      <c r="E204" s="106" t="s">
        <v>829</v>
      </c>
      <c r="F204" s="107">
        <v>60</v>
      </c>
      <c r="G204" s="106" t="s">
        <v>1517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879</v>
      </c>
      <c r="M204" s="106" t="s">
        <v>388</v>
      </c>
      <c r="N204" s="106" t="s">
        <v>43</v>
      </c>
      <c r="O204" s="106" t="s">
        <v>541</v>
      </c>
      <c r="P204" s="106" t="s">
        <v>865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1519</v>
      </c>
      <c r="D205" s="106" t="s">
        <v>1520</v>
      </c>
      <c r="E205" s="106" t="s">
        <v>791</v>
      </c>
      <c r="F205" s="107">
        <v>56</v>
      </c>
      <c r="G205" s="106" t="s">
        <v>1521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879</v>
      </c>
      <c r="M205" s="106" t="s">
        <v>388</v>
      </c>
      <c r="N205" s="106" t="s">
        <v>43</v>
      </c>
      <c r="O205" s="106" t="s">
        <v>541</v>
      </c>
      <c r="P205" s="106" t="s">
        <v>865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1522</v>
      </c>
      <c r="D206" s="106" t="s">
        <v>1520</v>
      </c>
      <c r="E206" s="106" t="s">
        <v>829</v>
      </c>
      <c r="F206" s="107">
        <v>60</v>
      </c>
      <c r="G206" s="106" t="s">
        <v>1521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879</v>
      </c>
      <c r="M206" s="106" t="s">
        <v>388</v>
      </c>
      <c r="N206" s="106" t="s">
        <v>43</v>
      </c>
      <c r="O206" s="106" t="s">
        <v>541</v>
      </c>
      <c r="P206" s="106" t="s">
        <v>865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1523</v>
      </c>
      <c r="D207" s="106" t="s">
        <v>1524</v>
      </c>
      <c r="E207" s="106" t="s">
        <v>788</v>
      </c>
      <c r="F207" s="107">
        <v>0</v>
      </c>
      <c r="G207" s="106" t="s">
        <v>1525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883</v>
      </c>
      <c r="M207" s="106" t="s">
        <v>388</v>
      </c>
      <c r="N207" s="106" t="s">
        <v>43</v>
      </c>
      <c r="O207" s="106" t="s">
        <v>541</v>
      </c>
      <c r="P207" s="106" t="s">
        <v>865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1526</v>
      </c>
      <c r="D208" s="106" t="s">
        <v>1527</v>
      </c>
      <c r="E208" s="106" t="s">
        <v>788</v>
      </c>
      <c r="F208" s="107">
        <v>0</v>
      </c>
      <c r="G208" s="106" t="s">
        <v>1528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883</v>
      </c>
      <c r="M208" s="106" t="s">
        <v>388</v>
      </c>
      <c r="N208" s="106" t="s">
        <v>43</v>
      </c>
      <c r="O208" s="106" t="s">
        <v>541</v>
      </c>
      <c r="P208" s="106" t="s">
        <v>865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1529</v>
      </c>
      <c r="D209" s="106" t="s">
        <v>1530</v>
      </c>
      <c r="E209" s="106" t="s">
        <v>788</v>
      </c>
      <c r="F209" s="107">
        <v>0</v>
      </c>
      <c r="G209" s="106" t="s">
        <v>1531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883</v>
      </c>
      <c r="M209" s="106" t="s">
        <v>388</v>
      </c>
      <c r="N209" s="106" t="s">
        <v>43</v>
      </c>
      <c r="O209" s="106" t="s">
        <v>541</v>
      </c>
      <c r="P209" s="106" t="s">
        <v>865</v>
      </c>
      <c r="Q209" s="106" t="s">
        <v>1532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1533</v>
      </c>
      <c r="D210" s="106" t="s">
        <v>1534</v>
      </c>
      <c r="E210" s="106" t="s">
        <v>788</v>
      </c>
      <c r="F210" s="107">
        <v>0</v>
      </c>
      <c r="G210" s="106" t="s">
        <v>1535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883</v>
      </c>
      <c r="M210" s="106" t="s">
        <v>388</v>
      </c>
      <c r="N210" s="106" t="s">
        <v>43</v>
      </c>
      <c r="O210" s="106" t="s">
        <v>541</v>
      </c>
      <c r="P210" s="106" t="s">
        <v>865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1536</v>
      </c>
      <c r="D211" s="106" t="s">
        <v>1537</v>
      </c>
      <c r="E211" s="106" t="s">
        <v>788</v>
      </c>
      <c r="F211" s="107">
        <v>0</v>
      </c>
      <c r="G211" s="106" t="s">
        <v>1538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883</v>
      </c>
      <c r="M211" s="106" t="s">
        <v>388</v>
      </c>
      <c r="N211" s="106" t="s">
        <v>43</v>
      </c>
      <c r="O211" s="106" t="s">
        <v>541</v>
      </c>
      <c r="P211" s="106" t="s">
        <v>865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1539</v>
      </c>
      <c r="D212" s="106" t="s">
        <v>1540</v>
      </c>
      <c r="E212" s="106" t="s">
        <v>788</v>
      </c>
      <c r="F212" s="107">
        <v>0</v>
      </c>
      <c r="G212" s="106" t="s">
        <v>1541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883</v>
      </c>
      <c r="M212" s="106" t="s">
        <v>388</v>
      </c>
      <c r="N212" s="106" t="s">
        <v>43</v>
      </c>
      <c r="O212" s="106" t="s">
        <v>541</v>
      </c>
      <c r="P212" s="106" t="s">
        <v>865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1542</v>
      </c>
      <c r="D213" s="106" t="s">
        <v>1543</v>
      </c>
      <c r="E213" s="106" t="s">
        <v>788</v>
      </c>
      <c r="F213" s="107">
        <v>0</v>
      </c>
      <c r="G213" s="106" t="s">
        <v>1544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883</v>
      </c>
      <c r="M213" s="106" t="s">
        <v>388</v>
      </c>
      <c r="N213" s="106" t="s">
        <v>43</v>
      </c>
      <c r="O213" s="106" t="s">
        <v>541</v>
      </c>
      <c r="P213" s="106" t="s">
        <v>865</v>
      </c>
      <c r="Q213" s="106" t="s">
        <v>1532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1545</v>
      </c>
      <c r="D214" s="106" t="s">
        <v>1546</v>
      </c>
      <c r="E214" s="106" t="s">
        <v>788</v>
      </c>
      <c r="F214" s="107">
        <v>0</v>
      </c>
      <c r="G214" s="106" t="s">
        <v>1547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883</v>
      </c>
      <c r="M214" s="106" t="s">
        <v>388</v>
      </c>
      <c r="N214" s="106" t="s">
        <v>43</v>
      </c>
      <c r="O214" s="106" t="s">
        <v>541</v>
      </c>
      <c r="P214" s="106" t="s">
        <v>865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1548</v>
      </c>
      <c r="D215" s="106" t="s">
        <v>1549</v>
      </c>
      <c r="E215" s="106" t="s">
        <v>788</v>
      </c>
      <c r="F215" s="107">
        <v>0</v>
      </c>
      <c r="G215" s="106" t="s">
        <v>1550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883</v>
      </c>
      <c r="M215" s="106" t="s">
        <v>388</v>
      </c>
      <c r="N215" s="106" t="s">
        <v>43</v>
      </c>
      <c r="O215" s="106" t="s">
        <v>541</v>
      </c>
      <c r="P215" s="106" t="s">
        <v>865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1551</v>
      </c>
      <c r="D216" s="106" t="s">
        <v>1552</v>
      </c>
      <c r="E216" s="106" t="s">
        <v>788</v>
      </c>
      <c r="F216" s="107">
        <v>0</v>
      </c>
      <c r="G216" s="106" t="s">
        <v>1553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883</v>
      </c>
      <c r="M216" s="106" t="s">
        <v>388</v>
      </c>
      <c r="N216" s="106" t="s">
        <v>43</v>
      </c>
      <c r="O216" s="106" t="s">
        <v>541</v>
      </c>
      <c r="P216" s="106" t="s">
        <v>865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1554</v>
      </c>
      <c r="D217" s="106" t="s">
        <v>1555</v>
      </c>
      <c r="E217" s="106" t="s">
        <v>788</v>
      </c>
      <c r="F217" s="107">
        <v>0</v>
      </c>
      <c r="G217" s="106" t="s">
        <v>1556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883</v>
      </c>
      <c r="M217" s="106" t="s">
        <v>388</v>
      </c>
      <c r="N217" s="106" t="s">
        <v>43</v>
      </c>
      <c r="O217" s="106" t="s">
        <v>541</v>
      </c>
      <c r="P217" s="106" t="s">
        <v>865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1557</v>
      </c>
      <c r="D218" s="106" t="s">
        <v>1558</v>
      </c>
      <c r="E218" s="106" t="s">
        <v>788</v>
      </c>
      <c r="F218" s="107">
        <v>0</v>
      </c>
      <c r="G218" s="106" t="s">
        <v>1559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883</v>
      </c>
      <c r="M218" s="106" t="s">
        <v>388</v>
      </c>
      <c r="N218" s="106" t="s">
        <v>43</v>
      </c>
      <c r="O218" s="106" t="s">
        <v>541</v>
      </c>
      <c r="P218" s="106" t="s">
        <v>865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1560</v>
      </c>
      <c r="D219" s="106" t="s">
        <v>1561</v>
      </c>
      <c r="E219" s="106" t="s">
        <v>788</v>
      </c>
      <c r="F219" s="107">
        <v>0</v>
      </c>
      <c r="G219" s="106" t="s">
        <v>1562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883</v>
      </c>
      <c r="M219" s="106" t="s">
        <v>389</v>
      </c>
      <c r="O219" s="106" t="s">
        <v>542</v>
      </c>
      <c r="P219" s="106" t="s">
        <v>865</v>
      </c>
      <c r="Q219" s="106" t="s">
        <v>1563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1564</v>
      </c>
      <c r="D220" s="106" t="s">
        <v>1565</v>
      </c>
      <c r="E220" s="106" t="s">
        <v>788</v>
      </c>
      <c r="F220" s="107">
        <v>0</v>
      </c>
      <c r="G220" s="106" t="s">
        <v>1566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883</v>
      </c>
      <c r="M220" s="106" t="s">
        <v>389</v>
      </c>
      <c r="O220" s="106" t="s">
        <v>542</v>
      </c>
      <c r="P220" s="106" t="s">
        <v>865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1567</v>
      </c>
      <c r="D221" s="106" t="s">
        <v>1568</v>
      </c>
      <c r="E221" s="106" t="s">
        <v>788</v>
      </c>
      <c r="F221" s="107">
        <v>0</v>
      </c>
      <c r="G221" s="106" t="s">
        <v>1566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883</v>
      </c>
      <c r="M221" s="106" t="s">
        <v>389</v>
      </c>
      <c r="O221" s="106" t="s">
        <v>542</v>
      </c>
      <c r="P221" s="106" t="s">
        <v>865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1569</v>
      </c>
      <c r="D222" s="106" t="s">
        <v>1570</v>
      </c>
      <c r="E222" s="106" t="s">
        <v>788</v>
      </c>
      <c r="F222" s="107">
        <v>0</v>
      </c>
      <c r="G222" s="106" t="s">
        <v>1571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883</v>
      </c>
      <c r="M222" s="106" t="s">
        <v>389</v>
      </c>
      <c r="O222" s="106" t="s">
        <v>542</v>
      </c>
      <c r="P222" s="106" t="s">
        <v>865</v>
      </c>
      <c r="Q222" s="106" t="s">
        <v>1572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1573</v>
      </c>
      <c r="D223" s="106" t="s">
        <v>1574</v>
      </c>
      <c r="E223" s="106" t="s">
        <v>788</v>
      </c>
      <c r="F223" s="107">
        <v>0</v>
      </c>
      <c r="G223" s="106" t="s">
        <v>1575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883</v>
      </c>
      <c r="M223" s="106" t="s">
        <v>388</v>
      </c>
      <c r="N223" s="106" t="s">
        <v>43</v>
      </c>
      <c r="O223" s="106" t="s">
        <v>541</v>
      </c>
      <c r="P223" s="106" t="s">
        <v>865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1576</v>
      </c>
      <c r="D224" s="106" t="s">
        <v>1577</v>
      </c>
      <c r="E224" s="106" t="s">
        <v>788</v>
      </c>
      <c r="F224" s="107">
        <v>0</v>
      </c>
      <c r="G224" s="106" t="s">
        <v>1578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883</v>
      </c>
      <c r="M224" s="106" t="s">
        <v>388</v>
      </c>
      <c r="N224" s="106" t="s">
        <v>43</v>
      </c>
      <c r="O224" s="106" t="s">
        <v>541</v>
      </c>
      <c r="P224" s="106" t="s">
        <v>865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1579</v>
      </c>
      <c r="D225" s="106" t="s">
        <v>1580</v>
      </c>
      <c r="E225" s="106" t="s">
        <v>788</v>
      </c>
      <c r="F225" s="107">
        <v>0</v>
      </c>
      <c r="G225" s="106" t="s">
        <v>1581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883</v>
      </c>
      <c r="M225" s="106" t="s">
        <v>388</v>
      </c>
      <c r="N225" s="106" t="s">
        <v>43</v>
      </c>
      <c r="O225" s="106" t="s">
        <v>541</v>
      </c>
      <c r="P225" s="106" t="s">
        <v>865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1582</v>
      </c>
      <c r="D226" s="106" t="s">
        <v>1583</v>
      </c>
      <c r="E226" s="106" t="s">
        <v>788</v>
      </c>
      <c r="F226" s="107">
        <v>0</v>
      </c>
      <c r="G226" s="106" t="s">
        <v>1584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883</v>
      </c>
      <c r="M226" s="106" t="s">
        <v>388</v>
      </c>
      <c r="N226" s="106" t="s">
        <v>43</v>
      </c>
      <c r="O226" s="106" t="s">
        <v>541</v>
      </c>
      <c r="P226" s="106" t="s">
        <v>865</v>
      </c>
      <c r="Q226" s="106" t="s">
        <v>1585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1586</v>
      </c>
      <c r="D227" s="106" t="s">
        <v>1587</v>
      </c>
      <c r="E227" s="106" t="s">
        <v>788</v>
      </c>
      <c r="F227" s="107">
        <v>0</v>
      </c>
      <c r="G227" s="106" t="s">
        <v>1588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883</v>
      </c>
      <c r="M227" s="106" t="s">
        <v>388</v>
      </c>
      <c r="N227" s="106" t="s">
        <v>43</v>
      </c>
      <c r="O227" s="106" t="s">
        <v>541</v>
      </c>
      <c r="P227" s="106" t="s">
        <v>865</v>
      </c>
      <c r="Q227" s="106" t="s">
        <v>1572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1589</v>
      </c>
      <c r="D228" s="106" t="s">
        <v>1590</v>
      </c>
      <c r="E228" s="106" t="s">
        <v>788</v>
      </c>
      <c r="F228" s="107">
        <v>0</v>
      </c>
      <c r="G228" s="106" t="s">
        <v>1591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883</v>
      </c>
      <c r="M228" s="106" t="s">
        <v>388</v>
      </c>
      <c r="N228" s="106" t="s">
        <v>43</v>
      </c>
      <c r="O228" s="106" t="s">
        <v>541</v>
      </c>
      <c r="P228" s="106" t="s">
        <v>865</v>
      </c>
      <c r="Q228" s="106" t="s">
        <v>1572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1592</v>
      </c>
      <c r="D229" s="106" t="s">
        <v>1593</v>
      </c>
      <c r="E229" s="106" t="s">
        <v>788</v>
      </c>
      <c r="F229" s="107">
        <v>0</v>
      </c>
      <c r="G229" s="106" t="s">
        <v>1594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883</v>
      </c>
      <c r="M229" s="106" t="s">
        <v>388</v>
      </c>
      <c r="N229" s="106" t="s">
        <v>43</v>
      </c>
      <c r="O229" s="106" t="s">
        <v>541</v>
      </c>
      <c r="P229" s="106" t="s">
        <v>865</v>
      </c>
      <c r="Q229" s="106" t="s">
        <v>1572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1595</v>
      </c>
      <c r="D230" s="106" t="s">
        <v>1596</v>
      </c>
      <c r="E230" s="106" t="s">
        <v>788</v>
      </c>
      <c r="F230" s="107">
        <v>0</v>
      </c>
      <c r="G230" s="106" t="s">
        <v>1597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883</v>
      </c>
      <c r="M230" s="106" t="s">
        <v>388</v>
      </c>
      <c r="N230" s="106" t="s">
        <v>43</v>
      </c>
      <c r="O230" s="106" t="s">
        <v>541</v>
      </c>
      <c r="P230" s="106" t="s">
        <v>865</v>
      </c>
      <c r="Q230" s="106" t="s">
        <v>1572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1598</v>
      </c>
      <c r="D231" s="106" t="s">
        <v>1599</v>
      </c>
      <c r="E231" s="106" t="s">
        <v>788</v>
      </c>
      <c r="F231" s="107">
        <v>0</v>
      </c>
      <c r="G231" s="106" t="s">
        <v>1600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883</v>
      </c>
      <c r="M231" s="106" t="s">
        <v>388</v>
      </c>
      <c r="N231" s="106" t="s">
        <v>43</v>
      </c>
      <c r="O231" s="106" t="s">
        <v>541</v>
      </c>
      <c r="P231" s="106" t="s">
        <v>865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1601</v>
      </c>
      <c r="D232" s="106" t="s">
        <v>1602</v>
      </c>
      <c r="E232" s="106" t="s">
        <v>788</v>
      </c>
      <c r="F232" s="107">
        <v>0</v>
      </c>
      <c r="G232" s="106" t="s">
        <v>1603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883</v>
      </c>
      <c r="M232" s="106" t="s">
        <v>388</v>
      </c>
      <c r="N232" s="106" t="s">
        <v>43</v>
      </c>
      <c r="O232" s="106" t="s">
        <v>541</v>
      </c>
      <c r="P232" s="106" t="s">
        <v>865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1604</v>
      </c>
      <c r="D233" s="106" t="s">
        <v>1605</v>
      </c>
      <c r="E233" s="106" t="s">
        <v>788</v>
      </c>
      <c r="F233" s="107">
        <v>0</v>
      </c>
      <c r="G233" s="106" t="s">
        <v>1606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883</v>
      </c>
      <c r="M233" s="106" t="s">
        <v>388</v>
      </c>
      <c r="N233" s="106" t="s">
        <v>43</v>
      </c>
      <c r="O233" s="106" t="s">
        <v>541</v>
      </c>
      <c r="P233" s="106" t="s">
        <v>865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1607</v>
      </c>
      <c r="D234" s="106" t="s">
        <v>1608</v>
      </c>
      <c r="E234" s="106" t="s">
        <v>788</v>
      </c>
      <c r="F234" s="107">
        <v>0</v>
      </c>
      <c r="G234" s="106" t="s">
        <v>1609</v>
      </c>
      <c r="H234" s="106" t="s">
        <v>53</v>
      </c>
      <c r="I234" s="106" t="s">
        <v>1032</v>
      </c>
      <c r="J234" s="106" t="s">
        <v>356</v>
      </c>
      <c r="K234" s="106" t="s">
        <v>382</v>
      </c>
      <c r="L234" s="106" t="s">
        <v>883</v>
      </c>
      <c r="M234" s="106" t="s">
        <v>388</v>
      </c>
      <c r="N234" s="106" t="s">
        <v>43</v>
      </c>
      <c r="O234" s="106" t="s">
        <v>541</v>
      </c>
      <c r="P234" s="106" t="s">
        <v>865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1610</v>
      </c>
      <c r="D235" s="106" t="s">
        <v>1611</v>
      </c>
      <c r="E235" s="106" t="s">
        <v>788</v>
      </c>
      <c r="F235" s="107">
        <v>0</v>
      </c>
      <c r="G235" s="106" t="s">
        <v>1612</v>
      </c>
      <c r="H235" s="106" t="s">
        <v>78</v>
      </c>
      <c r="I235" s="106" t="s">
        <v>1032</v>
      </c>
      <c r="J235" s="106" t="s">
        <v>356</v>
      </c>
      <c r="K235" s="106" t="s">
        <v>382</v>
      </c>
      <c r="L235" s="106" t="s">
        <v>883</v>
      </c>
      <c r="M235" s="106" t="s">
        <v>388</v>
      </c>
      <c r="N235" s="106" t="s">
        <v>43</v>
      </c>
      <c r="O235" s="106" t="s">
        <v>541</v>
      </c>
      <c r="P235" s="106" t="s">
        <v>865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1613</v>
      </c>
      <c r="D236" s="106" t="s">
        <v>1614</v>
      </c>
      <c r="E236" s="106" t="s">
        <v>788</v>
      </c>
      <c r="F236" s="107">
        <v>0</v>
      </c>
      <c r="G236" s="106" t="s">
        <v>1615</v>
      </c>
      <c r="H236" s="106" t="s">
        <v>53</v>
      </c>
      <c r="I236" s="106" t="s">
        <v>1032</v>
      </c>
      <c r="J236" s="106" t="s">
        <v>356</v>
      </c>
      <c r="K236" s="106" t="s">
        <v>382</v>
      </c>
      <c r="L236" s="106" t="s">
        <v>883</v>
      </c>
      <c r="M236" s="106" t="s">
        <v>388</v>
      </c>
      <c r="N236" s="106" t="s">
        <v>43</v>
      </c>
      <c r="O236" s="106" t="s">
        <v>541</v>
      </c>
      <c r="P236" s="106" t="s">
        <v>865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1616</v>
      </c>
      <c r="D237" s="106" t="s">
        <v>1617</v>
      </c>
      <c r="E237" s="106" t="s">
        <v>788</v>
      </c>
      <c r="F237" s="107">
        <v>0</v>
      </c>
      <c r="G237" s="106" t="s">
        <v>1618</v>
      </c>
      <c r="H237" s="106" t="s">
        <v>53</v>
      </c>
      <c r="I237" s="106" t="s">
        <v>1032</v>
      </c>
      <c r="J237" s="106" t="s">
        <v>356</v>
      </c>
      <c r="K237" s="106" t="s">
        <v>382</v>
      </c>
      <c r="L237" s="106" t="s">
        <v>883</v>
      </c>
      <c r="M237" s="106" t="s">
        <v>388</v>
      </c>
      <c r="N237" s="106" t="s">
        <v>43</v>
      </c>
      <c r="O237" s="106" t="s">
        <v>541</v>
      </c>
      <c r="P237" s="106" t="s">
        <v>865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1619</v>
      </c>
      <c r="D238" s="106" t="s">
        <v>1620</v>
      </c>
      <c r="E238" s="106" t="s">
        <v>788</v>
      </c>
      <c r="F238" s="107">
        <v>0</v>
      </c>
      <c r="G238" s="106" t="s">
        <v>1621</v>
      </c>
      <c r="H238" s="106" t="s">
        <v>53</v>
      </c>
      <c r="I238" s="106" t="s">
        <v>1032</v>
      </c>
      <c r="J238" s="106" t="s">
        <v>356</v>
      </c>
      <c r="K238" s="106" t="s">
        <v>382</v>
      </c>
      <c r="L238" s="106" t="s">
        <v>883</v>
      </c>
      <c r="M238" s="106" t="s">
        <v>388</v>
      </c>
      <c r="N238" s="106" t="s">
        <v>43</v>
      </c>
      <c r="O238" s="106" t="s">
        <v>541</v>
      </c>
      <c r="P238" s="106" t="s">
        <v>865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1622</v>
      </c>
      <c r="D239" s="106" t="s">
        <v>1623</v>
      </c>
      <c r="E239" s="106" t="s">
        <v>788</v>
      </c>
      <c r="F239" s="107">
        <v>0</v>
      </c>
      <c r="G239" s="106" t="s">
        <v>1624</v>
      </c>
      <c r="H239" s="106" t="s">
        <v>53</v>
      </c>
      <c r="I239" s="106" t="s">
        <v>1032</v>
      </c>
      <c r="J239" s="106" t="s">
        <v>356</v>
      </c>
      <c r="K239" s="106" t="s">
        <v>382</v>
      </c>
      <c r="L239" s="106" t="s">
        <v>883</v>
      </c>
      <c r="M239" s="106" t="s">
        <v>388</v>
      </c>
      <c r="N239" s="106" t="s">
        <v>43</v>
      </c>
      <c r="O239" s="106" t="s">
        <v>541</v>
      </c>
      <c r="P239" s="106" t="s">
        <v>865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1625</v>
      </c>
      <c r="D240" s="106" t="s">
        <v>1626</v>
      </c>
      <c r="E240" s="106" t="s">
        <v>788</v>
      </c>
      <c r="F240" s="107">
        <v>0</v>
      </c>
      <c r="G240" s="106" t="s">
        <v>1627</v>
      </c>
      <c r="H240" s="106" t="s">
        <v>71</v>
      </c>
      <c r="I240" s="106" t="s">
        <v>1032</v>
      </c>
      <c r="J240" s="106" t="s">
        <v>356</v>
      </c>
      <c r="K240" s="106" t="s">
        <v>382</v>
      </c>
      <c r="L240" s="106" t="s">
        <v>883</v>
      </c>
      <c r="M240" s="106" t="s">
        <v>388</v>
      </c>
      <c r="N240" s="106" t="s">
        <v>43</v>
      </c>
      <c r="O240" s="106" t="s">
        <v>541</v>
      </c>
      <c r="P240" s="106" t="s">
        <v>865</v>
      </c>
      <c r="Q240" s="106" t="s">
        <v>1572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1628</v>
      </c>
      <c r="D241" s="106" t="s">
        <v>1629</v>
      </c>
      <c r="E241" s="106" t="s">
        <v>788</v>
      </c>
      <c r="F241" s="107">
        <v>0</v>
      </c>
      <c r="G241" s="106" t="s">
        <v>1630</v>
      </c>
      <c r="H241" s="106" t="s">
        <v>55</v>
      </c>
      <c r="I241" s="106" t="s">
        <v>1032</v>
      </c>
      <c r="J241" s="106" t="s">
        <v>356</v>
      </c>
      <c r="K241" s="106" t="s">
        <v>382</v>
      </c>
      <c r="L241" s="106" t="s">
        <v>883</v>
      </c>
      <c r="M241" s="106" t="s">
        <v>388</v>
      </c>
      <c r="N241" s="106" t="s">
        <v>43</v>
      </c>
      <c r="O241" s="106" t="s">
        <v>541</v>
      </c>
      <c r="P241" s="106" t="s">
        <v>865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1631</v>
      </c>
      <c r="D242" s="106" t="s">
        <v>1632</v>
      </c>
      <c r="E242" s="106" t="s">
        <v>788</v>
      </c>
      <c r="F242" s="107">
        <v>0</v>
      </c>
      <c r="G242" s="106" t="s">
        <v>1633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883</v>
      </c>
      <c r="M242" s="106" t="s">
        <v>388</v>
      </c>
      <c r="N242" s="106" t="s">
        <v>43</v>
      </c>
      <c r="O242" s="106" t="s">
        <v>541</v>
      </c>
      <c r="P242" s="106" t="s">
        <v>865</v>
      </c>
      <c r="Q242" s="106" t="s">
        <v>1634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1635</v>
      </c>
      <c r="D243" s="106" t="s">
        <v>1636</v>
      </c>
      <c r="E243" s="106" t="s">
        <v>788</v>
      </c>
      <c r="F243" s="107">
        <v>0</v>
      </c>
      <c r="G243" s="106" t="s">
        <v>1637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883</v>
      </c>
      <c r="M243" s="106" t="s">
        <v>388</v>
      </c>
      <c r="N243" s="106" t="s">
        <v>43</v>
      </c>
      <c r="O243" s="106" t="s">
        <v>541</v>
      </c>
      <c r="P243" s="106" t="s">
        <v>865</v>
      </c>
      <c r="Q243" s="106" t="s">
        <v>1638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1639</v>
      </c>
      <c r="D244" s="106" t="s">
        <v>1640</v>
      </c>
      <c r="E244" s="106" t="s">
        <v>788</v>
      </c>
      <c r="F244" s="107">
        <v>0</v>
      </c>
      <c r="G244" s="106" t="s">
        <v>1641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883</v>
      </c>
      <c r="M244" s="106" t="s">
        <v>388</v>
      </c>
      <c r="N244" s="106" t="s">
        <v>43</v>
      </c>
      <c r="O244" s="106" t="s">
        <v>541</v>
      </c>
      <c r="P244" s="106" t="s">
        <v>865</v>
      </c>
      <c r="Q244" s="106" t="s">
        <v>1642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1643</v>
      </c>
      <c r="D245" s="106" t="s">
        <v>1644</v>
      </c>
      <c r="E245" s="106" t="s">
        <v>788</v>
      </c>
      <c r="F245" s="107">
        <v>0</v>
      </c>
      <c r="G245" s="106" t="s">
        <v>1645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883</v>
      </c>
      <c r="M245" s="106" t="s">
        <v>388</v>
      </c>
      <c r="N245" s="106" t="s">
        <v>43</v>
      </c>
      <c r="O245" s="106" t="s">
        <v>541</v>
      </c>
      <c r="P245" s="106" t="s">
        <v>865</v>
      </c>
      <c r="Q245" s="106" t="s">
        <v>1479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1646</v>
      </c>
      <c r="D246" s="106" t="s">
        <v>1647</v>
      </c>
      <c r="E246" s="106" t="s">
        <v>788</v>
      </c>
      <c r="F246" s="107">
        <v>0</v>
      </c>
      <c r="G246" s="106" t="s">
        <v>1648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883</v>
      </c>
      <c r="M246" s="106" t="s">
        <v>388</v>
      </c>
      <c r="N246" s="106" t="s">
        <v>43</v>
      </c>
      <c r="O246" s="106" t="s">
        <v>541</v>
      </c>
      <c r="P246" s="106" t="s">
        <v>865</v>
      </c>
      <c r="Q246" s="106" t="s">
        <v>1649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1650</v>
      </c>
      <c r="D247" s="106" t="s">
        <v>1651</v>
      </c>
      <c r="E247" s="106" t="s">
        <v>788</v>
      </c>
      <c r="F247" s="107">
        <v>0</v>
      </c>
      <c r="G247" s="106" t="s">
        <v>1652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879</v>
      </c>
      <c r="M247" s="106" t="s">
        <v>389</v>
      </c>
      <c r="O247" s="106" t="s">
        <v>542</v>
      </c>
      <c r="P247" s="106" t="s">
        <v>865</v>
      </c>
      <c r="Q247" s="106" t="s">
        <v>1653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1654</v>
      </c>
      <c r="D248" s="106" t="s">
        <v>1655</v>
      </c>
      <c r="E248" s="106" t="s">
        <v>788</v>
      </c>
      <c r="F248" s="107">
        <v>0</v>
      </c>
      <c r="G248" s="106" t="s">
        <v>1656</v>
      </c>
      <c r="H248" s="106" t="s">
        <v>252</v>
      </c>
      <c r="I248" s="106" t="s">
        <v>887</v>
      </c>
      <c r="J248" s="106" t="s">
        <v>792</v>
      </c>
      <c r="K248" s="106" t="s">
        <v>382</v>
      </c>
      <c r="L248" s="106" t="s">
        <v>883</v>
      </c>
      <c r="M248" s="106" t="s">
        <v>388</v>
      </c>
      <c r="N248" s="106" t="s">
        <v>44</v>
      </c>
      <c r="O248" s="106" t="s">
        <v>541</v>
      </c>
      <c r="P248" s="106" t="s">
        <v>865</v>
      </c>
      <c r="Q248" s="106" t="s">
        <v>1479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1657</v>
      </c>
      <c r="D249" s="106" t="s">
        <v>1658</v>
      </c>
      <c r="E249" s="106" t="s">
        <v>788</v>
      </c>
      <c r="F249" s="107">
        <v>0</v>
      </c>
      <c r="G249" s="106" t="s">
        <v>1659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883</v>
      </c>
      <c r="M249" s="106" t="s">
        <v>388</v>
      </c>
      <c r="N249" s="106" t="s">
        <v>44</v>
      </c>
      <c r="O249" s="106" t="s">
        <v>541</v>
      </c>
      <c r="P249" s="106" t="s">
        <v>865</v>
      </c>
      <c r="Q249" s="106" t="s">
        <v>1642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1660</v>
      </c>
      <c r="D250" s="106" t="s">
        <v>1661</v>
      </c>
      <c r="E250" s="106" t="s">
        <v>788</v>
      </c>
      <c r="F250" s="107">
        <v>0</v>
      </c>
      <c r="G250" s="106" t="s">
        <v>1662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883</v>
      </c>
      <c r="M250" s="106" t="s">
        <v>388</v>
      </c>
      <c r="N250" s="106" t="s">
        <v>44</v>
      </c>
      <c r="O250" s="106" t="s">
        <v>541</v>
      </c>
      <c r="P250" s="106" t="s">
        <v>865</v>
      </c>
      <c r="Q250" s="106" t="s">
        <v>1663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1664</v>
      </c>
      <c r="D251" s="106" t="s">
        <v>1665</v>
      </c>
      <c r="E251" s="106" t="s">
        <v>788</v>
      </c>
      <c r="F251" s="107">
        <v>0</v>
      </c>
      <c r="G251" s="106" t="s">
        <v>1666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883</v>
      </c>
      <c r="M251" s="106" t="s">
        <v>388</v>
      </c>
      <c r="N251" s="106" t="s">
        <v>44</v>
      </c>
      <c r="O251" s="106" t="s">
        <v>541</v>
      </c>
      <c r="P251" s="106" t="s">
        <v>865</v>
      </c>
      <c r="Q251" s="106" t="s">
        <v>1667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1668</v>
      </c>
      <c r="D252" s="106" t="s">
        <v>1669</v>
      </c>
      <c r="E252" s="106" t="s">
        <v>788</v>
      </c>
      <c r="F252" s="107">
        <v>0</v>
      </c>
      <c r="G252" s="106" t="s">
        <v>1670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883</v>
      </c>
      <c r="M252" s="106" t="s">
        <v>388</v>
      </c>
      <c r="N252" s="106" t="s">
        <v>44</v>
      </c>
      <c r="O252" s="106" t="s">
        <v>541</v>
      </c>
      <c r="P252" s="106" t="s">
        <v>865</v>
      </c>
      <c r="Q252" s="106" t="s">
        <v>1671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1672</v>
      </c>
      <c r="D253" s="106" t="s">
        <v>1673</v>
      </c>
      <c r="E253" s="106" t="s">
        <v>788</v>
      </c>
      <c r="F253" s="107">
        <v>0</v>
      </c>
      <c r="G253" s="106" t="s">
        <v>1674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883</v>
      </c>
      <c r="M253" s="106" t="s">
        <v>389</v>
      </c>
      <c r="O253" s="106" t="s">
        <v>542</v>
      </c>
      <c r="P253" s="106" t="s">
        <v>865</v>
      </c>
      <c r="Q253" s="106" t="s">
        <v>1642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1675</v>
      </c>
      <c r="D254" s="106" t="s">
        <v>1676</v>
      </c>
      <c r="E254" s="106" t="s">
        <v>788</v>
      </c>
      <c r="F254" s="107">
        <v>0</v>
      </c>
      <c r="G254" s="106" t="s">
        <v>1677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883</v>
      </c>
      <c r="M254" s="106" t="s">
        <v>389</v>
      </c>
      <c r="O254" s="106" t="s">
        <v>542</v>
      </c>
      <c r="P254" s="106" t="s">
        <v>865</v>
      </c>
      <c r="Q254" s="106" t="s">
        <v>1642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1678</v>
      </c>
      <c r="D255" s="106" t="s">
        <v>1679</v>
      </c>
      <c r="E255" s="106" t="s">
        <v>788</v>
      </c>
      <c r="F255" s="107">
        <v>0</v>
      </c>
      <c r="G255" s="106" t="s">
        <v>1680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872</v>
      </c>
      <c r="M255" s="106" t="s">
        <v>389</v>
      </c>
      <c r="O255" s="106" t="s">
        <v>542</v>
      </c>
      <c r="P255" s="106" t="s">
        <v>865</v>
      </c>
      <c r="Q255" s="106" t="s">
        <v>1431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1681</v>
      </c>
      <c r="D256" s="106" t="s">
        <v>1682</v>
      </c>
      <c r="E256" s="106" t="s">
        <v>788</v>
      </c>
      <c r="F256" s="107">
        <v>0</v>
      </c>
      <c r="G256" s="106" t="s">
        <v>1683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883</v>
      </c>
      <c r="M256" s="106" t="s">
        <v>389</v>
      </c>
      <c r="O256" s="106" t="s">
        <v>542</v>
      </c>
      <c r="P256" s="106" t="s">
        <v>865</v>
      </c>
      <c r="Q256" s="106" t="s">
        <v>1684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1685</v>
      </c>
      <c r="D257" s="106" t="s">
        <v>1686</v>
      </c>
      <c r="E257" s="106" t="s">
        <v>788</v>
      </c>
      <c r="F257" s="107">
        <v>0</v>
      </c>
      <c r="G257" s="106" t="s">
        <v>1687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883</v>
      </c>
      <c r="M257" s="106" t="s">
        <v>389</v>
      </c>
      <c r="O257" s="106" t="s">
        <v>542</v>
      </c>
      <c r="P257" s="106" t="s">
        <v>865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1688</v>
      </c>
      <c r="D258" s="106" t="s">
        <v>1689</v>
      </c>
      <c r="E258" s="106" t="s">
        <v>788</v>
      </c>
      <c r="F258" s="107">
        <v>0</v>
      </c>
      <c r="G258" s="106" t="s">
        <v>1690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883</v>
      </c>
      <c r="M258" s="106" t="s">
        <v>389</v>
      </c>
      <c r="O258" s="106" t="s">
        <v>542</v>
      </c>
      <c r="P258" s="106" t="s">
        <v>865</v>
      </c>
      <c r="Q258" s="106" t="s">
        <v>1572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1691</v>
      </c>
      <c r="D259" s="106" t="s">
        <v>1692</v>
      </c>
      <c r="E259" s="106" t="s">
        <v>788</v>
      </c>
      <c r="F259" s="107">
        <v>0</v>
      </c>
      <c r="G259" s="106" t="s">
        <v>1693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883</v>
      </c>
      <c r="M259" s="106" t="s">
        <v>388</v>
      </c>
      <c r="N259" s="106" t="s">
        <v>43</v>
      </c>
      <c r="O259" s="106" t="s">
        <v>541</v>
      </c>
      <c r="P259" s="106" t="s">
        <v>865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1694</v>
      </c>
      <c r="D260" s="106" t="s">
        <v>1695</v>
      </c>
      <c r="E260" s="106" t="s">
        <v>788</v>
      </c>
      <c r="F260" s="107">
        <v>0</v>
      </c>
      <c r="G260" s="106" t="s">
        <v>1696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883</v>
      </c>
      <c r="M260" s="106" t="s">
        <v>388</v>
      </c>
      <c r="N260" s="106" t="s">
        <v>43</v>
      </c>
      <c r="O260" s="106" t="s">
        <v>541</v>
      </c>
      <c r="P260" s="106" t="s">
        <v>865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1697</v>
      </c>
      <c r="D261" s="106" t="s">
        <v>1698</v>
      </c>
      <c r="E261" s="106" t="s">
        <v>788</v>
      </c>
      <c r="F261" s="107">
        <v>0</v>
      </c>
      <c r="G261" s="106" t="s">
        <v>1699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883</v>
      </c>
      <c r="M261" s="106" t="s">
        <v>388</v>
      </c>
      <c r="N261" s="106" t="s">
        <v>43</v>
      </c>
      <c r="O261" s="106" t="s">
        <v>541</v>
      </c>
      <c r="P261" s="106" t="s">
        <v>865</v>
      </c>
      <c r="Q261" s="106" t="s">
        <v>1572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1700</v>
      </c>
      <c r="D262" s="106" t="s">
        <v>1701</v>
      </c>
      <c r="E262" s="106" t="s">
        <v>788</v>
      </c>
      <c r="F262" s="107">
        <v>0</v>
      </c>
      <c r="G262" s="106" t="s">
        <v>1702</v>
      </c>
      <c r="H262" s="106" t="s">
        <v>119</v>
      </c>
      <c r="I262" s="106" t="s">
        <v>887</v>
      </c>
      <c r="J262" s="106" t="s">
        <v>792</v>
      </c>
      <c r="K262" s="106" t="s">
        <v>382</v>
      </c>
      <c r="L262" s="106" t="s">
        <v>883</v>
      </c>
      <c r="M262" s="106" t="s">
        <v>388</v>
      </c>
      <c r="N262" s="106" t="s">
        <v>44</v>
      </c>
      <c r="O262" s="106" t="s">
        <v>541</v>
      </c>
      <c r="P262" s="106" t="s">
        <v>865</v>
      </c>
      <c r="Q262" s="106" t="s">
        <v>1703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1704</v>
      </c>
      <c r="D263" s="106" t="s">
        <v>1705</v>
      </c>
      <c r="E263" s="106" t="s">
        <v>788</v>
      </c>
      <c r="F263" s="107">
        <v>0</v>
      </c>
      <c r="G263" s="106" t="s">
        <v>1706</v>
      </c>
      <c r="H263" s="106" t="s">
        <v>116</v>
      </c>
      <c r="I263" s="106" t="s">
        <v>887</v>
      </c>
      <c r="J263" s="106" t="s">
        <v>792</v>
      </c>
      <c r="K263" s="106" t="s">
        <v>382</v>
      </c>
      <c r="L263" s="106" t="s">
        <v>883</v>
      </c>
      <c r="M263" s="106" t="s">
        <v>388</v>
      </c>
      <c r="N263" s="106" t="s">
        <v>44</v>
      </c>
      <c r="O263" s="106" t="s">
        <v>541</v>
      </c>
      <c r="P263" s="106" t="s">
        <v>865</v>
      </c>
      <c r="Q263" s="106" t="s">
        <v>1707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1708</v>
      </c>
      <c r="D264" s="106" t="s">
        <v>1709</v>
      </c>
      <c r="E264" s="106" t="s">
        <v>788</v>
      </c>
      <c r="F264" s="107">
        <v>0</v>
      </c>
      <c r="G264" s="106" t="s">
        <v>1710</v>
      </c>
      <c r="H264" s="106" t="s">
        <v>119</v>
      </c>
      <c r="I264" s="106" t="s">
        <v>887</v>
      </c>
      <c r="J264" s="106" t="s">
        <v>792</v>
      </c>
      <c r="K264" s="106" t="s">
        <v>382</v>
      </c>
      <c r="L264" s="106" t="s">
        <v>883</v>
      </c>
      <c r="M264" s="106" t="s">
        <v>388</v>
      </c>
      <c r="N264" s="106" t="s">
        <v>44</v>
      </c>
      <c r="O264" s="106" t="s">
        <v>541</v>
      </c>
      <c r="P264" s="106" t="s">
        <v>865</v>
      </c>
      <c r="Q264" s="106" t="s">
        <v>1703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1711</v>
      </c>
      <c r="D265" s="106" t="s">
        <v>1712</v>
      </c>
      <c r="E265" s="106" t="s">
        <v>788</v>
      </c>
      <c r="F265" s="107">
        <v>0</v>
      </c>
      <c r="G265" s="106" t="s">
        <v>1713</v>
      </c>
      <c r="H265" s="106" t="s">
        <v>246</v>
      </c>
      <c r="I265" s="106" t="s">
        <v>1714</v>
      </c>
      <c r="J265" s="106" t="s">
        <v>792</v>
      </c>
      <c r="K265" s="106" t="s">
        <v>382</v>
      </c>
      <c r="L265" s="106" t="s">
        <v>883</v>
      </c>
      <c r="M265" s="106" t="s">
        <v>388</v>
      </c>
      <c r="O265" s="106" t="s">
        <v>541</v>
      </c>
      <c r="P265" s="106" t="s">
        <v>865</v>
      </c>
      <c r="Q265" s="106" t="s">
        <v>1715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1716</v>
      </c>
      <c r="D266" s="106" t="s">
        <v>1717</v>
      </c>
      <c r="E266" s="106" t="s">
        <v>788</v>
      </c>
      <c r="F266" s="107">
        <v>0</v>
      </c>
      <c r="G266" s="106" t="s">
        <v>1718</v>
      </c>
      <c r="H266" s="106" t="s">
        <v>241</v>
      </c>
      <c r="I266" s="106" t="s">
        <v>1714</v>
      </c>
      <c r="J266" s="106" t="s">
        <v>792</v>
      </c>
      <c r="K266" s="106" t="s">
        <v>382</v>
      </c>
      <c r="L266" s="106" t="s">
        <v>883</v>
      </c>
      <c r="M266" s="106" t="s">
        <v>388</v>
      </c>
      <c r="O266" s="106" t="s">
        <v>541</v>
      </c>
      <c r="P266" s="106" t="s">
        <v>865</v>
      </c>
      <c r="Q266" s="106" t="s">
        <v>1719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1720</v>
      </c>
      <c r="D267" s="106" t="s">
        <v>1721</v>
      </c>
      <c r="E267" s="106" t="s">
        <v>788</v>
      </c>
      <c r="F267" s="107">
        <v>0</v>
      </c>
      <c r="G267" s="106" t="s">
        <v>1722</v>
      </c>
      <c r="H267" s="106" t="s">
        <v>245</v>
      </c>
      <c r="I267" s="106" t="s">
        <v>1714</v>
      </c>
      <c r="J267" s="106" t="s">
        <v>792</v>
      </c>
      <c r="K267" s="106" t="s">
        <v>382</v>
      </c>
      <c r="L267" s="106" t="s">
        <v>883</v>
      </c>
      <c r="M267" s="106" t="s">
        <v>388</v>
      </c>
      <c r="O267" s="106" t="s">
        <v>541</v>
      </c>
      <c r="P267" s="106" t="s">
        <v>865</v>
      </c>
      <c r="Q267" s="106" t="s">
        <v>1723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1724</v>
      </c>
      <c r="D268" s="106" t="s">
        <v>1725</v>
      </c>
      <c r="E268" s="106" t="s">
        <v>788</v>
      </c>
      <c r="F268" s="107">
        <v>0</v>
      </c>
      <c r="G268" s="106" t="s">
        <v>1726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879</v>
      </c>
      <c r="M268" s="106" t="s">
        <v>388</v>
      </c>
      <c r="N268" s="106" t="s">
        <v>43</v>
      </c>
      <c r="O268" s="106" t="s">
        <v>541</v>
      </c>
      <c r="P268" s="106" t="s">
        <v>865</v>
      </c>
      <c r="Q268" s="106" t="s">
        <v>1727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1728</v>
      </c>
      <c r="D269" s="106" t="s">
        <v>1729</v>
      </c>
      <c r="E269" s="106" t="s">
        <v>788</v>
      </c>
      <c r="F269" s="107">
        <v>0</v>
      </c>
      <c r="G269" s="106" t="s">
        <v>1730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879</v>
      </c>
      <c r="M269" s="106" t="s">
        <v>388</v>
      </c>
      <c r="N269" s="106" t="s">
        <v>43</v>
      </c>
      <c r="O269" s="106" t="s">
        <v>541</v>
      </c>
      <c r="P269" s="106" t="s">
        <v>865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1731</v>
      </c>
      <c r="D270" s="106" t="s">
        <v>1732</v>
      </c>
      <c r="E270" s="106" t="s">
        <v>788</v>
      </c>
      <c r="F270" s="107">
        <v>0</v>
      </c>
      <c r="G270" s="106" t="s">
        <v>1733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879</v>
      </c>
      <c r="M270" s="106" t="s">
        <v>388</v>
      </c>
      <c r="N270" s="106" t="s">
        <v>43</v>
      </c>
      <c r="O270" s="106" t="s">
        <v>541</v>
      </c>
      <c r="P270" s="106" t="s">
        <v>865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1734</v>
      </c>
      <c r="D271" s="106" t="s">
        <v>1735</v>
      </c>
      <c r="E271" s="106" t="s">
        <v>788</v>
      </c>
      <c r="F271" s="107">
        <v>0</v>
      </c>
      <c r="G271" s="106" t="s">
        <v>1736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879</v>
      </c>
      <c r="M271" s="106" t="s">
        <v>388</v>
      </c>
      <c r="N271" s="106" t="s">
        <v>43</v>
      </c>
      <c r="O271" s="106" t="s">
        <v>541</v>
      </c>
      <c r="P271" s="106" t="s">
        <v>865</v>
      </c>
      <c r="Q271" s="106" t="s">
        <v>1509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1737</v>
      </c>
      <c r="D272" s="106" t="s">
        <v>1738</v>
      </c>
      <c r="E272" s="106" t="s">
        <v>788</v>
      </c>
      <c r="F272" s="107">
        <v>0</v>
      </c>
      <c r="G272" s="106" t="s">
        <v>1739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879</v>
      </c>
      <c r="M272" s="106" t="s">
        <v>388</v>
      </c>
      <c r="N272" s="106" t="s">
        <v>43</v>
      </c>
      <c r="O272" s="106" t="s">
        <v>541</v>
      </c>
      <c r="P272" s="106" t="s">
        <v>865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1740</v>
      </c>
      <c r="D273" s="106" t="s">
        <v>1741</v>
      </c>
      <c r="E273" s="106" t="s">
        <v>788</v>
      </c>
      <c r="F273" s="107">
        <v>0</v>
      </c>
      <c r="G273" s="106" t="s">
        <v>1742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883</v>
      </c>
      <c r="M273" s="106" t="s">
        <v>388</v>
      </c>
      <c r="N273" s="106" t="s">
        <v>43</v>
      </c>
      <c r="O273" s="106" t="s">
        <v>541</v>
      </c>
      <c r="P273" s="106" t="s">
        <v>865</v>
      </c>
      <c r="Q273" s="106" t="s">
        <v>1634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1743</v>
      </c>
      <c r="D274" s="106" t="s">
        <v>1744</v>
      </c>
      <c r="E274" s="106" t="s">
        <v>788</v>
      </c>
      <c r="F274" s="107">
        <v>0</v>
      </c>
      <c r="G274" s="106" t="s">
        <v>1745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883</v>
      </c>
      <c r="M274" s="106" t="s">
        <v>388</v>
      </c>
      <c r="N274" s="106" t="s">
        <v>43</v>
      </c>
      <c r="O274" s="106" t="s">
        <v>541</v>
      </c>
      <c r="P274" s="106" t="s">
        <v>865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1746</v>
      </c>
      <c r="D275" s="106" t="s">
        <v>1747</v>
      </c>
      <c r="E275" s="106" t="s">
        <v>788</v>
      </c>
      <c r="F275" s="107">
        <v>0</v>
      </c>
      <c r="G275" s="106" t="s">
        <v>1748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883</v>
      </c>
      <c r="M275" s="106" t="s">
        <v>388</v>
      </c>
      <c r="N275" s="106" t="s">
        <v>43</v>
      </c>
      <c r="O275" s="106" t="s">
        <v>541</v>
      </c>
      <c r="P275" s="106" t="s">
        <v>865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1749</v>
      </c>
      <c r="D276" s="106" t="s">
        <v>1750</v>
      </c>
      <c r="E276" s="106" t="s">
        <v>788</v>
      </c>
      <c r="F276" s="107">
        <v>0</v>
      </c>
      <c r="G276" s="106" t="s">
        <v>1751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883</v>
      </c>
      <c r="M276" s="106" t="s">
        <v>388</v>
      </c>
      <c r="N276" s="106" t="s">
        <v>43</v>
      </c>
      <c r="O276" s="106" t="s">
        <v>541</v>
      </c>
      <c r="P276" s="106" t="s">
        <v>865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1752</v>
      </c>
      <c r="D277" s="106" t="s">
        <v>1753</v>
      </c>
      <c r="E277" s="106" t="s">
        <v>788</v>
      </c>
      <c r="F277" s="107">
        <v>0</v>
      </c>
      <c r="G277" s="106" t="s">
        <v>1754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883</v>
      </c>
      <c r="M277" s="106" t="s">
        <v>388</v>
      </c>
      <c r="N277" s="106" t="s">
        <v>43</v>
      </c>
      <c r="O277" s="106" t="s">
        <v>386</v>
      </c>
      <c r="P277" s="106" t="s">
        <v>865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1755</v>
      </c>
      <c r="D278" s="106" t="s">
        <v>1756</v>
      </c>
      <c r="E278" s="106" t="s">
        <v>788</v>
      </c>
      <c r="F278" s="107">
        <v>0</v>
      </c>
      <c r="G278" s="106" t="s">
        <v>1757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883</v>
      </c>
      <c r="M278" s="106" t="s">
        <v>388</v>
      </c>
      <c r="N278" s="106" t="s">
        <v>43</v>
      </c>
      <c r="O278" s="106" t="s">
        <v>386</v>
      </c>
      <c r="P278" s="106" t="s">
        <v>865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1758</v>
      </c>
      <c r="D279" s="106" t="s">
        <v>1759</v>
      </c>
      <c r="E279" s="106" t="s">
        <v>788</v>
      </c>
      <c r="F279" s="107">
        <v>0</v>
      </c>
      <c r="G279" s="106" t="s">
        <v>1760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883</v>
      </c>
      <c r="M279" s="106" t="s">
        <v>388</v>
      </c>
      <c r="N279" s="106" t="s">
        <v>43</v>
      </c>
      <c r="O279" s="106" t="s">
        <v>541</v>
      </c>
      <c r="P279" s="106" t="s">
        <v>865</v>
      </c>
      <c r="Q279" s="106" t="s">
        <v>1642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1761</v>
      </c>
      <c r="D280" s="106" t="s">
        <v>1762</v>
      </c>
      <c r="E280" s="106" t="s">
        <v>788</v>
      </c>
      <c r="F280" s="107">
        <v>0</v>
      </c>
      <c r="G280" s="106" t="s">
        <v>1763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883</v>
      </c>
      <c r="M280" s="106" t="s">
        <v>388</v>
      </c>
      <c r="N280" s="106" t="s">
        <v>43</v>
      </c>
      <c r="O280" s="106" t="s">
        <v>541</v>
      </c>
      <c r="P280" s="106" t="s">
        <v>865</v>
      </c>
      <c r="Q280" s="106" t="s">
        <v>1764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1765</v>
      </c>
      <c r="D281" s="106" t="s">
        <v>1766</v>
      </c>
      <c r="E281" s="106" t="s">
        <v>788</v>
      </c>
      <c r="F281" s="107">
        <v>0</v>
      </c>
      <c r="G281" s="106" t="s">
        <v>1767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883</v>
      </c>
      <c r="M281" s="106" t="s">
        <v>388</v>
      </c>
      <c r="N281" s="106" t="s">
        <v>43</v>
      </c>
      <c r="O281" s="106" t="s">
        <v>541</v>
      </c>
      <c r="P281" s="106" t="s">
        <v>865</v>
      </c>
      <c r="Q281" s="106" t="s">
        <v>1768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1769</v>
      </c>
      <c r="D282" s="106" t="s">
        <v>1770</v>
      </c>
      <c r="E282" s="106" t="s">
        <v>788</v>
      </c>
      <c r="F282" s="107">
        <v>0</v>
      </c>
      <c r="G282" s="106" t="s">
        <v>1771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879</v>
      </c>
      <c r="M282" s="106" t="s">
        <v>388</v>
      </c>
      <c r="N282" s="106" t="s">
        <v>43</v>
      </c>
      <c r="O282" s="106" t="s">
        <v>541</v>
      </c>
      <c r="P282" s="106" t="s">
        <v>865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1772</v>
      </c>
      <c r="D283" s="106" t="s">
        <v>1773</v>
      </c>
      <c r="E283" s="106" t="s">
        <v>788</v>
      </c>
      <c r="F283" s="107">
        <v>0</v>
      </c>
      <c r="G283" s="106" t="s">
        <v>1774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879</v>
      </c>
      <c r="M283" s="106" t="s">
        <v>388</v>
      </c>
      <c r="N283" s="106" t="s">
        <v>43</v>
      </c>
      <c r="O283" s="106" t="s">
        <v>541</v>
      </c>
      <c r="P283" s="106" t="s">
        <v>865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1775</v>
      </c>
      <c r="D284" s="106" t="s">
        <v>1776</v>
      </c>
      <c r="E284" s="106" t="s">
        <v>788</v>
      </c>
      <c r="F284" s="107">
        <v>0</v>
      </c>
      <c r="G284" s="106" t="s">
        <v>1777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883</v>
      </c>
      <c r="M284" s="106" t="s">
        <v>388</v>
      </c>
      <c r="N284" s="106" t="s">
        <v>43</v>
      </c>
      <c r="O284" s="106" t="s">
        <v>386</v>
      </c>
      <c r="P284" s="106" t="s">
        <v>865</v>
      </c>
      <c r="Q284" s="106" t="s">
        <v>1778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1779</v>
      </c>
      <c r="D285" s="106" t="s">
        <v>1780</v>
      </c>
      <c r="E285" s="106" t="s">
        <v>788</v>
      </c>
      <c r="F285" s="107">
        <v>0</v>
      </c>
      <c r="G285" s="106" t="s">
        <v>1781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883</v>
      </c>
      <c r="M285" s="106" t="s">
        <v>388</v>
      </c>
      <c r="N285" s="106" t="s">
        <v>43</v>
      </c>
      <c r="O285" s="106" t="s">
        <v>386</v>
      </c>
      <c r="P285" s="106" t="s">
        <v>865</v>
      </c>
      <c r="Q285" s="106" t="s">
        <v>1782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1783</v>
      </c>
      <c r="D286" s="106" t="s">
        <v>1784</v>
      </c>
      <c r="E286" s="106" t="s">
        <v>788</v>
      </c>
      <c r="F286" s="107">
        <v>0</v>
      </c>
      <c r="G286" s="106" t="s">
        <v>1785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883</v>
      </c>
      <c r="M286" s="106" t="s">
        <v>388</v>
      </c>
      <c r="N286" s="106" t="s">
        <v>43</v>
      </c>
      <c r="O286" s="106" t="s">
        <v>386</v>
      </c>
      <c r="P286" s="106" t="s">
        <v>865</v>
      </c>
      <c r="Q286" s="106" t="s">
        <v>1786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1787</v>
      </c>
      <c r="D287" s="106" t="s">
        <v>1788</v>
      </c>
      <c r="E287" s="106" t="s">
        <v>788</v>
      </c>
      <c r="F287" s="107">
        <v>0</v>
      </c>
      <c r="G287" s="106" t="s">
        <v>1789</v>
      </c>
      <c r="H287" s="106" t="s">
        <v>277</v>
      </c>
      <c r="I287" s="106" t="s">
        <v>1032</v>
      </c>
      <c r="J287" s="106" t="s">
        <v>356</v>
      </c>
      <c r="K287" s="106" t="s">
        <v>382</v>
      </c>
      <c r="L287" s="106" t="s">
        <v>883</v>
      </c>
      <c r="M287" s="106" t="s">
        <v>388</v>
      </c>
      <c r="N287" s="106" t="s">
        <v>43</v>
      </c>
      <c r="O287" s="106" t="s">
        <v>386</v>
      </c>
      <c r="P287" s="106" t="s">
        <v>865</v>
      </c>
      <c r="Q287" s="106" t="s">
        <v>1790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1791</v>
      </c>
      <c r="D288" s="106" t="s">
        <v>1792</v>
      </c>
      <c r="E288" s="106" t="s">
        <v>788</v>
      </c>
      <c r="F288" s="107">
        <v>0</v>
      </c>
      <c r="G288" s="106" t="s">
        <v>1793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883</v>
      </c>
      <c r="M288" s="106" t="s">
        <v>388</v>
      </c>
      <c r="N288" s="106" t="s">
        <v>43</v>
      </c>
      <c r="O288" s="106" t="s">
        <v>541</v>
      </c>
      <c r="P288" s="106" t="s">
        <v>865</v>
      </c>
      <c r="Q288" s="106" t="s">
        <v>1119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1794</v>
      </c>
      <c r="D289" s="106" t="s">
        <v>1795</v>
      </c>
      <c r="E289" s="106" t="s">
        <v>788</v>
      </c>
      <c r="F289" s="107">
        <v>0</v>
      </c>
      <c r="G289" s="106" t="s">
        <v>1796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883</v>
      </c>
      <c r="M289" s="106" t="s">
        <v>388</v>
      </c>
      <c r="N289" s="106" t="s">
        <v>43</v>
      </c>
      <c r="O289" s="106" t="s">
        <v>541</v>
      </c>
      <c r="P289" s="106" t="s">
        <v>865</v>
      </c>
      <c r="Q289" s="106" t="s">
        <v>1119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1797</v>
      </c>
      <c r="D290" s="106" t="s">
        <v>1798</v>
      </c>
      <c r="E290" s="106" t="s">
        <v>788</v>
      </c>
      <c r="F290" s="107">
        <v>0</v>
      </c>
      <c r="G290" s="106" t="s">
        <v>1799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883</v>
      </c>
      <c r="M290" s="106" t="s">
        <v>388</v>
      </c>
      <c r="N290" s="106" t="s">
        <v>43</v>
      </c>
      <c r="O290" s="106" t="s">
        <v>541</v>
      </c>
      <c r="P290" s="106" t="s">
        <v>865</v>
      </c>
      <c r="Q290" s="106" t="s">
        <v>1396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1800</v>
      </c>
      <c r="D291" s="106" t="s">
        <v>1801</v>
      </c>
      <c r="E291" s="106" t="s">
        <v>788</v>
      </c>
      <c r="F291" s="107">
        <v>0</v>
      </c>
      <c r="G291" s="106" t="s">
        <v>1802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883</v>
      </c>
      <c r="M291" s="106" t="s">
        <v>388</v>
      </c>
      <c r="N291" s="106" t="s">
        <v>43</v>
      </c>
      <c r="O291" s="106" t="s">
        <v>386</v>
      </c>
      <c r="P291" s="106" t="s">
        <v>865</v>
      </c>
      <c r="Q291" s="106" t="s">
        <v>1634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1803</v>
      </c>
      <c r="D292" s="106" t="s">
        <v>1804</v>
      </c>
      <c r="E292" s="106" t="s">
        <v>788</v>
      </c>
      <c r="F292" s="107">
        <v>0</v>
      </c>
      <c r="G292" s="106" t="s">
        <v>1805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883</v>
      </c>
      <c r="M292" s="106" t="s">
        <v>388</v>
      </c>
      <c r="N292" s="106" t="s">
        <v>43</v>
      </c>
      <c r="O292" s="106" t="s">
        <v>386</v>
      </c>
      <c r="P292" s="106" t="s">
        <v>865</v>
      </c>
      <c r="Q292" s="106" t="s">
        <v>1806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1807</v>
      </c>
      <c r="D293" s="106" t="s">
        <v>1808</v>
      </c>
      <c r="E293" s="106" t="s">
        <v>788</v>
      </c>
      <c r="F293" s="107">
        <v>0</v>
      </c>
      <c r="G293" s="106" t="s">
        <v>1809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883</v>
      </c>
      <c r="M293" s="106" t="s">
        <v>388</v>
      </c>
      <c r="N293" s="106" t="s">
        <v>43</v>
      </c>
      <c r="O293" s="106" t="s">
        <v>386</v>
      </c>
      <c r="P293" s="106" t="s">
        <v>865</v>
      </c>
      <c r="Q293" s="106" t="s">
        <v>1810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1811</v>
      </c>
      <c r="D294" s="106" t="s">
        <v>1812</v>
      </c>
      <c r="E294" s="106" t="s">
        <v>788</v>
      </c>
      <c r="F294" s="107">
        <v>0</v>
      </c>
      <c r="G294" s="106" t="s">
        <v>1813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883</v>
      </c>
      <c r="M294" s="106" t="s">
        <v>388</v>
      </c>
      <c r="N294" s="106" t="s">
        <v>44</v>
      </c>
      <c r="O294" s="106" t="s">
        <v>541</v>
      </c>
      <c r="P294" s="106" t="s">
        <v>865</v>
      </c>
      <c r="Q294" s="106" t="s">
        <v>1814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1815</v>
      </c>
      <c r="D295" s="106" t="s">
        <v>1816</v>
      </c>
      <c r="E295" s="106" t="s">
        <v>788</v>
      </c>
      <c r="F295" s="107">
        <v>0</v>
      </c>
      <c r="G295" s="106" t="s">
        <v>1817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883</v>
      </c>
      <c r="M295" s="106" t="s">
        <v>388</v>
      </c>
      <c r="N295" s="106" t="s">
        <v>44</v>
      </c>
      <c r="O295" s="106" t="s">
        <v>541</v>
      </c>
      <c r="P295" s="106" t="s">
        <v>865</v>
      </c>
      <c r="Q295" s="106" t="s">
        <v>1818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1819</v>
      </c>
      <c r="D296" s="106" t="s">
        <v>1820</v>
      </c>
      <c r="E296" s="106" t="s">
        <v>788</v>
      </c>
      <c r="F296" s="107">
        <v>0</v>
      </c>
      <c r="G296" s="106" t="s">
        <v>1821</v>
      </c>
      <c r="H296" s="106" t="s">
        <v>78</v>
      </c>
      <c r="I296" s="106" t="s">
        <v>887</v>
      </c>
      <c r="J296" s="106" t="s">
        <v>792</v>
      </c>
      <c r="K296" s="106" t="s">
        <v>382</v>
      </c>
      <c r="L296" s="106" t="s">
        <v>883</v>
      </c>
      <c r="M296" s="106" t="s">
        <v>388</v>
      </c>
      <c r="N296" s="106" t="s">
        <v>44</v>
      </c>
      <c r="O296" s="106" t="s">
        <v>541</v>
      </c>
      <c r="P296" s="106" t="s">
        <v>865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1822</v>
      </c>
      <c r="D297" s="106" t="s">
        <v>1823</v>
      </c>
      <c r="E297" s="106" t="s">
        <v>788</v>
      </c>
      <c r="F297" s="107">
        <v>0</v>
      </c>
      <c r="G297" s="106" t="s">
        <v>1824</v>
      </c>
      <c r="H297" s="106" t="s">
        <v>78</v>
      </c>
      <c r="I297" s="106" t="s">
        <v>887</v>
      </c>
      <c r="J297" s="106" t="s">
        <v>792</v>
      </c>
      <c r="K297" s="106" t="s">
        <v>382</v>
      </c>
      <c r="L297" s="106" t="s">
        <v>883</v>
      </c>
      <c r="M297" s="106" t="s">
        <v>388</v>
      </c>
      <c r="N297" s="106" t="s">
        <v>44</v>
      </c>
      <c r="O297" s="106" t="s">
        <v>541</v>
      </c>
      <c r="P297" s="106" t="s">
        <v>865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1825</v>
      </c>
      <c r="D298" s="106" t="s">
        <v>1826</v>
      </c>
      <c r="E298" s="106" t="s">
        <v>788</v>
      </c>
      <c r="F298" s="107">
        <v>0</v>
      </c>
      <c r="G298" s="106" t="s">
        <v>1827</v>
      </c>
      <c r="H298" s="106" t="s">
        <v>55</v>
      </c>
      <c r="I298" s="106" t="s">
        <v>887</v>
      </c>
      <c r="J298" s="106" t="s">
        <v>792</v>
      </c>
      <c r="K298" s="106" t="s">
        <v>382</v>
      </c>
      <c r="L298" s="106" t="s">
        <v>883</v>
      </c>
      <c r="M298" s="106" t="s">
        <v>388</v>
      </c>
      <c r="N298" s="106" t="s">
        <v>44</v>
      </c>
      <c r="O298" s="106" t="s">
        <v>541</v>
      </c>
      <c r="P298" s="106" t="s">
        <v>865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1828</v>
      </c>
      <c r="D299" s="106" t="s">
        <v>1829</v>
      </c>
      <c r="E299" s="106" t="s">
        <v>788</v>
      </c>
      <c r="F299" s="107">
        <v>0</v>
      </c>
      <c r="G299" s="106" t="s">
        <v>1830</v>
      </c>
      <c r="H299" s="106" t="s">
        <v>71</v>
      </c>
      <c r="I299" s="106" t="s">
        <v>887</v>
      </c>
      <c r="J299" s="106" t="s">
        <v>792</v>
      </c>
      <c r="K299" s="106" t="s">
        <v>382</v>
      </c>
      <c r="L299" s="106" t="s">
        <v>883</v>
      </c>
      <c r="M299" s="106" t="s">
        <v>388</v>
      </c>
      <c r="N299" s="106" t="s">
        <v>44</v>
      </c>
      <c r="O299" s="106" t="s">
        <v>541</v>
      </c>
      <c r="P299" s="106" t="s">
        <v>865</v>
      </c>
      <c r="Q299" s="106" t="s">
        <v>1572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1831</v>
      </c>
      <c r="D300" s="106" t="s">
        <v>1832</v>
      </c>
      <c r="E300" s="106" t="s">
        <v>788</v>
      </c>
      <c r="F300" s="107">
        <v>0</v>
      </c>
      <c r="G300" s="106" t="s">
        <v>1833</v>
      </c>
      <c r="H300" s="106" t="s">
        <v>184</v>
      </c>
      <c r="I300" s="106" t="s">
        <v>887</v>
      </c>
      <c r="J300" s="106" t="s">
        <v>792</v>
      </c>
      <c r="K300" s="106" t="s">
        <v>382</v>
      </c>
      <c r="L300" s="106" t="s">
        <v>883</v>
      </c>
      <c r="M300" s="106" t="s">
        <v>388</v>
      </c>
      <c r="N300" s="106" t="s">
        <v>44</v>
      </c>
      <c r="O300" s="106" t="s">
        <v>541</v>
      </c>
      <c r="P300" s="106" t="s">
        <v>865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1834</v>
      </c>
      <c r="D301" s="106" t="s">
        <v>1835</v>
      </c>
      <c r="E301" s="106" t="s">
        <v>788</v>
      </c>
      <c r="F301" s="107">
        <v>0</v>
      </c>
      <c r="G301" s="106" t="s">
        <v>1836</v>
      </c>
      <c r="H301" s="106" t="s">
        <v>184</v>
      </c>
      <c r="I301" s="106" t="s">
        <v>887</v>
      </c>
      <c r="J301" s="106" t="s">
        <v>792</v>
      </c>
      <c r="K301" s="106" t="s">
        <v>382</v>
      </c>
      <c r="L301" s="106" t="s">
        <v>883</v>
      </c>
      <c r="M301" s="106" t="s">
        <v>388</v>
      </c>
      <c r="N301" s="106" t="s">
        <v>44</v>
      </c>
      <c r="O301" s="106" t="s">
        <v>541</v>
      </c>
      <c r="P301" s="106" t="s">
        <v>865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1837</v>
      </c>
      <c r="D302" s="106" t="s">
        <v>1838</v>
      </c>
      <c r="E302" s="106" t="s">
        <v>788</v>
      </c>
      <c r="F302" s="107">
        <v>0</v>
      </c>
      <c r="G302" s="106" t="s">
        <v>1839</v>
      </c>
      <c r="H302" s="106" t="s">
        <v>308</v>
      </c>
      <c r="I302" s="106" t="s">
        <v>887</v>
      </c>
      <c r="J302" s="106" t="s">
        <v>792</v>
      </c>
      <c r="K302" s="106" t="s">
        <v>382</v>
      </c>
      <c r="L302" s="106" t="s">
        <v>883</v>
      </c>
      <c r="M302" s="106" t="s">
        <v>388</v>
      </c>
      <c r="N302" s="106" t="s">
        <v>44</v>
      </c>
      <c r="O302" s="106" t="s">
        <v>541</v>
      </c>
      <c r="P302" s="106" t="s">
        <v>865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1840</v>
      </c>
      <c r="D303" s="106" t="s">
        <v>1841</v>
      </c>
      <c r="E303" s="106" t="s">
        <v>788</v>
      </c>
      <c r="F303" s="107">
        <v>0</v>
      </c>
      <c r="G303" s="106" t="s">
        <v>1842</v>
      </c>
      <c r="H303" s="106" t="s">
        <v>256</v>
      </c>
      <c r="I303" s="106" t="s">
        <v>887</v>
      </c>
      <c r="J303" s="106" t="s">
        <v>792</v>
      </c>
      <c r="K303" s="106" t="s">
        <v>382</v>
      </c>
      <c r="L303" s="106" t="s">
        <v>883</v>
      </c>
      <c r="M303" s="106" t="s">
        <v>388</v>
      </c>
      <c r="N303" s="106" t="s">
        <v>44</v>
      </c>
      <c r="O303" s="106" t="s">
        <v>541</v>
      </c>
      <c r="P303" s="106" t="s">
        <v>865</v>
      </c>
      <c r="Q303" s="106" t="s">
        <v>1572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1843</v>
      </c>
      <c r="D304" s="106" t="s">
        <v>1844</v>
      </c>
      <c r="E304" s="106" t="s">
        <v>788</v>
      </c>
      <c r="F304" s="107">
        <v>0</v>
      </c>
      <c r="G304" s="106" t="s">
        <v>1845</v>
      </c>
      <c r="H304" s="106" t="s">
        <v>202</v>
      </c>
      <c r="I304" s="106" t="s">
        <v>887</v>
      </c>
      <c r="J304" s="106" t="s">
        <v>792</v>
      </c>
      <c r="K304" s="106" t="s">
        <v>382</v>
      </c>
      <c r="L304" s="106" t="s">
        <v>883</v>
      </c>
      <c r="M304" s="106" t="s">
        <v>388</v>
      </c>
      <c r="N304" s="106" t="s">
        <v>44</v>
      </c>
      <c r="O304" s="106" t="s">
        <v>541</v>
      </c>
      <c r="P304" s="106" t="s">
        <v>865</v>
      </c>
      <c r="Q304" s="106" t="s">
        <v>1563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1846</v>
      </c>
      <c r="D305" s="106" t="s">
        <v>1847</v>
      </c>
      <c r="E305" s="106" t="s">
        <v>788</v>
      </c>
      <c r="F305" s="107">
        <v>0</v>
      </c>
      <c r="G305" s="106" t="s">
        <v>1848</v>
      </c>
      <c r="H305" s="106" t="s">
        <v>691</v>
      </c>
      <c r="I305" s="106" t="s">
        <v>887</v>
      </c>
      <c r="J305" s="106" t="s">
        <v>792</v>
      </c>
      <c r="K305" s="106" t="s">
        <v>382</v>
      </c>
      <c r="L305" s="106" t="s">
        <v>883</v>
      </c>
      <c r="M305" s="106" t="s">
        <v>388</v>
      </c>
      <c r="N305" s="106" t="s">
        <v>44</v>
      </c>
      <c r="O305" s="106" t="s">
        <v>541</v>
      </c>
      <c r="P305" s="106" t="s">
        <v>865</v>
      </c>
      <c r="Q305" s="106" t="s">
        <v>1849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1850</v>
      </c>
      <c r="D306" s="106" t="s">
        <v>1851</v>
      </c>
      <c r="E306" s="106" t="s">
        <v>788</v>
      </c>
      <c r="F306" s="107">
        <v>0</v>
      </c>
      <c r="G306" s="106" t="s">
        <v>1852</v>
      </c>
      <c r="H306" s="106" t="s">
        <v>302</v>
      </c>
      <c r="I306" s="106" t="s">
        <v>887</v>
      </c>
      <c r="J306" s="106" t="s">
        <v>792</v>
      </c>
      <c r="K306" s="106" t="s">
        <v>382</v>
      </c>
      <c r="L306" s="106" t="s">
        <v>883</v>
      </c>
      <c r="M306" s="106" t="s">
        <v>388</v>
      </c>
      <c r="N306" s="106" t="s">
        <v>44</v>
      </c>
      <c r="O306" s="106" t="s">
        <v>541</v>
      </c>
      <c r="P306" s="106" t="s">
        <v>865</v>
      </c>
      <c r="Q306" s="106" t="s">
        <v>1634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1853</v>
      </c>
      <c r="D307" s="106" t="s">
        <v>1854</v>
      </c>
      <c r="E307" s="106" t="s">
        <v>788</v>
      </c>
      <c r="F307" s="107">
        <v>0</v>
      </c>
      <c r="G307" s="106" t="s">
        <v>1855</v>
      </c>
      <c r="H307" s="106" t="s">
        <v>299</v>
      </c>
      <c r="I307" s="106" t="s">
        <v>887</v>
      </c>
      <c r="J307" s="106" t="s">
        <v>792</v>
      </c>
      <c r="K307" s="106" t="s">
        <v>382</v>
      </c>
      <c r="L307" s="106" t="s">
        <v>883</v>
      </c>
      <c r="M307" s="106" t="s">
        <v>388</v>
      </c>
      <c r="N307" s="106" t="s">
        <v>44</v>
      </c>
      <c r="O307" s="106" t="s">
        <v>541</v>
      </c>
      <c r="P307" s="106" t="s">
        <v>865</v>
      </c>
      <c r="Q307" s="106" t="s">
        <v>1856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1857</v>
      </c>
      <c r="D308" s="106" t="s">
        <v>1858</v>
      </c>
      <c r="E308" s="106" t="s">
        <v>788</v>
      </c>
      <c r="F308" s="107">
        <v>0</v>
      </c>
      <c r="G308" s="106" t="s">
        <v>1859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883</v>
      </c>
      <c r="M308" s="106" t="s">
        <v>388</v>
      </c>
      <c r="N308" s="106" t="s">
        <v>43</v>
      </c>
      <c r="O308" s="106" t="s">
        <v>386</v>
      </c>
      <c r="P308" s="106" t="s">
        <v>865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1860</v>
      </c>
      <c r="D309" s="106" t="s">
        <v>1861</v>
      </c>
      <c r="E309" s="106" t="s">
        <v>788</v>
      </c>
      <c r="F309" s="107">
        <v>0</v>
      </c>
      <c r="G309" s="106" t="s">
        <v>1862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883</v>
      </c>
      <c r="M309" s="106" t="s">
        <v>388</v>
      </c>
      <c r="N309" s="106" t="s">
        <v>43</v>
      </c>
      <c r="O309" s="106" t="s">
        <v>386</v>
      </c>
      <c r="P309" s="106" t="s">
        <v>865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1863</v>
      </c>
      <c r="D310" s="106" t="s">
        <v>1864</v>
      </c>
      <c r="E310" s="106" t="s">
        <v>788</v>
      </c>
      <c r="F310" s="107">
        <v>0</v>
      </c>
      <c r="G310" s="106" t="s">
        <v>1865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883</v>
      </c>
      <c r="M310" s="106" t="s">
        <v>388</v>
      </c>
      <c r="N310" s="106" t="s">
        <v>43</v>
      </c>
      <c r="O310" s="106" t="s">
        <v>386</v>
      </c>
      <c r="P310" s="106" t="s">
        <v>865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1866</v>
      </c>
      <c r="D311" s="106" t="s">
        <v>1867</v>
      </c>
      <c r="E311" s="106" t="s">
        <v>788</v>
      </c>
      <c r="F311" s="107">
        <v>0</v>
      </c>
      <c r="G311" s="106" t="s">
        <v>1868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883</v>
      </c>
      <c r="M311" s="106" t="s">
        <v>388</v>
      </c>
      <c r="N311" s="106" t="s">
        <v>43</v>
      </c>
      <c r="O311" s="106" t="s">
        <v>386</v>
      </c>
      <c r="P311" s="106" t="s">
        <v>865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1869</v>
      </c>
      <c r="D312" s="106" t="s">
        <v>1870</v>
      </c>
      <c r="E312" s="106" t="s">
        <v>788</v>
      </c>
      <c r="F312" s="107">
        <v>0</v>
      </c>
      <c r="G312" s="106" t="s">
        <v>1871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883</v>
      </c>
      <c r="M312" s="106" t="s">
        <v>388</v>
      </c>
      <c r="N312" s="106" t="s">
        <v>43</v>
      </c>
      <c r="O312" s="106" t="s">
        <v>386</v>
      </c>
      <c r="P312" s="106" t="s">
        <v>865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1872</v>
      </c>
      <c r="D313" s="106" t="s">
        <v>1873</v>
      </c>
      <c r="E313" s="106" t="s">
        <v>788</v>
      </c>
      <c r="F313" s="107">
        <v>0</v>
      </c>
      <c r="G313" s="106" t="s">
        <v>1874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883</v>
      </c>
      <c r="M313" s="106" t="s">
        <v>388</v>
      </c>
      <c r="N313" s="106" t="s">
        <v>43</v>
      </c>
      <c r="O313" s="106" t="s">
        <v>386</v>
      </c>
      <c r="P313" s="106" t="s">
        <v>865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1875</v>
      </c>
      <c r="D314" s="106" t="s">
        <v>1876</v>
      </c>
      <c r="E314" s="106" t="s">
        <v>788</v>
      </c>
      <c r="F314" s="107">
        <v>0</v>
      </c>
      <c r="G314" s="106" t="s">
        <v>1877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879</v>
      </c>
      <c r="M314" s="106" t="s">
        <v>388</v>
      </c>
      <c r="N314" s="106" t="s">
        <v>43</v>
      </c>
      <c r="O314" s="106" t="s">
        <v>386</v>
      </c>
      <c r="P314" s="106" t="s">
        <v>865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1878</v>
      </c>
      <c r="D315" s="106" t="s">
        <v>1879</v>
      </c>
      <c r="E315" s="106" t="s">
        <v>788</v>
      </c>
      <c r="F315" s="107">
        <v>0</v>
      </c>
      <c r="G315" s="106" t="s">
        <v>1877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879</v>
      </c>
      <c r="M315" s="106" t="s">
        <v>388</v>
      </c>
      <c r="N315" s="106" t="s">
        <v>43</v>
      </c>
      <c r="O315" s="106" t="s">
        <v>386</v>
      </c>
      <c r="P315" s="106" t="s">
        <v>865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1880</v>
      </c>
      <c r="D316" s="106" t="s">
        <v>1881</v>
      </c>
      <c r="E316" s="106" t="s">
        <v>788</v>
      </c>
      <c r="F316" s="107">
        <v>0</v>
      </c>
      <c r="G316" s="106" t="s">
        <v>1882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879</v>
      </c>
      <c r="M316" s="106" t="s">
        <v>388</v>
      </c>
      <c r="N316" s="106" t="s">
        <v>43</v>
      </c>
      <c r="O316" s="106" t="s">
        <v>386</v>
      </c>
      <c r="P316" s="106" t="s">
        <v>865</v>
      </c>
      <c r="Q316" s="106" t="s">
        <v>1368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1883</v>
      </c>
      <c r="D317" s="106" t="s">
        <v>1884</v>
      </c>
      <c r="E317" s="106" t="s">
        <v>788</v>
      </c>
      <c r="F317" s="107">
        <v>0</v>
      </c>
      <c r="G317" s="106" t="s">
        <v>1885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879</v>
      </c>
      <c r="M317" s="106" t="s">
        <v>388</v>
      </c>
      <c r="N317" s="106" t="s">
        <v>43</v>
      </c>
      <c r="O317" s="106" t="s">
        <v>386</v>
      </c>
      <c r="P317" s="106" t="s">
        <v>865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1886</v>
      </c>
      <c r="D318" s="106" t="s">
        <v>1887</v>
      </c>
      <c r="E318" s="106" t="s">
        <v>788</v>
      </c>
      <c r="F318" s="107">
        <v>0</v>
      </c>
      <c r="G318" s="106" t="s">
        <v>1888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883</v>
      </c>
      <c r="M318" s="106" t="s">
        <v>388</v>
      </c>
      <c r="N318" s="106" t="s">
        <v>43</v>
      </c>
      <c r="O318" s="106" t="s">
        <v>386</v>
      </c>
      <c r="P318" s="106" t="s">
        <v>865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1889</v>
      </c>
      <c r="D319" s="106" t="s">
        <v>1890</v>
      </c>
      <c r="E319" s="106" t="s">
        <v>788</v>
      </c>
      <c r="F319" s="107">
        <v>0</v>
      </c>
      <c r="G319" s="106" t="s">
        <v>1891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883</v>
      </c>
      <c r="M319" s="106" t="s">
        <v>388</v>
      </c>
      <c r="N319" s="106" t="s">
        <v>43</v>
      </c>
      <c r="O319" s="106" t="s">
        <v>386</v>
      </c>
      <c r="P319" s="106" t="s">
        <v>865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1892</v>
      </c>
      <c r="D320" s="106" t="s">
        <v>1893</v>
      </c>
      <c r="E320" s="106" t="s">
        <v>788</v>
      </c>
      <c r="F320" s="107">
        <v>0</v>
      </c>
      <c r="G320" s="106" t="s">
        <v>1894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883</v>
      </c>
      <c r="M320" s="106" t="s">
        <v>388</v>
      </c>
      <c r="N320" s="106" t="s">
        <v>43</v>
      </c>
      <c r="O320" s="106" t="s">
        <v>386</v>
      </c>
      <c r="P320" s="106" t="s">
        <v>865</v>
      </c>
      <c r="Q320" s="106" t="s">
        <v>1572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1895</v>
      </c>
      <c r="D321" s="106" t="s">
        <v>1896</v>
      </c>
      <c r="E321" s="106" t="s">
        <v>788</v>
      </c>
      <c r="F321" s="107">
        <v>0</v>
      </c>
      <c r="G321" s="106" t="s">
        <v>1897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883</v>
      </c>
      <c r="M321" s="106" t="s">
        <v>388</v>
      </c>
      <c r="N321" s="106" t="s">
        <v>43</v>
      </c>
      <c r="O321" s="106" t="s">
        <v>386</v>
      </c>
      <c r="P321" s="106" t="s">
        <v>865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1898</v>
      </c>
      <c r="D322" s="106" t="s">
        <v>1899</v>
      </c>
      <c r="E322" s="106" t="s">
        <v>788</v>
      </c>
      <c r="F322" s="107">
        <v>0</v>
      </c>
      <c r="G322" s="106" t="s">
        <v>1900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883</v>
      </c>
      <c r="M322" s="106" t="s">
        <v>388</v>
      </c>
      <c r="N322" s="106" t="s">
        <v>43</v>
      </c>
      <c r="O322" s="106" t="s">
        <v>386</v>
      </c>
      <c r="P322" s="106" t="s">
        <v>865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1901</v>
      </c>
      <c r="D323" s="106" t="s">
        <v>1902</v>
      </c>
      <c r="E323" s="106" t="s">
        <v>788</v>
      </c>
      <c r="F323" s="107">
        <v>0</v>
      </c>
      <c r="G323" s="106" t="s">
        <v>1903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883</v>
      </c>
      <c r="M323" s="106" t="s">
        <v>388</v>
      </c>
      <c r="N323" s="106" t="s">
        <v>43</v>
      </c>
      <c r="O323" s="106" t="s">
        <v>386</v>
      </c>
      <c r="P323" s="106" t="s">
        <v>865</v>
      </c>
      <c r="Q323" s="106" t="s">
        <v>1572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1904</v>
      </c>
      <c r="D324" s="106" t="s">
        <v>1905</v>
      </c>
      <c r="E324" s="106" t="s">
        <v>788</v>
      </c>
      <c r="F324" s="107">
        <v>0</v>
      </c>
      <c r="G324" s="106" t="s">
        <v>1906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883</v>
      </c>
      <c r="M324" s="106" t="s">
        <v>388</v>
      </c>
      <c r="N324" s="106" t="s">
        <v>43</v>
      </c>
      <c r="O324" s="106" t="s">
        <v>386</v>
      </c>
      <c r="P324" s="106" t="s">
        <v>865</v>
      </c>
      <c r="Q324" s="106" t="s">
        <v>1634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1907</v>
      </c>
      <c r="D325" s="106" t="s">
        <v>1908</v>
      </c>
      <c r="E325" s="106" t="s">
        <v>788</v>
      </c>
      <c r="F325" s="107">
        <v>0</v>
      </c>
      <c r="G325" s="106" t="s">
        <v>1909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883</v>
      </c>
      <c r="M325" s="106" t="s">
        <v>388</v>
      </c>
      <c r="N325" s="106" t="s">
        <v>43</v>
      </c>
      <c r="O325" s="106" t="s">
        <v>386</v>
      </c>
      <c r="P325" s="106" t="s">
        <v>865</v>
      </c>
      <c r="Q325" s="106" t="s">
        <v>1479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1910</v>
      </c>
      <c r="D326" s="106" t="s">
        <v>1911</v>
      </c>
      <c r="E326" s="106" t="s">
        <v>788</v>
      </c>
      <c r="F326" s="107">
        <v>0</v>
      </c>
      <c r="G326" s="106" t="s">
        <v>1912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879</v>
      </c>
      <c r="M326" s="106" t="s">
        <v>388</v>
      </c>
      <c r="N326" s="106" t="s">
        <v>43</v>
      </c>
      <c r="O326" s="106" t="s">
        <v>541</v>
      </c>
      <c r="P326" s="106" t="s">
        <v>865</v>
      </c>
      <c r="Q326" s="106" t="s">
        <v>1913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1914</v>
      </c>
      <c r="D327" s="106" t="s">
        <v>1915</v>
      </c>
      <c r="E327" s="106" t="s">
        <v>788</v>
      </c>
      <c r="F327" s="107">
        <v>0</v>
      </c>
      <c r="G327" s="106" t="s">
        <v>1916</v>
      </c>
      <c r="H327" s="106" t="s">
        <v>300</v>
      </c>
      <c r="I327" s="106" t="s">
        <v>1032</v>
      </c>
      <c r="J327" s="106" t="s">
        <v>356</v>
      </c>
      <c r="K327" s="106" t="s">
        <v>382</v>
      </c>
      <c r="L327" s="106" t="s">
        <v>883</v>
      </c>
      <c r="M327" s="106" t="s">
        <v>388</v>
      </c>
      <c r="N327" s="106" t="s">
        <v>43</v>
      </c>
      <c r="O327" s="106" t="s">
        <v>386</v>
      </c>
      <c r="P327" s="106" t="s">
        <v>865</v>
      </c>
      <c r="Q327" s="106" t="s">
        <v>1649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1917</v>
      </c>
      <c r="D328" s="106" t="s">
        <v>1918</v>
      </c>
      <c r="E328" s="106" t="s">
        <v>788</v>
      </c>
      <c r="F328" s="107">
        <v>0</v>
      </c>
      <c r="G328" s="106" t="s">
        <v>1919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883</v>
      </c>
      <c r="M328" s="106" t="s">
        <v>388</v>
      </c>
      <c r="N328" s="106" t="s">
        <v>43</v>
      </c>
      <c r="O328" s="106" t="s">
        <v>541</v>
      </c>
      <c r="P328" s="106" t="s">
        <v>865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1920</v>
      </c>
      <c r="D329" s="106" t="s">
        <v>1921</v>
      </c>
      <c r="E329" s="106" t="s">
        <v>788</v>
      </c>
      <c r="F329" s="107">
        <v>0</v>
      </c>
      <c r="G329" s="106" t="s">
        <v>1922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883</v>
      </c>
      <c r="M329" s="106" t="s">
        <v>388</v>
      </c>
      <c r="N329" s="106" t="s">
        <v>43</v>
      </c>
      <c r="O329" s="106" t="s">
        <v>541</v>
      </c>
      <c r="P329" s="106" t="s">
        <v>865</v>
      </c>
      <c r="Q329" s="106" t="s">
        <v>1913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1923</v>
      </c>
      <c r="D330" s="106" t="s">
        <v>1924</v>
      </c>
      <c r="E330" s="106" t="s">
        <v>788</v>
      </c>
      <c r="F330" s="107">
        <v>0</v>
      </c>
      <c r="G330" s="106" t="s">
        <v>1925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883</v>
      </c>
      <c r="M330" s="106" t="s">
        <v>388</v>
      </c>
      <c r="N330" s="106" t="s">
        <v>43</v>
      </c>
      <c r="O330" s="106" t="s">
        <v>541</v>
      </c>
      <c r="P330" s="106" t="s">
        <v>865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1926</v>
      </c>
      <c r="D331" s="106" t="s">
        <v>1927</v>
      </c>
      <c r="E331" s="106" t="s">
        <v>788</v>
      </c>
      <c r="F331" s="107">
        <v>0</v>
      </c>
      <c r="G331" s="106" t="s">
        <v>1928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883</v>
      </c>
      <c r="M331" s="106" t="s">
        <v>388</v>
      </c>
      <c r="N331" s="106" t="s">
        <v>43</v>
      </c>
      <c r="O331" s="106" t="s">
        <v>541</v>
      </c>
      <c r="P331" s="106" t="s">
        <v>865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1929</v>
      </c>
      <c r="D332" s="106" t="s">
        <v>1930</v>
      </c>
      <c r="E332" s="106" t="s">
        <v>788</v>
      </c>
      <c r="F332" s="107">
        <v>0</v>
      </c>
      <c r="G332" s="106" t="s">
        <v>1931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883</v>
      </c>
      <c r="M332" s="106" t="s">
        <v>388</v>
      </c>
      <c r="N332" s="106" t="s">
        <v>43</v>
      </c>
      <c r="O332" s="106" t="s">
        <v>541</v>
      </c>
      <c r="P332" s="106" t="s">
        <v>865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1932</v>
      </c>
      <c r="D333" s="106" t="s">
        <v>1933</v>
      </c>
      <c r="E333" s="106" t="s">
        <v>788</v>
      </c>
      <c r="F333" s="107">
        <v>0</v>
      </c>
      <c r="G333" s="106" t="s">
        <v>1934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883</v>
      </c>
      <c r="M333" s="106" t="s">
        <v>388</v>
      </c>
      <c r="N333" s="106" t="s">
        <v>43</v>
      </c>
      <c r="O333" s="106" t="s">
        <v>541</v>
      </c>
      <c r="P333" s="106" t="s">
        <v>865</v>
      </c>
      <c r="Q333" s="106" t="s">
        <v>1105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1935</v>
      </c>
      <c r="D334" s="106" t="s">
        <v>1936</v>
      </c>
      <c r="E334" s="106" t="s">
        <v>788</v>
      </c>
      <c r="F334" s="107">
        <v>0</v>
      </c>
      <c r="G334" s="106" t="s">
        <v>1937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883</v>
      </c>
      <c r="M334" s="106" t="s">
        <v>388</v>
      </c>
      <c r="N334" s="106" t="s">
        <v>43</v>
      </c>
      <c r="O334" s="106" t="s">
        <v>541</v>
      </c>
      <c r="P334" s="106" t="s">
        <v>865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1938</v>
      </c>
      <c r="D335" s="106" t="s">
        <v>1939</v>
      </c>
      <c r="E335" s="106" t="s">
        <v>788</v>
      </c>
      <c r="F335" s="107">
        <v>0</v>
      </c>
      <c r="G335" s="106" t="s">
        <v>1940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883</v>
      </c>
      <c r="M335" s="106" t="s">
        <v>388</v>
      </c>
      <c r="N335" s="106" t="s">
        <v>43</v>
      </c>
      <c r="O335" s="106" t="s">
        <v>541</v>
      </c>
      <c r="P335" s="106" t="s">
        <v>865</v>
      </c>
      <c r="Q335" s="106" t="s">
        <v>1941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1942</v>
      </c>
      <c r="D336" s="106" t="s">
        <v>1943</v>
      </c>
      <c r="E336" s="106" t="s">
        <v>788</v>
      </c>
      <c r="F336" s="107">
        <v>0</v>
      </c>
      <c r="G336" s="106" t="s">
        <v>1944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883</v>
      </c>
      <c r="M336" s="106" t="s">
        <v>388</v>
      </c>
      <c r="N336" s="106" t="s">
        <v>43</v>
      </c>
      <c r="O336" s="106" t="s">
        <v>541</v>
      </c>
      <c r="P336" s="106" t="s">
        <v>865</v>
      </c>
      <c r="Q336" s="106" t="s">
        <v>1945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1946</v>
      </c>
      <c r="D337" s="106" t="s">
        <v>1947</v>
      </c>
      <c r="E337" s="106" t="s">
        <v>788</v>
      </c>
      <c r="F337" s="107">
        <v>0</v>
      </c>
      <c r="G337" s="106" t="s">
        <v>1948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883</v>
      </c>
      <c r="M337" s="106" t="s">
        <v>388</v>
      </c>
      <c r="N337" s="106" t="s">
        <v>43</v>
      </c>
      <c r="O337" s="106" t="s">
        <v>541</v>
      </c>
      <c r="P337" s="106" t="s">
        <v>865</v>
      </c>
      <c r="Q337" s="106" t="s">
        <v>1572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1949</v>
      </c>
      <c r="D338" s="106" t="s">
        <v>1950</v>
      </c>
      <c r="E338" s="106" t="s">
        <v>788</v>
      </c>
      <c r="F338" s="107">
        <v>0</v>
      </c>
      <c r="G338" s="106" t="s">
        <v>1951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883</v>
      </c>
      <c r="M338" s="106" t="s">
        <v>388</v>
      </c>
      <c r="N338" s="106" t="s">
        <v>43</v>
      </c>
      <c r="O338" s="106" t="s">
        <v>541</v>
      </c>
      <c r="P338" s="106" t="s">
        <v>865</v>
      </c>
      <c r="Q338" s="106" t="s">
        <v>1952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1953</v>
      </c>
      <c r="D339" s="106" t="s">
        <v>1954</v>
      </c>
      <c r="E339" s="106" t="s">
        <v>788</v>
      </c>
      <c r="F339" s="107">
        <v>0</v>
      </c>
      <c r="G339" s="106" t="s">
        <v>1955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883</v>
      </c>
      <c r="M339" s="106" t="s">
        <v>388</v>
      </c>
      <c r="N339" s="106" t="s">
        <v>43</v>
      </c>
      <c r="O339" s="106" t="s">
        <v>541</v>
      </c>
      <c r="P339" s="106" t="s">
        <v>865</v>
      </c>
      <c r="Q339" s="106" t="s">
        <v>1532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1956</v>
      </c>
      <c r="D340" s="106" t="s">
        <v>1957</v>
      </c>
      <c r="E340" s="106" t="s">
        <v>788</v>
      </c>
      <c r="F340" s="107">
        <v>0</v>
      </c>
      <c r="G340" s="106" t="s">
        <v>1958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883</v>
      </c>
      <c r="M340" s="106" t="s">
        <v>388</v>
      </c>
      <c r="N340" s="106" t="s">
        <v>43</v>
      </c>
      <c r="O340" s="106" t="s">
        <v>541</v>
      </c>
      <c r="P340" s="106" t="s">
        <v>865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1959</v>
      </c>
      <c r="D341" s="106" t="s">
        <v>1960</v>
      </c>
      <c r="E341" s="106" t="s">
        <v>788</v>
      </c>
      <c r="F341" s="107">
        <v>0</v>
      </c>
      <c r="G341" s="106" t="s">
        <v>1961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883</v>
      </c>
      <c r="M341" s="106" t="s">
        <v>388</v>
      </c>
      <c r="N341" s="106" t="s">
        <v>43</v>
      </c>
      <c r="O341" s="106" t="s">
        <v>541</v>
      </c>
      <c r="P341" s="106" t="s">
        <v>865</v>
      </c>
      <c r="Q341" s="106" t="s">
        <v>1097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1962</v>
      </c>
      <c r="D342" s="106" t="s">
        <v>1963</v>
      </c>
      <c r="E342" s="106" t="s">
        <v>788</v>
      </c>
      <c r="F342" s="107">
        <v>0</v>
      </c>
      <c r="G342" s="106" t="s">
        <v>1964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883</v>
      </c>
      <c r="M342" s="106" t="s">
        <v>388</v>
      </c>
      <c r="N342" s="106" t="s">
        <v>43</v>
      </c>
      <c r="O342" s="106" t="s">
        <v>541</v>
      </c>
      <c r="P342" s="106" t="s">
        <v>865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1965</v>
      </c>
      <c r="D343" s="106" t="s">
        <v>1966</v>
      </c>
      <c r="E343" s="106" t="s">
        <v>788</v>
      </c>
      <c r="F343" s="107">
        <v>0</v>
      </c>
      <c r="G343" s="106" t="s">
        <v>1967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883</v>
      </c>
      <c r="M343" s="106" t="s">
        <v>388</v>
      </c>
      <c r="N343" s="106" t="s">
        <v>43</v>
      </c>
      <c r="O343" s="106" t="s">
        <v>541</v>
      </c>
      <c r="P343" s="106" t="s">
        <v>865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1968</v>
      </c>
      <c r="D344" s="106" t="s">
        <v>1969</v>
      </c>
      <c r="E344" s="106" t="s">
        <v>788</v>
      </c>
      <c r="F344" s="107">
        <v>0</v>
      </c>
      <c r="G344" s="106" t="s">
        <v>1970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883</v>
      </c>
      <c r="M344" s="106" t="s">
        <v>388</v>
      </c>
      <c r="N344" s="106" t="s">
        <v>43</v>
      </c>
      <c r="O344" s="106" t="s">
        <v>541</v>
      </c>
      <c r="P344" s="106" t="s">
        <v>865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1971</v>
      </c>
      <c r="D345" s="106" t="s">
        <v>1972</v>
      </c>
      <c r="E345" s="106" t="s">
        <v>788</v>
      </c>
      <c r="F345" s="107">
        <v>0</v>
      </c>
      <c r="G345" s="106" t="s">
        <v>1973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883</v>
      </c>
      <c r="M345" s="106" t="s">
        <v>388</v>
      </c>
      <c r="N345" s="106" t="s">
        <v>43</v>
      </c>
      <c r="O345" s="106" t="s">
        <v>541</v>
      </c>
      <c r="P345" s="106" t="s">
        <v>865</v>
      </c>
      <c r="Q345" s="106" t="s">
        <v>1572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1974</v>
      </c>
      <c r="D346" s="106" t="s">
        <v>1975</v>
      </c>
      <c r="E346" s="106" t="s">
        <v>788</v>
      </c>
      <c r="F346" s="107">
        <v>0</v>
      </c>
      <c r="G346" s="106" t="s">
        <v>1976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883</v>
      </c>
      <c r="M346" s="106" t="s">
        <v>388</v>
      </c>
      <c r="N346" s="106" t="s">
        <v>43</v>
      </c>
      <c r="O346" s="106" t="s">
        <v>541</v>
      </c>
      <c r="P346" s="106" t="s">
        <v>865</v>
      </c>
      <c r="Q346" s="106" t="s">
        <v>1572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1977</v>
      </c>
      <c r="D347" s="106" t="s">
        <v>1978</v>
      </c>
      <c r="E347" s="106" t="s">
        <v>788</v>
      </c>
      <c r="F347" s="107">
        <v>0</v>
      </c>
      <c r="G347" s="106" t="s">
        <v>1979</v>
      </c>
      <c r="H347" s="106" t="s">
        <v>697</v>
      </c>
      <c r="I347" s="106" t="s">
        <v>1980</v>
      </c>
      <c r="J347" s="106" t="s">
        <v>327</v>
      </c>
      <c r="K347" s="106" t="s">
        <v>382</v>
      </c>
      <c r="L347" s="106" t="s">
        <v>879</v>
      </c>
      <c r="M347" s="106" t="s">
        <v>388</v>
      </c>
      <c r="O347" s="106" t="s">
        <v>386</v>
      </c>
      <c r="P347" s="106" t="s">
        <v>865</v>
      </c>
      <c r="Q347" s="106" t="s">
        <v>1981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1982</v>
      </c>
      <c r="D348" s="106" t="s">
        <v>1983</v>
      </c>
      <c r="E348" s="106" t="s">
        <v>788</v>
      </c>
      <c r="F348" s="107">
        <v>0</v>
      </c>
      <c r="G348" s="106" t="s">
        <v>1984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872</v>
      </c>
      <c r="M348" s="106" t="s">
        <v>388</v>
      </c>
      <c r="N348" s="106" t="s">
        <v>43</v>
      </c>
      <c r="O348" s="106" t="s">
        <v>541</v>
      </c>
      <c r="P348" s="106" t="s">
        <v>865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1985</v>
      </c>
      <c r="D349" s="106" t="s">
        <v>1986</v>
      </c>
      <c r="E349" s="106" t="s">
        <v>788</v>
      </c>
      <c r="F349" s="107">
        <v>0</v>
      </c>
      <c r="G349" s="106" t="s">
        <v>1987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879</v>
      </c>
      <c r="M349" s="106" t="s">
        <v>388</v>
      </c>
      <c r="N349" s="106" t="s">
        <v>43</v>
      </c>
      <c r="O349" s="106" t="s">
        <v>541</v>
      </c>
      <c r="P349" s="106" t="s">
        <v>865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1988</v>
      </c>
      <c r="D350" s="106" t="s">
        <v>1989</v>
      </c>
      <c r="E350" s="106" t="s">
        <v>788</v>
      </c>
      <c r="F350" s="107">
        <v>0</v>
      </c>
      <c r="G350" s="106" t="s">
        <v>1990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883</v>
      </c>
      <c r="M350" s="106" t="s">
        <v>388</v>
      </c>
      <c r="N350" s="106" t="s">
        <v>43</v>
      </c>
      <c r="O350" s="106" t="s">
        <v>541</v>
      </c>
      <c r="P350" s="106" t="s">
        <v>865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1991</v>
      </c>
      <c r="D351" s="106" t="s">
        <v>1992</v>
      </c>
      <c r="E351" s="106" t="s">
        <v>788</v>
      </c>
      <c r="F351" s="107">
        <v>0</v>
      </c>
      <c r="G351" s="106" t="s">
        <v>1990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883</v>
      </c>
      <c r="M351" s="106" t="s">
        <v>388</v>
      </c>
      <c r="N351" s="106" t="s">
        <v>43</v>
      </c>
      <c r="O351" s="106" t="s">
        <v>541</v>
      </c>
      <c r="P351" s="106" t="s">
        <v>865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1993</v>
      </c>
      <c r="D352" s="106" t="s">
        <v>1994</v>
      </c>
      <c r="E352" s="106" t="s">
        <v>788</v>
      </c>
      <c r="F352" s="107">
        <v>0</v>
      </c>
      <c r="G352" s="106" t="s">
        <v>1995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1996</v>
      </c>
      <c r="M352" s="106" t="s">
        <v>388</v>
      </c>
      <c r="N352" s="106" t="s">
        <v>43</v>
      </c>
      <c r="O352" s="106" t="s">
        <v>541</v>
      </c>
      <c r="P352" s="106" t="s">
        <v>865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1997</v>
      </c>
      <c r="D353" s="106" t="s">
        <v>1998</v>
      </c>
      <c r="E353" s="106" t="s">
        <v>788</v>
      </c>
      <c r="F353" s="107">
        <v>0</v>
      </c>
      <c r="G353" s="106" t="s">
        <v>1999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1996</v>
      </c>
      <c r="M353" s="106" t="s">
        <v>388</v>
      </c>
      <c r="N353" s="106" t="s">
        <v>43</v>
      </c>
      <c r="O353" s="106" t="s">
        <v>541</v>
      </c>
      <c r="P353" s="106" t="s">
        <v>865</v>
      </c>
      <c r="Q353" s="106" t="s">
        <v>2000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2001</v>
      </c>
      <c r="D354" s="106" t="s">
        <v>2002</v>
      </c>
      <c r="E354" s="106" t="s">
        <v>788</v>
      </c>
      <c r="F354" s="107">
        <v>0</v>
      </c>
      <c r="G354" s="106" t="s">
        <v>2003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1996</v>
      </c>
      <c r="M354" s="106" t="s">
        <v>388</v>
      </c>
      <c r="N354" s="106" t="s">
        <v>43</v>
      </c>
      <c r="O354" s="106" t="s">
        <v>541</v>
      </c>
      <c r="P354" s="106" t="s">
        <v>865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2004</v>
      </c>
      <c r="D355" s="106" t="s">
        <v>2005</v>
      </c>
      <c r="E355" s="106" t="s">
        <v>788</v>
      </c>
      <c r="F355" s="107">
        <v>0</v>
      </c>
      <c r="G355" s="106" t="s">
        <v>2006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1996</v>
      </c>
      <c r="M355" s="106" t="s">
        <v>388</v>
      </c>
      <c r="N355" s="106" t="s">
        <v>43</v>
      </c>
      <c r="O355" s="106" t="s">
        <v>541</v>
      </c>
      <c r="P355" s="106" t="s">
        <v>865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2007</v>
      </c>
      <c r="D356" s="106" t="s">
        <v>2008</v>
      </c>
      <c r="E356" s="106" t="s">
        <v>788</v>
      </c>
      <c r="F356" s="107">
        <v>0</v>
      </c>
      <c r="G356" s="106" t="s">
        <v>2009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1996</v>
      </c>
      <c r="M356" s="106" t="s">
        <v>388</v>
      </c>
      <c r="N356" s="106" t="s">
        <v>43</v>
      </c>
      <c r="O356" s="106" t="s">
        <v>541</v>
      </c>
      <c r="P356" s="106" t="s">
        <v>865</v>
      </c>
      <c r="Q356" s="106" t="s">
        <v>2010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2011</v>
      </c>
      <c r="D357" s="106" t="s">
        <v>2012</v>
      </c>
      <c r="E357" s="106" t="s">
        <v>788</v>
      </c>
      <c r="F357" s="107">
        <v>0</v>
      </c>
      <c r="G357" s="106" t="s">
        <v>2013</v>
      </c>
      <c r="H357" s="106" t="s">
        <v>107</v>
      </c>
      <c r="I357" s="106" t="s">
        <v>1980</v>
      </c>
      <c r="J357" s="106" t="s">
        <v>356</v>
      </c>
      <c r="K357" s="106" t="s">
        <v>382</v>
      </c>
      <c r="L357" s="106" t="s">
        <v>879</v>
      </c>
      <c r="M357" s="106" t="s">
        <v>388</v>
      </c>
      <c r="O357" s="106" t="s">
        <v>386</v>
      </c>
      <c r="P357" s="106" t="s">
        <v>865</v>
      </c>
      <c r="Q357" s="106" t="s">
        <v>2014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2015</v>
      </c>
      <c r="D358" s="106" t="s">
        <v>2016</v>
      </c>
      <c r="E358" s="106" t="s">
        <v>788</v>
      </c>
      <c r="F358" s="107">
        <v>0</v>
      </c>
      <c r="G358" s="106" t="s">
        <v>2017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879</v>
      </c>
      <c r="M358" s="106" t="s">
        <v>388</v>
      </c>
      <c r="N358" s="106" t="s">
        <v>43</v>
      </c>
      <c r="O358" s="106" t="s">
        <v>386</v>
      </c>
      <c r="P358" s="106" t="s">
        <v>865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2018</v>
      </c>
      <c r="D359" s="106" t="s">
        <v>2019</v>
      </c>
      <c r="E359" s="106" t="s">
        <v>788</v>
      </c>
      <c r="F359" s="107">
        <v>0</v>
      </c>
      <c r="G359" s="106" t="s">
        <v>2017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879</v>
      </c>
      <c r="M359" s="106" t="s">
        <v>388</v>
      </c>
      <c r="N359" s="106" t="s">
        <v>43</v>
      </c>
      <c r="O359" s="106" t="s">
        <v>386</v>
      </c>
      <c r="P359" s="106" t="s">
        <v>865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2020</v>
      </c>
      <c r="D360" s="106" t="s">
        <v>2021</v>
      </c>
      <c r="E360" s="106" t="s">
        <v>788</v>
      </c>
      <c r="F360" s="107">
        <v>0</v>
      </c>
      <c r="G360" s="106" t="s">
        <v>2022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879</v>
      </c>
      <c r="M360" s="106" t="s">
        <v>388</v>
      </c>
      <c r="N360" s="106" t="s">
        <v>43</v>
      </c>
      <c r="O360" s="106" t="s">
        <v>386</v>
      </c>
      <c r="P360" s="106" t="s">
        <v>865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2023</v>
      </c>
      <c r="D361" s="106" t="s">
        <v>2024</v>
      </c>
      <c r="E361" s="106" t="s">
        <v>788</v>
      </c>
      <c r="F361" s="107">
        <v>0</v>
      </c>
      <c r="G361" s="106" t="s">
        <v>2022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879</v>
      </c>
      <c r="M361" s="106" t="s">
        <v>388</v>
      </c>
      <c r="N361" s="106" t="s">
        <v>43</v>
      </c>
      <c r="O361" s="106" t="s">
        <v>386</v>
      </c>
      <c r="P361" s="106" t="s">
        <v>865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2025</v>
      </c>
      <c r="D362" s="106" t="s">
        <v>2026</v>
      </c>
      <c r="E362" s="106" t="s">
        <v>788</v>
      </c>
      <c r="F362" s="107">
        <v>0</v>
      </c>
      <c r="G362" s="106" t="s">
        <v>2027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1354</v>
      </c>
      <c r="M362" s="106" t="s">
        <v>388</v>
      </c>
      <c r="N362" s="106" t="s">
        <v>43</v>
      </c>
      <c r="O362" s="106" t="s">
        <v>541</v>
      </c>
      <c r="P362" s="106" t="s">
        <v>865</v>
      </c>
      <c r="Q362" s="106" t="s">
        <v>2028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2029</v>
      </c>
      <c r="D363" s="106" t="s">
        <v>2030</v>
      </c>
      <c r="E363" s="106" t="s">
        <v>788</v>
      </c>
      <c r="F363" s="107">
        <v>0</v>
      </c>
      <c r="G363" s="106" t="s">
        <v>2031</v>
      </c>
      <c r="H363" s="106" t="s">
        <v>78</v>
      </c>
      <c r="I363" s="106" t="s">
        <v>1032</v>
      </c>
      <c r="J363" s="106" t="s">
        <v>327</v>
      </c>
      <c r="K363" s="106" t="s">
        <v>382</v>
      </c>
      <c r="L363" s="106" t="s">
        <v>1354</v>
      </c>
      <c r="M363" s="106" t="s">
        <v>388</v>
      </c>
      <c r="N363" s="106" t="s">
        <v>43</v>
      </c>
      <c r="O363" s="106" t="s">
        <v>541</v>
      </c>
      <c r="P363" s="106" t="s">
        <v>865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2032</v>
      </c>
      <c r="D364" s="106" t="s">
        <v>2033</v>
      </c>
      <c r="E364" s="106" t="s">
        <v>788</v>
      </c>
      <c r="F364" s="107">
        <v>0</v>
      </c>
      <c r="G364" s="106" t="s">
        <v>2034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883</v>
      </c>
      <c r="M364" s="106" t="s">
        <v>389</v>
      </c>
      <c r="O364" s="106" t="s">
        <v>386</v>
      </c>
      <c r="P364" s="106" t="s">
        <v>865</v>
      </c>
      <c r="Q364" s="106" t="s">
        <v>1642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2035</v>
      </c>
      <c r="D365" s="106" t="s">
        <v>2036</v>
      </c>
      <c r="E365" s="106" t="s">
        <v>788</v>
      </c>
      <c r="F365" s="107">
        <v>0</v>
      </c>
      <c r="G365" s="106" t="s">
        <v>2037</v>
      </c>
      <c r="H365" s="106" t="s">
        <v>308</v>
      </c>
      <c r="I365" s="106" t="s">
        <v>1032</v>
      </c>
      <c r="J365" s="106" t="s">
        <v>356</v>
      </c>
      <c r="K365" s="106" t="s">
        <v>382</v>
      </c>
      <c r="L365" s="106" t="s">
        <v>883</v>
      </c>
      <c r="M365" s="106" t="s">
        <v>388</v>
      </c>
      <c r="N365" s="106" t="s">
        <v>43</v>
      </c>
      <c r="O365" s="106" t="s">
        <v>386</v>
      </c>
      <c r="P365" s="106" t="s">
        <v>865</v>
      </c>
      <c r="Q365" s="106" t="s">
        <v>1806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>19H001A-AMGC</v>
      </c>
      <c r="B366" s="83" t="str">
        <f t="shared" si="36"/>
        <v>06-334-</v>
      </c>
      <c r="C366" s="106" t="s">
        <v>2364</v>
      </c>
      <c r="G366" s="106" t="s">
        <v>2038</v>
      </c>
      <c r="S366" s="83" t="str">
        <f t="shared" si="37"/>
        <v>19H001A-AMGC</v>
      </c>
      <c r="T366" s="83" t="str">
        <f t="shared" si="38"/>
        <v>19H001A-AMGC</v>
      </c>
      <c r="Y366" s="60">
        <f t="shared" si="39"/>
        <v>6</v>
      </c>
      <c r="Z366" s="49">
        <f t="shared" si="40"/>
        <v>334</v>
      </c>
      <c r="AA366" s="60">
        <f t="shared" si="41"/>
        <v>6334</v>
      </c>
    </row>
    <row r="367" spans="1:27">
      <c r="A367" s="83" t="str">
        <f t="shared" si="35"/>
        <v>19H001A-CANYON</v>
      </c>
      <c r="B367" s="83" t="str">
        <f t="shared" si="36"/>
        <v>06-335-</v>
      </c>
      <c r="C367" s="106" t="s">
        <v>2365</v>
      </c>
      <c r="G367" s="106" t="s">
        <v>2039</v>
      </c>
      <c r="S367" s="83" t="str">
        <f t="shared" si="37"/>
        <v>19H001A-CANYON</v>
      </c>
      <c r="T367" s="83" t="str">
        <f t="shared" si="38"/>
        <v>19H001A-CANYON</v>
      </c>
      <c r="Y367" s="60">
        <f t="shared" si="39"/>
        <v>6</v>
      </c>
      <c r="Z367" s="49">
        <f t="shared" si="40"/>
        <v>335</v>
      </c>
      <c r="AA367" s="60">
        <f t="shared" si="41"/>
        <v>6335</v>
      </c>
    </row>
    <row r="368" spans="1:27">
      <c r="A368" s="83" t="str">
        <f t="shared" si="35"/>
        <v>19H001A-CHGOO</v>
      </c>
      <c r="B368" s="83" t="str">
        <f t="shared" si="36"/>
        <v>06-336-</v>
      </c>
      <c r="C368" s="106" t="s">
        <v>2366</v>
      </c>
      <c r="G368" s="106" t="s">
        <v>2040</v>
      </c>
      <c r="S368" s="83" t="str">
        <f t="shared" si="37"/>
        <v>19H001A-CHGOO</v>
      </c>
      <c r="T368" s="83" t="str">
        <f t="shared" si="38"/>
        <v>19H001A-CHGOO</v>
      </c>
      <c r="Y368" s="60">
        <f t="shared" si="39"/>
        <v>6</v>
      </c>
      <c r="Z368" s="49">
        <f t="shared" si="40"/>
        <v>336</v>
      </c>
      <c r="AA368" s="60">
        <f t="shared" si="41"/>
        <v>6336</v>
      </c>
    </row>
    <row r="369" spans="1:27">
      <c r="A369" s="83" t="str">
        <f t="shared" si="35"/>
        <v>19H001A-DESERT</v>
      </c>
      <c r="B369" s="83" t="str">
        <f t="shared" si="36"/>
        <v>06-337-</v>
      </c>
      <c r="C369" s="106" t="s">
        <v>2367</v>
      </c>
      <c r="G369" s="106" t="s">
        <v>2041</v>
      </c>
      <c r="S369" s="83" t="str">
        <f t="shared" si="37"/>
        <v>19H001A-DESERT</v>
      </c>
      <c r="T369" s="83" t="str">
        <f t="shared" si="38"/>
        <v>19H001A-DESERT</v>
      </c>
      <c r="Y369" s="60">
        <f t="shared" si="39"/>
        <v>6</v>
      </c>
      <c r="Z369" s="49">
        <f t="shared" si="40"/>
        <v>337</v>
      </c>
      <c r="AA369" s="60">
        <f t="shared" si="41"/>
        <v>6337</v>
      </c>
    </row>
    <row r="370" spans="1:27">
      <c r="A370" s="83" t="str">
        <f t="shared" si="35"/>
        <v>19H001A-GOLFD</v>
      </c>
      <c r="B370" s="83" t="str">
        <f t="shared" si="36"/>
        <v>06-338-</v>
      </c>
      <c r="C370" s="106" t="s">
        <v>2368</v>
      </c>
      <c r="G370" s="106" t="s">
        <v>2042</v>
      </c>
      <c r="S370" s="83" t="str">
        <f t="shared" si="37"/>
        <v>19H001A-GOLFD</v>
      </c>
      <c r="T370" s="83" t="str">
        <f t="shared" si="38"/>
        <v>19H001A-GOLFD</v>
      </c>
      <c r="Y370" s="60">
        <f t="shared" si="39"/>
        <v>6</v>
      </c>
      <c r="Z370" s="49">
        <f t="shared" si="40"/>
        <v>338</v>
      </c>
      <c r="AA370" s="60">
        <f t="shared" si="41"/>
        <v>6338</v>
      </c>
    </row>
    <row r="371" spans="1:27">
      <c r="A371" s="83" t="str">
        <f t="shared" si="35"/>
        <v>19H001A-HAWAO</v>
      </c>
      <c r="B371" s="83" t="str">
        <f t="shared" si="36"/>
        <v>06-339-</v>
      </c>
      <c r="C371" s="106" t="s">
        <v>2369</v>
      </c>
      <c r="G371" s="106" t="s">
        <v>2043</v>
      </c>
      <c r="S371" s="83" t="str">
        <f t="shared" si="37"/>
        <v>19H001A-HAWAO</v>
      </c>
      <c r="T371" s="83" t="str">
        <f t="shared" si="38"/>
        <v>19H001A-HAWAO</v>
      </c>
      <c r="Y371" s="60">
        <f t="shared" si="39"/>
        <v>6</v>
      </c>
      <c r="Z371" s="49">
        <f t="shared" si="40"/>
        <v>339</v>
      </c>
      <c r="AA371" s="60">
        <f t="shared" si="41"/>
        <v>6339</v>
      </c>
    </row>
    <row r="372" spans="1:27">
      <c r="A372" s="83" t="str">
        <f t="shared" si="35"/>
        <v>19H001A-MUSICC</v>
      </c>
      <c r="B372" s="83" t="str">
        <f t="shared" si="36"/>
        <v>06-340-</v>
      </c>
      <c r="C372" s="106" t="s">
        <v>2370</v>
      </c>
      <c r="G372" s="106" t="s">
        <v>2044</v>
      </c>
      <c r="S372" s="83" t="str">
        <f t="shared" si="37"/>
        <v>19H001A-MUSICC</v>
      </c>
      <c r="T372" s="83" t="str">
        <f t="shared" si="38"/>
        <v>19H001A-MUSICC</v>
      </c>
      <c r="Y372" s="60">
        <f t="shared" si="39"/>
        <v>6</v>
      </c>
      <c r="Z372" s="49">
        <f t="shared" si="40"/>
        <v>340</v>
      </c>
      <c r="AA372" s="60">
        <f t="shared" si="41"/>
        <v>6340</v>
      </c>
    </row>
    <row r="373" spans="1:27">
      <c r="A373" s="83" t="str">
        <f t="shared" si="35"/>
        <v>19H001A-TUSCON</v>
      </c>
      <c r="B373" s="83" t="str">
        <f t="shared" si="36"/>
        <v>06-341-</v>
      </c>
      <c r="C373" s="106" t="s">
        <v>2371</v>
      </c>
      <c r="G373" s="106" t="s">
        <v>2045</v>
      </c>
      <c r="S373" s="83" t="str">
        <f t="shared" si="37"/>
        <v>19H001A-TUSCON</v>
      </c>
      <c r="T373" s="83" t="str">
        <f t="shared" si="38"/>
        <v>19H001A-TUSCON</v>
      </c>
      <c r="Y373" s="60">
        <f t="shared" si="39"/>
        <v>6</v>
      </c>
      <c r="Z373" s="49">
        <f t="shared" si="40"/>
        <v>341</v>
      </c>
      <c r="AA373" s="60">
        <f t="shared" si="41"/>
        <v>6341</v>
      </c>
    </row>
    <row r="374" spans="1:27">
      <c r="A374" s="83" t="str">
        <f t="shared" si="35"/>
        <v>19H005A-CONDOR</v>
      </c>
      <c r="B374" s="83" t="str">
        <f t="shared" si="36"/>
        <v>06-342-</v>
      </c>
      <c r="C374" s="106" t="s">
        <v>2372</v>
      </c>
      <c r="G374" s="106" t="s">
        <v>2046</v>
      </c>
      <c r="S374" s="83" t="str">
        <f t="shared" si="37"/>
        <v>19H005A-CONDOR</v>
      </c>
      <c r="T374" s="83" t="str">
        <f t="shared" si="38"/>
        <v>19H005A-CONDOR</v>
      </c>
      <c r="Y374" s="60">
        <f t="shared" si="39"/>
        <v>6</v>
      </c>
      <c r="Z374" s="49">
        <f t="shared" si="40"/>
        <v>342</v>
      </c>
      <c r="AA374" s="60">
        <f t="shared" si="41"/>
        <v>6342</v>
      </c>
    </row>
    <row r="375" spans="1:27">
      <c r="A375" s="83" t="str">
        <f t="shared" si="35"/>
        <v>19H005A-FLCO</v>
      </c>
      <c r="B375" s="83" t="str">
        <f t="shared" si="36"/>
        <v>06-343-</v>
      </c>
      <c r="C375" s="106" t="s">
        <v>2373</v>
      </c>
      <c r="G375" s="106" t="s">
        <v>2047</v>
      </c>
      <c r="S375" s="83" t="str">
        <f t="shared" si="37"/>
        <v>19H005A-FLCO</v>
      </c>
      <c r="T375" s="83" t="str">
        <f t="shared" si="38"/>
        <v>19H005A-FLCO</v>
      </c>
      <c r="Y375" s="60">
        <f t="shared" si="39"/>
        <v>6</v>
      </c>
      <c r="Z375" s="49">
        <f t="shared" si="40"/>
        <v>343</v>
      </c>
      <c r="AA375" s="60">
        <f t="shared" si="41"/>
        <v>6343</v>
      </c>
    </row>
    <row r="376" spans="1:27">
      <c r="A376" s="83" t="str">
        <f t="shared" si="35"/>
        <v>19H005A-HAWAO</v>
      </c>
      <c r="B376" s="83" t="str">
        <f t="shared" si="36"/>
        <v>06-344-</v>
      </c>
      <c r="C376" s="106" t="s">
        <v>2374</v>
      </c>
      <c r="G376" s="106" t="s">
        <v>2048</v>
      </c>
      <c r="S376" s="83" t="str">
        <f t="shared" si="37"/>
        <v>19H005A-HAWAO</v>
      </c>
      <c r="T376" s="83" t="str">
        <f t="shared" si="38"/>
        <v>19H005A-HAWAO</v>
      </c>
      <c r="Y376" s="60">
        <f t="shared" si="39"/>
        <v>6</v>
      </c>
      <c r="Z376" s="49">
        <f t="shared" si="40"/>
        <v>344</v>
      </c>
      <c r="AA376" s="60">
        <f t="shared" si="41"/>
        <v>6344</v>
      </c>
    </row>
    <row r="377" spans="1:27">
      <c r="A377" s="83" t="str">
        <f t="shared" si="35"/>
        <v>19H005A-LAOPEN</v>
      </c>
      <c r="B377" s="83" t="str">
        <f t="shared" si="36"/>
        <v>06-345-</v>
      </c>
      <c r="C377" s="106" t="s">
        <v>2375</v>
      </c>
      <c r="G377" s="106" t="s">
        <v>2049</v>
      </c>
      <c r="S377" s="83" t="str">
        <f t="shared" si="37"/>
        <v>19H005A-LAOPEN</v>
      </c>
      <c r="T377" s="83" t="str">
        <f t="shared" si="38"/>
        <v>19H005A-LAOPEN</v>
      </c>
      <c r="Y377" s="60">
        <f t="shared" si="39"/>
        <v>6</v>
      </c>
      <c r="Z377" s="49">
        <f t="shared" si="40"/>
        <v>345</v>
      </c>
      <c r="AA377" s="60">
        <f t="shared" si="41"/>
        <v>6345</v>
      </c>
    </row>
    <row r="378" spans="1:27">
      <c r="A378" s="83" t="str">
        <f t="shared" si="35"/>
        <v>19H005A-SWEET</v>
      </c>
      <c r="B378" s="83" t="str">
        <f t="shared" si="36"/>
        <v>06-346-</v>
      </c>
      <c r="C378" s="106" t="s">
        <v>2376</v>
      </c>
      <c r="G378" s="106" t="s">
        <v>2050</v>
      </c>
      <c r="S378" s="83" t="str">
        <f t="shared" si="37"/>
        <v>19H005A-SWEET</v>
      </c>
      <c r="T378" s="83" t="str">
        <f t="shared" si="38"/>
        <v>19H005A-SWEET</v>
      </c>
      <c r="Y378" s="60">
        <f t="shared" si="39"/>
        <v>6</v>
      </c>
      <c r="Z378" s="49">
        <f t="shared" si="40"/>
        <v>346</v>
      </c>
      <c r="AA378" s="60">
        <f t="shared" si="41"/>
        <v>6346</v>
      </c>
    </row>
    <row r="379" spans="1:27">
      <c r="A379" s="83" t="str">
        <f t="shared" si="35"/>
        <v>19H006A-DESERT</v>
      </c>
      <c r="B379" s="83" t="str">
        <f t="shared" si="36"/>
        <v>06-347-</v>
      </c>
      <c r="C379" s="106" t="s">
        <v>2377</v>
      </c>
      <c r="G379" s="106" t="s">
        <v>2051</v>
      </c>
      <c r="S379" s="83" t="str">
        <f t="shared" si="37"/>
        <v>19H006A-DESERT</v>
      </c>
      <c r="T379" s="83" t="str">
        <f t="shared" si="38"/>
        <v>19H006A-DESERT</v>
      </c>
      <c r="Y379" s="60">
        <f t="shared" si="39"/>
        <v>6</v>
      </c>
      <c r="Z379" s="49">
        <f t="shared" si="40"/>
        <v>347</v>
      </c>
      <c r="AA379" s="60">
        <f t="shared" si="41"/>
        <v>6347</v>
      </c>
    </row>
    <row r="380" spans="1:27">
      <c r="A380" s="83" t="str">
        <f t="shared" si="35"/>
        <v>19H006A-HAWAO</v>
      </c>
      <c r="B380" s="83" t="str">
        <f t="shared" si="36"/>
        <v>06-348-</v>
      </c>
      <c r="C380" s="106" t="s">
        <v>2378</v>
      </c>
      <c r="G380" s="106" t="s">
        <v>2052</v>
      </c>
      <c r="S380" s="83" t="str">
        <f t="shared" si="37"/>
        <v>19H006A-HAWAO</v>
      </c>
      <c r="T380" s="83" t="str">
        <f t="shared" si="38"/>
        <v>19H006A-HAWAO</v>
      </c>
      <c r="Y380" s="60">
        <f t="shared" si="39"/>
        <v>6</v>
      </c>
      <c r="Z380" s="49">
        <f t="shared" si="40"/>
        <v>348</v>
      </c>
      <c r="AA380" s="60">
        <f t="shared" si="41"/>
        <v>6348</v>
      </c>
    </row>
    <row r="381" spans="1:27">
      <c r="A381" s="83" t="str">
        <f t="shared" si="35"/>
        <v>19H006A-TXO</v>
      </c>
      <c r="B381" s="83" t="str">
        <f t="shared" si="36"/>
        <v>06-349-</v>
      </c>
      <c r="C381" s="106" t="s">
        <v>2379</v>
      </c>
      <c r="G381" s="106" t="s">
        <v>2053</v>
      </c>
      <c r="S381" s="83" t="str">
        <f t="shared" si="37"/>
        <v>19H006A-TXO</v>
      </c>
      <c r="T381" s="83" t="str">
        <f t="shared" si="38"/>
        <v>19H006A-TXO</v>
      </c>
      <c r="Y381" s="60">
        <f t="shared" si="39"/>
        <v>6</v>
      </c>
      <c r="Z381" s="49">
        <f t="shared" si="40"/>
        <v>349</v>
      </c>
      <c r="AA381" s="60">
        <f t="shared" si="41"/>
        <v>6349</v>
      </c>
    </row>
    <row r="382" spans="1:27">
      <c r="A382" s="83" t="str">
        <f t="shared" si="35"/>
        <v>20001A-BADCO</v>
      </c>
      <c r="B382" s="83" t="str">
        <f t="shared" si="36"/>
        <v>06-350-</v>
      </c>
      <c r="C382" s="106" t="s">
        <v>2380</v>
      </c>
      <c r="G382" s="106" t="s">
        <v>2055</v>
      </c>
      <c r="S382" s="83" t="str">
        <f t="shared" si="37"/>
        <v>20001A-BADCO</v>
      </c>
      <c r="T382" s="83" t="str">
        <f t="shared" si="38"/>
        <v>20001A-BADCO</v>
      </c>
      <c r="Y382" s="60">
        <f t="shared" si="39"/>
        <v>6</v>
      </c>
      <c r="Z382" s="49">
        <f t="shared" si="40"/>
        <v>350</v>
      </c>
      <c r="AA382" s="60">
        <f t="shared" si="41"/>
        <v>6350</v>
      </c>
    </row>
    <row r="383" spans="1:27">
      <c r="A383" s="83" t="str">
        <f t="shared" si="35"/>
        <v>20001A-BOWI</v>
      </c>
      <c r="B383" s="83" t="str">
        <f t="shared" si="36"/>
        <v>06-351-</v>
      </c>
      <c r="C383" s="106" t="s">
        <v>2381</v>
      </c>
      <c r="G383" s="106" t="s">
        <v>2056</v>
      </c>
      <c r="S383" s="83" t="str">
        <f t="shared" si="37"/>
        <v>20001A-BOWI</v>
      </c>
      <c r="T383" s="83" t="str">
        <f t="shared" si="38"/>
        <v>20001A-BOWI</v>
      </c>
      <c r="Y383" s="60">
        <f t="shared" si="39"/>
        <v>6</v>
      </c>
      <c r="Z383" s="49">
        <f t="shared" si="40"/>
        <v>351</v>
      </c>
      <c r="AA383" s="60">
        <f t="shared" si="41"/>
        <v>6351</v>
      </c>
    </row>
    <row r="384" spans="1:27">
      <c r="A384" s="83" t="str">
        <f t="shared" si="35"/>
        <v>20001A-MILES</v>
      </c>
      <c r="B384" s="83" t="str">
        <f t="shared" si="36"/>
        <v>06-352-</v>
      </c>
      <c r="C384" s="106" t="s">
        <v>2382</v>
      </c>
      <c r="G384" s="106" t="s">
        <v>2057</v>
      </c>
      <c r="S384" s="83" t="str">
        <f t="shared" si="37"/>
        <v>20001A-MILES</v>
      </c>
      <c r="T384" s="83" t="str">
        <f t="shared" si="38"/>
        <v>20001A-MILES</v>
      </c>
      <c r="Y384" s="60">
        <f t="shared" si="39"/>
        <v>6</v>
      </c>
      <c r="Z384" s="49">
        <f t="shared" si="40"/>
        <v>352</v>
      </c>
      <c r="AA384" s="60">
        <f t="shared" si="41"/>
        <v>6352</v>
      </c>
    </row>
    <row r="385" spans="1:27">
      <c r="A385" s="83" t="str">
        <f t="shared" si="35"/>
        <v>20001A-PINKF</v>
      </c>
      <c r="B385" s="83" t="str">
        <f t="shared" si="36"/>
        <v>06-353-</v>
      </c>
      <c r="C385" s="106" t="s">
        <v>2383</v>
      </c>
      <c r="G385" s="106" t="s">
        <v>2059</v>
      </c>
      <c r="S385" s="83" t="str">
        <f t="shared" si="37"/>
        <v>20001A-PINKF</v>
      </c>
      <c r="T385" s="83" t="str">
        <f t="shared" si="38"/>
        <v>20001A-PINKF</v>
      </c>
      <c r="Y385" s="60">
        <f t="shared" si="39"/>
        <v>6</v>
      </c>
      <c r="Z385" s="49">
        <f t="shared" si="40"/>
        <v>353</v>
      </c>
      <c r="AA385" s="60">
        <f t="shared" si="41"/>
        <v>6353</v>
      </c>
    </row>
    <row r="386" spans="1:27">
      <c r="A386" s="83" t="str">
        <f t="shared" si="35"/>
        <v>20001A-POLICE</v>
      </c>
      <c r="B386" s="83" t="str">
        <f t="shared" si="36"/>
        <v>06-354-</v>
      </c>
      <c r="C386" s="106" t="s">
        <v>2384</v>
      </c>
      <c r="G386" s="106" t="s">
        <v>2060</v>
      </c>
      <c r="S386" s="83" t="str">
        <f t="shared" si="37"/>
        <v>20001A-POLICE</v>
      </c>
      <c r="T386" s="83" t="str">
        <f t="shared" si="38"/>
        <v>20001A-POLICE</v>
      </c>
      <c r="Y386" s="60">
        <f t="shared" si="39"/>
        <v>6</v>
      </c>
      <c r="Z386" s="49">
        <f t="shared" si="40"/>
        <v>354</v>
      </c>
      <c r="AA386" s="60">
        <f t="shared" si="41"/>
        <v>6354</v>
      </c>
    </row>
    <row r="387" spans="1:27">
      <c r="A387" s="83" t="str">
        <f t="shared" ref="A387:A450" si="42">IF(G387&amp;Q387&lt;&gt;"",S387&amp;Q387,"")</f>
        <v>20001A-SBEAR</v>
      </c>
      <c r="B387" s="83" t="str">
        <f t="shared" ref="B387:B450" si="43">IF(C387&lt;&gt;"",LEFT(C387,9),"")</f>
        <v>06-355-</v>
      </c>
      <c r="C387" s="106" t="s">
        <v>2385</v>
      </c>
      <c r="G387" s="106" t="s">
        <v>2062</v>
      </c>
      <c r="S387" s="83" t="str">
        <f t="shared" ref="S387:S450" si="44">IF(G387&lt;&gt;"",IF(StyleSpaceSplit,IFERROR(IF(FIND(" ",G387)&gt;=1,MID(G387,1,FIND(" ",G387)-1),G387),G387),G387),"")</f>
        <v>20001A-SBEAR</v>
      </c>
      <c r="T387" s="83" t="str">
        <f t="shared" ref="T387:T450" si="45">IF(A387&lt;&gt;"",IFERROR(IF(FIND(" ",G387)&gt;=1,MID(G387,FIND(" ",G387)+1,LEN(G387)),""),G387),"")</f>
        <v>20001A-SBEAR</v>
      </c>
      <c r="Y387" s="60">
        <f t="shared" ref="Y387:Y450" si="46">IFERROR(VALUE(MID($C387,1,2)),0)</f>
        <v>6</v>
      </c>
      <c r="Z387" s="49">
        <f t="shared" ref="Z387:Z450" si="47">IFERROR(VALUE(MID($C387,4,3)),0)</f>
        <v>355</v>
      </c>
      <c r="AA387" s="60">
        <f t="shared" ref="AA387:AA450" si="48">VALUE(RIGHT("00"&amp;Y387,2)&amp;RIGHT("000"&amp;Z387,3))</f>
        <v>6355</v>
      </c>
    </row>
    <row r="388" spans="1:27">
      <c r="A388" s="83" t="str">
        <f t="shared" si="42"/>
        <v>20001A-WOODSTK</v>
      </c>
      <c r="B388" s="83" t="str">
        <f t="shared" si="43"/>
        <v>06-356-</v>
      </c>
      <c r="C388" s="106" t="s">
        <v>2386</v>
      </c>
      <c r="G388" s="106" t="s">
        <v>2063</v>
      </c>
      <c r="S388" s="83" t="str">
        <f t="shared" si="44"/>
        <v>20001A-WOODSTK</v>
      </c>
      <c r="T388" s="83" t="str">
        <f t="shared" si="45"/>
        <v>20001A-WOODSTK</v>
      </c>
      <c r="Y388" s="60">
        <f t="shared" si="46"/>
        <v>6</v>
      </c>
      <c r="Z388" s="49">
        <f t="shared" si="47"/>
        <v>356</v>
      </c>
      <c r="AA388" s="60">
        <f t="shared" si="48"/>
        <v>6356</v>
      </c>
    </row>
    <row r="389" spans="1:27">
      <c r="A389" s="83" t="str">
        <f t="shared" si="42"/>
        <v>20001B-ACDC</v>
      </c>
      <c r="B389" s="83" t="str">
        <f t="shared" si="43"/>
        <v>06-357-</v>
      </c>
      <c r="C389" s="106" t="s">
        <v>2387</v>
      </c>
      <c r="G389" s="106" t="s">
        <v>2064</v>
      </c>
      <c r="S389" s="83" t="str">
        <f t="shared" si="44"/>
        <v>20001B-ACDC</v>
      </c>
      <c r="T389" s="83" t="str">
        <f t="shared" si="45"/>
        <v>20001B-ACDC</v>
      </c>
      <c r="Y389" s="60">
        <f t="shared" si="46"/>
        <v>6</v>
      </c>
      <c r="Z389" s="49">
        <f t="shared" si="47"/>
        <v>357</v>
      </c>
      <c r="AA389" s="60">
        <f t="shared" si="48"/>
        <v>6357</v>
      </c>
    </row>
    <row r="390" spans="1:27">
      <c r="A390" s="83" t="str">
        <f t="shared" si="42"/>
        <v>20001B-BOWI</v>
      </c>
      <c r="B390" s="83" t="str">
        <f t="shared" si="43"/>
        <v>06-358-</v>
      </c>
      <c r="C390" s="106" t="s">
        <v>2388</v>
      </c>
      <c r="G390" s="106" t="s">
        <v>2065</v>
      </c>
      <c r="S390" s="83" t="str">
        <f t="shared" si="44"/>
        <v>20001B-BOWI</v>
      </c>
      <c r="T390" s="83" t="str">
        <f t="shared" si="45"/>
        <v>20001B-BOWI</v>
      </c>
      <c r="Y390" s="60">
        <f t="shared" si="46"/>
        <v>6</v>
      </c>
      <c r="Z390" s="49">
        <f t="shared" si="47"/>
        <v>358</v>
      </c>
      <c r="AA390" s="60">
        <f t="shared" si="48"/>
        <v>6358</v>
      </c>
    </row>
    <row r="391" spans="1:27">
      <c r="A391" s="83" t="str">
        <f t="shared" si="42"/>
        <v>20001B-PINKF</v>
      </c>
      <c r="B391" s="83" t="str">
        <f t="shared" si="43"/>
        <v>06-359-</v>
      </c>
      <c r="C391" s="106" t="s">
        <v>2389</v>
      </c>
      <c r="G391" s="106" t="s">
        <v>2066</v>
      </c>
      <c r="S391" s="83" t="str">
        <f t="shared" si="44"/>
        <v>20001B-PINKF</v>
      </c>
      <c r="T391" s="83" t="str">
        <f t="shared" si="45"/>
        <v>20001B-PINKF</v>
      </c>
      <c r="Y391" s="60">
        <f t="shared" si="46"/>
        <v>6</v>
      </c>
      <c r="Z391" s="49">
        <f t="shared" si="47"/>
        <v>359</v>
      </c>
      <c r="AA391" s="60">
        <f t="shared" si="48"/>
        <v>6359</v>
      </c>
    </row>
    <row r="392" spans="1:27">
      <c r="A392" s="83" t="str">
        <f t="shared" si="42"/>
        <v>20001B-SBEAR</v>
      </c>
      <c r="B392" s="83" t="str">
        <f t="shared" si="43"/>
        <v>06-360-</v>
      </c>
      <c r="C392" s="106" t="s">
        <v>2390</v>
      </c>
      <c r="G392" s="106" t="s">
        <v>2067</v>
      </c>
      <c r="S392" s="83" t="str">
        <f t="shared" si="44"/>
        <v>20001B-SBEAR</v>
      </c>
      <c r="T392" s="83" t="str">
        <f t="shared" si="45"/>
        <v>20001B-SBEAR</v>
      </c>
      <c r="Y392" s="60">
        <f t="shared" si="46"/>
        <v>6</v>
      </c>
      <c r="Z392" s="49">
        <f t="shared" si="47"/>
        <v>360</v>
      </c>
      <c r="AA392" s="60">
        <f t="shared" si="48"/>
        <v>6360</v>
      </c>
    </row>
    <row r="393" spans="1:27">
      <c r="A393" s="83" t="str">
        <f t="shared" si="42"/>
        <v>21005A-ASE</v>
      </c>
      <c r="B393" s="83" t="str">
        <f t="shared" si="43"/>
        <v>06-361-</v>
      </c>
      <c r="C393" s="106" t="s">
        <v>2391</v>
      </c>
      <c r="G393" s="106" t="s">
        <v>2068</v>
      </c>
      <c r="S393" s="83" t="str">
        <f t="shared" si="44"/>
        <v>21005A-ASE</v>
      </c>
      <c r="T393" s="83" t="str">
        <f t="shared" si="45"/>
        <v>21005A-ASE</v>
      </c>
      <c r="Y393" s="60">
        <f t="shared" si="46"/>
        <v>6</v>
      </c>
      <c r="Z393" s="49">
        <f t="shared" si="47"/>
        <v>361</v>
      </c>
      <c r="AA393" s="60">
        <f t="shared" si="48"/>
        <v>6361</v>
      </c>
    </row>
    <row r="394" spans="1:27">
      <c r="A394" s="83" t="str">
        <f t="shared" si="42"/>
        <v>21005A-BEG</v>
      </c>
      <c r="B394" s="83" t="str">
        <f t="shared" si="43"/>
        <v>06-362-</v>
      </c>
      <c r="C394" s="106" t="s">
        <v>2392</v>
      </c>
      <c r="G394" s="106" t="s">
        <v>2071</v>
      </c>
      <c r="S394" s="83" t="str">
        <f t="shared" si="44"/>
        <v>21005A-BEG</v>
      </c>
      <c r="T394" s="83" t="str">
        <f t="shared" si="45"/>
        <v>21005A-BEG</v>
      </c>
      <c r="Y394" s="60">
        <f t="shared" si="46"/>
        <v>6</v>
      </c>
      <c r="Z394" s="49">
        <f t="shared" si="47"/>
        <v>362</v>
      </c>
      <c r="AA394" s="60">
        <f t="shared" si="48"/>
        <v>6362</v>
      </c>
    </row>
    <row r="395" spans="1:27">
      <c r="A395" s="83" t="str">
        <f t="shared" si="42"/>
        <v>21005A-BRG</v>
      </c>
      <c r="B395" s="83" t="str">
        <f t="shared" si="43"/>
        <v>06-363-</v>
      </c>
      <c r="C395" s="106" t="s">
        <v>2393</v>
      </c>
      <c r="G395" s="106" t="s">
        <v>2072</v>
      </c>
      <c r="S395" s="83" t="str">
        <f t="shared" si="44"/>
        <v>21005A-BRG</v>
      </c>
      <c r="T395" s="83" t="str">
        <f t="shared" si="45"/>
        <v>21005A-BRG</v>
      </c>
      <c r="Y395" s="60">
        <f t="shared" si="46"/>
        <v>6</v>
      </c>
      <c r="Z395" s="49">
        <f t="shared" si="47"/>
        <v>363</v>
      </c>
      <c r="AA395" s="60">
        <f t="shared" si="48"/>
        <v>6363</v>
      </c>
    </row>
    <row r="396" spans="1:27">
      <c r="A396" s="83" t="str">
        <f t="shared" si="42"/>
        <v>21005A-CCU</v>
      </c>
      <c r="B396" s="83" t="str">
        <f t="shared" si="43"/>
        <v>06-364-</v>
      </c>
      <c r="C396" s="106" t="s">
        <v>2394</v>
      </c>
      <c r="G396" s="106" t="s">
        <v>2075</v>
      </c>
      <c r="S396" s="83" t="str">
        <f t="shared" si="44"/>
        <v>21005A-CCU</v>
      </c>
      <c r="T396" s="83" t="str">
        <f t="shared" si="45"/>
        <v>21005A-CCU</v>
      </c>
      <c r="Y396" s="60">
        <f t="shared" si="46"/>
        <v>6</v>
      </c>
      <c r="Z396" s="49">
        <f t="shared" si="47"/>
        <v>364</v>
      </c>
      <c r="AA396" s="60">
        <f t="shared" si="48"/>
        <v>6364</v>
      </c>
    </row>
    <row r="397" spans="1:27">
      <c r="A397" s="83" t="str">
        <f t="shared" si="42"/>
        <v>21005A-DWE</v>
      </c>
      <c r="B397" s="83" t="str">
        <f t="shared" si="43"/>
        <v>06-365-</v>
      </c>
      <c r="C397" s="106" t="s">
        <v>2395</v>
      </c>
      <c r="G397" s="106" t="s">
        <v>2079</v>
      </c>
      <c r="S397" s="83" t="str">
        <f t="shared" si="44"/>
        <v>21005A-DWE</v>
      </c>
      <c r="T397" s="83" t="str">
        <f t="shared" si="45"/>
        <v>21005A-DWE</v>
      </c>
      <c r="Y397" s="60">
        <f t="shared" si="46"/>
        <v>6</v>
      </c>
      <c r="Z397" s="49">
        <f t="shared" si="47"/>
        <v>365</v>
      </c>
      <c r="AA397" s="60">
        <f t="shared" si="48"/>
        <v>6365</v>
      </c>
    </row>
    <row r="398" spans="1:27">
      <c r="A398" s="83" t="str">
        <f t="shared" si="42"/>
        <v>21005A-LAK</v>
      </c>
      <c r="B398" s="83" t="str">
        <f t="shared" si="43"/>
        <v>06-366-</v>
      </c>
      <c r="C398" s="106" t="s">
        <v>2396</v>
      </c>
      <c r="G398" s="106" t="s">
        <v>2082</v>
      </c>
      <c r="S398" s="83" t="str">
        <f t="shared" si="44"/>
        <v>21005A-LAK</v>
      </c>
      <c r="T398" s="83" t="str">
        <f t="shared" si="45"/>
        <v>21005A-LAK</v>
      </c>
      <c r="Y398" s="60">
        <f t="shared" si="46"/>
        <v>6</v>
      </c>
      <c r="Z398" s="49">
        <f t="shared" si="47"/>
        <v>366</v>
      </c>
      <c r="AA398" s="60">
        <f t="shared" si="48"/>
        <v>6366</v>
      </c>
    </row>
    <row r="399" spans="1:27">
      <c r="A399" s="83" t="str">
        <f t="shared" si="42"/>
        <v>21005A-LOS</v>
      </c>
      <c r="B399" s="83" t="str">
        <f t="shared" si="43"/>
        <v>06-367-</v>
      </c>
      <c r="C399" s="106" t="s">
        <v>2397</v>
      </c>
      <c r="G399" s="106" t="s">
        <v>2083</v>
      </c>
      <c r="S399" s="83" t="str">
        <f t="shared" si="44"/>
        <v>21005A-LOS</v>
      </c>
      <c r="T399" s="83" t="str">
        <f t="shared" si="45"/>
        <v>21005A-LOS</v>
      </c>
      <c r="Y399" s="60">
        <f t="shared" si="46"/>
        <v>6</v>
      </c>
      <c r="Z399" s="49">
        <f t="shared" si="47"/>
        <v>367</v>
      </c>
      <c r="AA399" s="60">
        <f t="shared" si="48"/>
        <v>6367</v>
      </c>
    </row>
    <row r="400" spans="1:27">
      <c r="A400" s="83" t="str">
        <f t="shared" si="42"/>
        <v>21005A-MMAR</v>
      </c>
      <c r="B400" s="83" t="str">
        <f t="shared" si="43"/>
        <v>06-368-</v>
      </c>
      <c r="C400" s="106" t="s">
        <v>2398</v>
      </c>
      <c r="G400" s="106" t="s">
        <v>2084</v>
      </c>
      <c r="S400" s="83" t="str">
        <f t="shared" si="44"/>
        <v>21005A-MMAR</v>
      </c>
      <c r="T400" s="83" t="str">
        <f t="shared" si="45"/>
        <v>21005A-MMAR</v>
      </c>
      <c r="Y400" s="60">
        <f t="shared" si="46"/>
        <v>6</v>
      </c>
      <c r="Z400" s="49">
        <f t="shared" si="47"/>
        <v>368</v>
      </c>
      <c r="AA400" s="60">
        <f t="shared" si="48"/>
        <v>6368</v>
      </c>
    </row>
    <row r="401" spans="1:27">
      <c r="A401" s="83" t="str">
        <f t="shared" si="42"/>
        <v>21005A-NBY</v>
      </c>
      <c r="B401" s="83" t="str">
        <f t="shared" si="43"/>
        <v>06-369-</v>
      </c>
      <c r="C401" s="106" t="s">
        <v>2399</v>
      </c>
      <c r="G401" s="106" t="s">
        <v>2085</v>
      </c>
      <c r="S401" s="83" t="str">
        <f t="shared" si="44"/>
        <v>21005A-NBY</v>
      </c>
      <c r="T401" s="83" t="str">
        <f t="shared" si="45"/>
        <v>21005A-NBY</v>
      </c>
      <c r="Y401" s="60">
        <f t="shared" si="46"/>
        <v>6</v>
      </c>
      <c r="Z401" s="49">
        <f t="shared" si="47"/>
        <v>369</v>
      </c>
      <c r="AA401" s="60">
        <f t="shared" si="48"/>
        <v>6369</v>
      </c>
    </row>
    <row r="402" spans="1:27">
      <c r="A402" s="83" t="str">
        <f t="shared" si="42"/>
        <v>21005A-NHL</v>
      </c>
      <c r="B402" s="83" t="str">
        <f t="shared" si="43"/>
        <v>06-370-</v>
      </c>
      <c r="C402" s="106" t="s">
        <v>2400</v>
      </c>
      <c r="G402" s="106" t="s">
        <v>2086</v>
      </c>
      <c r="S402" s="83" t="str">
        <f t="shared" si="44"/>
        <v>21005A-NHL</v>
      </c>
      <c r="T402" s="83" t="str">
        <f t="shared" si="45"/>
        <v>21005A-NHL</v>
      </c>
      <c r="Y402" s="60">
        <f t="shared" si="46"/>
        <v>6</v>
      </c>
      <c r="Z402" s="49">
        <f t="shared" si="47"/>
        <v>370</v>
      </c>
      <c r="AA402" s="60">
        <f t="shared" si="48"/>
        <v>6370</v>
      </c>
    </row>
    <row r="403" spans="1:27">
      <c r="A403" s="83" t="str">
        <f t="shared" si="42"/>
        <v>21005C-LOS</v>
      </c>
      <c r="B403" s="83" t="str">
        <f t="shared" si="43"/>
        <v>06-371-</v>
      </c>
      <c r="C403" s="106" t="s">
        <v>2401</v>
      </c>
      <c r="G403" s="106" t="s">
        <v>2091</v>
      </c>
      <c r="S403" s="83" t="str">
        <f t="shared" si="44"/>
        <v>21005C-LOS</v>
      </c>
      <c r="T403" s="83" t="str">
        <f t="shared" si="45"/>
        <v>21005C-LOS</v>
      </c>
      <c r="Y403" s="60">
        <f t="shared" si="46"/>
        <v>6</v>
      </c>
      <c r="Z403" s="49">
        <f t="shared" si="47"/>
        <v>371</v>
      </c>
      <c r="AA403" s="60">
        <f t="shared" si="48"/>
        <v>6371</v>
      </c>
    </row>
    <row r="404" spans="1:27">
      <c r="A404" s="83" t="str">
        <f t="shared" si="42"/>
        <v>21010A-CHEVELLE</v>
      </c>
      <c r="B404" s="83" t="str">
        <f t="shared" si="43"/>
        <v>06-372-</v>
      </c>
      <c r="C404" s="106" t="s">
        <v>2402</v>
      </c>
      <c r="G404" s="106" t="s">
        <v>2094</v>
      </c>
      <c r="S404" s="83" t="str">
        <f t="shared" si="44"/>
        <v>21010A-CHEVELLE</v>
      </c>
      <c r="T404" s="83" t="str">
        <f t="shared" si="45"/>
        <v>21010A-CHEVELLE</v>
      </c>
      <c r="Y404" s="60">
        <f t="shared" si="46"/>
        <v>6</v>
      </c>
      <c r="Z404" s="49">
        <f t="shared" si="47"/>
        <v>372</v>
      </c>
      <c r="AA404" s="60">
        <f t="shared" si="48"/>
        <v>6372</v>
      </c>
    </row>
    <row r="405" spans="1:27">
      <c r="A405" s="83" t="str">
        <f t="shared" si="42"/>
        <v>21014A-CA</v>
      </c>
      <c r="B405" s="83" t="str">
        <f t="shared" si="43"/>
        <v>06-373-</v>
      </c>
      <c r="C405" s="106" t="s">
        <v>2403</v>
      </c>
      <c r="G405" s="106" t="s">
        <v>2095</v>
      </c>
      <c r="S405" s="83" t="str">
        <f t="shared" si="44"/>
        <v>21014A-CA</v>
      </c>
      <c r="T405" s="83" t="str">
        <f t="shared" si="45"/>
        <v>21014A-CA</v>
      </c>
      <c r="Y405" s="60">
        <f t="shared" si="46"/>
        <v>6</v>
      </c>
      <c r="Z405" s="49">
        <f t="shared" si="47"/>
        <v>373</v>
      </c>
      <c r="AA405" s="60">
        <f t="shared" si="48"/>
        <v>6373</v>
      </c>
    </row>
    <row r="406" spans="1:27">
      <c r="A406" s="83" t="str">
        <f t="shared" si="42"/>
        <v>21015A-ARCADE</v>
      </c>
      <c r="B406" s="83" t="str">
        <f t="shared" si="43"/>
        <v>06-374-</v>
      </c>
      <c r="C406" s="106" t="s">
        <v>2404</v>
      </c>
      <c r="G406" s="106" t="s">
        <v>2096</v>
      </c>
      <c r="S406" s="83" t="str">
        <f t="shared" si="44"/>
        <v>21015A-ARCADE</v>
      </c>
      <c r="T406" s="83" t="str">
        <f t="shared" si="45"/>
        <v>21015A-ARCADE</v>
      </c>
      <c r="Y406" s="60">
        <f t="shared" si="46"/>
        <v>6</v>
      </c>
      <c r="Z406" s="49">
        <f t="shared" si="47"/>
        <v>374</v>
      </c>
      <c r="AA406" s="60">
        <f t="shared" si="48"/>
        <v>6374</v>
      </c>
    </row>
    <row r="407" spans="1:27">
      <c r="A407" s="83" t="str">
        <f t="shared" si="42"/>
        <v>21015A-CALI</v>
      </c>
      <c r="B407" s="83" t="str">
        <f t="shared" si="43"/>
        <v>06-375-</v>
      </c>
      <c r="C407" s="106" t="s">
        <v>2405</v>
      </c>
      <c r="G407" s="106" t="s">
        <v>2097</v>
      </c>
      <c r="S407" s="83" t="str">
        <f t="shared" si="44"/>
        <v>21015A-CALI</v>
      </c>
      <c r="T407" s="83" t="str">
        <f t="shared" si="45"/>
        <v>21015A-CALI</v>
      </c>
      <c r="Y407" s="60">
        <f t="shared" si="46"/>
        <v>6</v>
      </c>
      <c r="Z407" s="49">
        <f t="shared" si="47"/>
        <v>375</v>
      </c>
      <c r="AA407" s="60">
        <f t="shared" si="48"/>
        <v>6375</v>
      </c>
    </row>
    <row r="408" spans="1:27">
      <c r="A408" s="83" t="str">
        <f t="shared" si="42"/>
        <v>21015A-HTC</v>
      </c>
      <c r="B408" s="83" t="str">
        <f t="shared" si="43"/>
        <v>06-376-</v>
      </c>
      <c r="C408" s="106" t="s">
        <v>2406</v>
      </c>
      <c r="G408" s="106" t="s">
        <v>2098</v>
      </c>
      <c r="S408" s="83" t="str">
        <f t="shared" si="44"/>
        <v>21015A-HTC</v>
      </c>
      <c r="T408" s="83" t="str">
        <f t="shared" si="45"/>
        <v>21015A-HTC</v>
      </c>
      <c r="Y408" s="60">
        <f t="shared" si="46"/>
        <v>6</v>
      </c>
      <c r="Z408" s="49">
        <f t="shared" si="47"/>
        <v>376</v>
      </c>
      <c r="AA408" s="60">
        <f t="shared" si="48"/>
        <v>6376</v>
      </c>
    </row>
    <row r="409" spans="1:27">
      <c r="A409" s="83" t="str">
        <f t="shared" si="42"/>
        <v>21015A-HTI</v>
      </c>
      <c r="B409" s="83" t="str">
        <f t="shared" si="43"/>
        <v>06-377-</v>
      </c>
      <c r="C409" s="106" t="s">
        <v>2407</v>
      </c>
      <c r="G409" s="106" t="s">
        <v>2099</v>
      </c>
      <c r="S409" s="83" t="str">
        <f t="shared" si="44"/>
        <v>21015A-HTI</v>
      </c>
      <c r="T409" s="83" t="str">
        <f t="shared" si="45"/>
        <v>21015A-HTI</v>
      </c>
      <c r="Y409" s="60">
        <f t="shared" si="46"/>
        <v>6</v>
      </c>
      <c r="Z409" s="49">
        <f t="shared" si="47"/>
        <v>377</v>
      </c>
      <c r="AA409" s="60">
        <f t="shared" si="48"/>
        <v>6377</v>
      </c>
    </row>
    <row r="410" spans="1:27">
      <c r="A410" s="83" t="str">
        <f t="shared" si="42"/>
        <v>21015A-KING</v>
      </c>
      <c r="B410" s="83" t="str">
        <f t="shared" si="43"/>
        <v>06-378-</v>
      </c>
      <c r="C410" s="106" t="s">
        <v>2408</v>
      </c>
      <c r="G410" s="106" t="s">
        <v>2100</v>
      </c>
      <c r="S410" s="83" t="str">
        <f t="shared" si="44"/>
        <v>21015A-KING</v>
      </c>
      <c r="T410" s="83" t="str">
        <f t="shared" si="45"/>
        <v>21015A-KING</v>
      </c>
      <c r="Y410" s="60">
        <f t="shared" si="46"/>
        <v>6</v>
      </c>
      <c r="Z410" s="49">
        <f t="shared" si="47"/>
        <v>378</v>
      </c>
      <c r="AA410" s="60">
        <f t="shared" si="48"/>
        <v>6378</v>
      </c>
    </row>
    <row r="411" spans="1:27">
      <c r="A411" s="83" t="str">
        <f t="shared" si="42"/>
        <v>21015A-KNIGHT</v>
      </c>
      <c r="B411" s="83" t="str">
        <f t="shared" si="43"/>
        <v>06-379-</v>
      </c>
      <c r="C411" s="106" t="s">
        <v>2409</v>
      </c>
      <c r="G411" s="106" t="s">
        <v>2101</v>
      </c>
      <c r="S411" s="83" t="str">
        <f t="shared" si="44"/>
        <v>21015A-KNIGHT</v>
      </c>
      <c r="T411" s="83" t="str">
        <f t="shared" si="45"/>
        <v>21015A-KNIGHT</v>
      </c>
      <c r="Y411" s="60">
        <f t="shared" si="46"/>
        <v>6</v>
      </c>
      <c r="Z411" s="49">
        <f t="shared" si="47"/>
        <v>379</v>
      </c>
      <c r="AA411" s="60">
        <f t="shared" si="48"/>
        <v>6379</v>
      </c>
    </row>
    <row r="412" spans="1:27">
      <c r="A412" s="83" t="str">
        <f t="shared" si="42"/>
        <v>21015A-PEAC</v>
      </c>
      <c r="B412" s="83" t="str">
        <f t="shared" si="43"/>
        <v>06-380-</v>
      </c>
      <c r="C412" s="106" t="s">
        <v>2410</v>
      </c>
      <c r="G412" s="106" t="s">
        <v>2102</v>
      </c>
      <c r="S412" s="83" t="str">
        <f t="shared" si="44"/>
        <v>21015A-PEAC</v>
      </c>
      <c r="T412" s="83" t="str">
        <f t="shared" si="45"/>
        <v>21015A-PEAC</v>
      </c>
      <c r="Y412" s="60">
        <f t="shared" si="46"/>
        <v>6</v>
      </c>
      <c r="Z412" s="49">
        <f t="shared" si="47"/>
        <v>380</v>
      </c>
      <c r="AA412" s="60">
        <f t="shared" si="48"/>
        <v>6380</v>
      </c>
    </row>
    <row r="413" spans="1:27">
      <c r="A413" s="83" t="str">
        <f t="shared" si="42"/>
        <v>21015A-SAA</v>
      </c>
      <c r="B413" s="83" t="str">
        <f t="shared" si="43"/>
        <v>06-381-</v>
      </c>
      <c r="C413" s="106" t="s">
        <v>2411</v>
      </c>
      <c r="G413" s="106" t="s">
        <v>2103</v>
      </c>
      <c r="S413" s="83" t="str">
        <f t="shared" si="44"/>
        <v>21015A-SAA</v>
      </c>
      <c r="T413" s="83" t="str">
        <f t="shared" si="45"/>
        <v>21015A-SAA</v>
      </c>
      <c r="Y413" s="60">
        <f t="shared" si="46"/>
        <v>6</v>
      </c>
      <c r="Z413" s="49">
        <f t="shared" si="47"/>
        <v>381</v>
      </c>
      <c r="AA413" s="60">
        <f t="shared" si="48"/>
        <v>6381</v>
      </c>
    </row>
    <row r="414" spans="1:27">
      <c r="A414" s="83" t="str">
        <f t="shared" si="42"/>
        <v>21015A-TIKI</v>
      </c>
      <c r="B414" s="83" t="str">
        <f t="shared" si="43"/>
        <v>06-382-</v>
      </c>
      <c r="C414" s="106" t="s">
        <v>2412</v>
      </c>
      <c r="G414" s="106" t="s">
        <v>2104</v>
      </c>
      <c r="S414" s="83" t="str">
        <f t="shared" si="44"/>
        <v>21015A-TIKI</v>
      </c>
      <c r="T414" s="83" t="str">
        <f t="shared" si="45"/>
        <v>21015A-TIKI</v>
      </c>
      <c r="Y414" s="60">
        <f t="shared" si="46"/>
        <v>6</v>
      </c>
      <c r="Z414" s="49">
        <f t="shared" si="47"/>
        <v>382</v>
      </c>
      <c r="AA414" s="60">
        <f t="shared" si="48"/>
        <v>6382</v>
      </c>
    </row>
    <row r="415" spans="1:27">
      <c r="A415" s="83" t="str">
        <f t="shared" si="42"/>
        <v>21015A-YOG</v>
      </c>
      <c r="B415" s="83" t="str">
        <f t="shared" si="43"/>
        <v>06-383-</v>
      </c>
      <c r="C415" s="106" t="s">
        <v>2413</v>
      </c>
      <c r="G415" s="106" t="s">
        <v>2105</v>
      </c>
      <c r="S415" s="83" t="str">
        <f t="shared" si="44"/>
        <v>21015A-YOG</v>
      </c>
      <c r="T415" s="83" t="str">
        <f t="shared" si="45"/>
        <v>21015A-YOG</v>
      </c>
      <c r="Y415" s="60">
        <f t="shared" si="46"/>
        <v>6</v>
      </c>
      <c r="Z415" s="49">
        <f t="shared" si="47"/>
        <v>383</v>
      </c>
      <c r="AA415" s="60">
        <f t="shared" si="48"/>
        <v>6383</v>
      </c>
    </row>
    <row r="416" spans="1:27">
      <c r="A416" s="83" t="str">
        <f t="shared" si="42"/>
        <v>21015B-YOW</v>
      </c>
      <c r="B416" s="83" t="str">
        <f t="shared" si="43"/>
        <v>06-384-</v>
      </c>
      <c r="C416" s="106" t="s">
        <v>2414</v>
      </c>
      <c r="G416" s="106" t="s">
        <v>2106</v>
      </c>
      <c r="S416" s="83" t="str">
        <f t="shared" si="44"/>
        <v>21015B-YOW</v>
      </c>
      <c r="T416" s="83" t="str">
        <f t="shared" si="45"/>
        <v>21015B-YOW</v>
      </c>
      <c r="Y416" s="60">
        <f t="shared" si="46"/>
        <v>6</v>
      </c>
      <c r="Z416" s="49">
        <f t="shared" si="47"/>
        <v>384</v>
      </c>
      <c r="AA416" s="60">
        <f t="shared" si="48"/>
        <v>6384</v>
      </c>
    </row>
    <row r="417" spans="1:27">
      <c r="A417" s="83" t="str">
        <f t="shared" si="42"/>
        <v>21016A-GSMT</v>
      </c>
      <c r="B417" s="83" t="str">
        <f t="shared" si="43"/>
        <v>06-385-</v>
      </c>
      <c r="C417" s="106" t="s">
        <v>2415</v>
      </c>
      <c r="G417" s="106" t="s">
        <v>2107</v>
      </c>
      <c r="S417" s="83" t="str">
        <f t="shared" si="44"/>
        <v>21016A-GSMT</v>
      </c>
      <c r="T417" s="83" t="str">
        <f t="shared" si="45"/>
        <v>21016A-GSMT</v>
      </c>
      <c r="Y417" s="60">
        <f t="shared" si="46"/>
        <v>6</v>
      </c>
      <c r="Z417" s="49">
        <f t="shared" si="47"/>
        <v>385</v>
      </c>
      <c r="AA417" s="60">
        <f t="shared" si="48"/>
        <v>6385</v>
      </c>
    </row>
    <row r="418" spans="1:27">
      <c r="A418" s="83" t="str">
        <f t="shared" si="42"/>
        <v>21016A-OLNP</v>
      </c>
      <c r="B418" s="83" t="str">
        <f t="shared" si="43"/>
        <v>06-386-</v>
      </c>
      <c r="C418" s="106" t="s">
        <v>2416</v>
      </c>
      <c r="G418" s="106" t="s">
        <v>2108</v>
      </c>
      <c r="S418" s="83" t="str">
        <f t="shared" si="44"/>
        <v>21016A-OLNP</v>
      </c>
      <c r="T418" s="83" t="str">
        <f t="shared" si="45"/>
        <v>21016A-OLNP</v>
      </c>
      <c r="Y418" s="60">
        <f t="shared" si="46"/>
        <v>6</v>
      </c>
      <c r="Z418" s="49">
        <f t="shared" si="47"/>
        <v>386</v>
      </c>
      <c r="AA418" s="60">
        <f t="shared" si="48"/>
        <v>6386</v>
      </c>
    </row>
    <row r="419" spans="1:27">
      <c r="A419" s="83" t="str">
        <f t="shared" si="42"/>
        <v>21016A-SAGNP</v>
      </c>
      <c r="B419" s="83" t="str">
        <f t="shared" si="43"/>
        <v>06-387-</v>
      </c>
      <c r="C419" s="106" t="s">
        <v>2417</v>
      </c>
      <c r="G419" s="106" t="s">
        <v>2109</v>
      </c>
      <c r="S419" s="83" t="str">
        <f t="shared" si="44"/>
        <v>21016A-SAGNP</v>
      </c>
      <c r="T419" s="83" t="str">
        <f t="shared" si="45"/>
        <v>21016A-SAGNP</v>
      </c>
      <c r="Y419" s="60">
        <f t="shared" si="46"/>
        <v>6</v>
      </c>
      <c r="Z419" s="49">
        <f t="shared" si="47"/>
        <v>387</v>
      </c>
      <c r="AA419" s="60">
        <f t="shared" si="48"/>
        <v>6387</v>
      </c>
    </row>
    <row r="420" spans="1:27">
      <c r="A420" s="83" t="str">
        <f t="shared" si="42"/>
        <v>21016A-YNP</v>
      </c>
      <c r="B420" s="83" t="str">
        <f t="shared" si="43"/>
        <v>06-388-</v>
      </c>
      <c r="C420" s="106" t="s">
        <v>2418</v>
      </c>
      <c r="G420" s="106" t="s">
        <v>2110</v>
      </c>
      <c r="S420" s="83" t="str">
        <f t="shared" si="44"/>
        <v>21016A-YNP</v>
      </c>
      <c r="T420" s="83" t="str">
        <f t="shared" si="45"/>
        <v>21016A-YNP</v>
      </c>
      <c r="Y420" s="60">
        <f t="shared" si="46"/>
        <v>6</v>
      </c>
      <c r="Z420" s="49">
        <f t="shared" si="47"/>
        <v>388</v>
      </c>
      <c r="AA420" s="60">
        <f t="shared" si="48"/>
        <v>6388</v>
      </c>
    </row>
    <row r="421" spans="1:27">
      <c r="A421" s="83" t="str">
        <f t="shared" si="42"/>
        <v>21019A-ACDC</v>
      </c>
      <c r="B421" s="83" t="str">
        <f t="shared" si="43"/>
        <v>06-389-</v>
      </c>
      <c r="C421" s="106" t="s">
        <v>2419</v>
      </c>
      <c r="G421" s="106" t="s">
        <v>2111</v>
      </c>
      <c r="S421" s="83" t="str">
        <f t="shared" si="44"/>
        <v>21019A-ACDC</v>
      </c>
      <c r="T421" s="83" t="str">
        <f t="shared" si="45"/>
        <v>21019A-ACDC</v>
      </c>
      <c r="Y421" s="60">
        <f t="shared" si="46"/>
        <v>6</v>
      </c>
      <c r="Z421" s="49">
        <f t="shared" si="47"/>
        <v>389</v>
      </c>
      <c r="AA421" s="60">
        <f t="shared" si="48"/>
        <v>6389</v>
      </c>
    </row>
    <row r="422" spans="1:27">
      <c r="A422" s="83" t="str">
        <f t="shared" si="42"/>
        <v>21019A-BOWI</v>
      </c>
      <c r="B422" s="83" t="str">
        <f t="shared" si="43"/>
        <v>06-390-</v>
      </c>
      <c r="C422" s="106" t="s">
        <v>2420</v>
      </c>
      <c r="G422" s="106" t="s">
        <v>2112</v>
      </c>
      <c r="S422" s="83" t="str">
        <f t="shared" si="44"/>
        <v>21019A-BOWI</v>
      </c>
      <c r="T422" s="83" t="str">
        <f t="shared" si="45"/>
        <v>21019A-BOWI</v>
      </c>
      <c r="Y422" s="60">
        <f t="shared" si="46"/>
        <v>6</v>
      </c>
      <c r="Z422" s="49">
        <f t="shared" si="47"/>
        <v>390</v>
      </c>
      <c r="AA422" s="60">
        <f t="shared" si="48"/>
        <v>6390</v>
      </c>
    </row>
    <row r="423" spans="1:27">
      <c r="A423" s="83" t="str">
        <f t="shared" si="42"/>
        <v>21019A-CALI</v>
      </c>
      <c r="B423" s="83" t="str">
        <f t="shared" si="43"/>
        <v>06-391-</v>
      </c>
      <c r="C423" s="106" t="s">
        <v>2421</v>
      </c>
      <c r="G423" s="106" t="s">
        <v>2113</v>
      </c>
      <c r="S423" s="83" t="str">
        <f t="shared" si="44"/>
        <v>21019A-CALI</v>
      </c>
      <c r="T423" s="83" t="str">
        <f t="shared" si="45"/>
        <v>21019A-CALI</v>
      </c>
      <c r="Y423" s="60">
        <f t="shared" si="46"/>
        <v>6</v>
      </c>
      <c r="Z423" s="49">
        <f t="shared" si="47"/>
        <v>391</v>
      </c>
      <c r="AA423" s="60">
        <f t="shared" si="48"/>
        <v>6391</v>
      </c>
    </row>
    <row r="424" spans="1:27">
      <c r="A424" s="83" t="str">
        <f t="shared" si="42"/>
        <v>21019A-CBH</v>
      </c>
      <c r="B424" s="83" t="str">
        <f t="shared" si="43"/>
        <v>06-392-</v>
      </c>
      <c r="C424" s="106" t="s">
        <v>2422</v>
      </c>
      <c r="G424" s="106" t="s">
        <v>2114</v>
      </c>
      <c r="S424" s="83" t="str">
        <f t="shared" si="44"/>
        <v>21019A-CBH</v>
      </c>
      <c r="T424" s="83" t="str">
        <f t="shared" si="45"/>
        <v>21019A-CBH</v>
      </c>
      <c r="Y424" s="60">
        <f t="shared" si="46"/>
        <v>6</v>
      </c>
      <c r="Z424" s="49">
        <f t="shared" si="47"/>
        <v>392</v>
      </c>
      <c r="AA424" s="60">
        <f t="shared" si="48"/>
        <v>6392</v>
      </c>
    </row>
    <row r="425" spans="1:27">
      <c r="A425" s="83" t="str">
        <f t="shared" si="42"/>
        <v>21019A-CHEVY</v>
      </c>
      <c r="B425" s="83" t="str">
        <f t="shared" si="43"/>
        <v>06-393-</v>
      </c>
      <c r="C425" s="106" t="s">
        <v>2423</v>
      </c>
      <c r="G425" s="106" t="s">
        <v>2115</v>
      </c>
      <c r="S425" s="83" t="str">
        <f t="shared" si="44"/>
        <v>21019A-CHEVY</v>
      </c>
      <c r="T425" s="83" t="str">
        <f t="shared" si="45"/>
        <v>21019A-CHEVY</v>
      </c>
      <c r="Y425" s="60">
        <f t="shared" si="46"/>
        <v>6</v>
      </c>
      <c r="Z425" s="49">
        <f t="shared" si="47"/>
        <v>393</v>
      </c>
      <c r="AA425" s="60">
        <f t="shared" si="48"/>
        <v>6393</v>
      </c>
    </row>
    <row r="426" spans="1:27">
      <c r="A426" s="83" t="str">
        <f t="shared" si="42"/>
        <v>21019A-DAS</v>
      </c>
      <c r="B426" s="83" t="str">
        <f t="shared" si="43"/>
        <v>06-394-</v>
      </c>
      <c r="C426" s="106" t="s">
        <v>2424</v>
      </c>
      <c r="G426" s="106" t="s">
        <v>2116</v>
      </c>
      <c r="S426" s="83" t="str">
        <f t="shared" si="44"/>
        <v>21019A-DAS</v>
      </c>
      <c r="T426" s="83" t="str">
        <f t="shared" si="45"/>
        <v>21019A-DAS</v>
      </c>
      <c r="Y426" s="60">
        <f t="shared" si="46"/>
        <v>6</v>
      </c>
      <c r="Z426" s="49">
        <f t="shared" si="47"/>
        <v>394</v>
      </c>
      <c r="AA426" s="60">
        <f t="shared" si="48"/>
        <v>6394</v>
      </c>
    </row>
    <row r="427" spans="1:27">
      <c r="A427" s="83" t="str">
        <f t="shared" si="42"/>
        <v>21019A-FEND</v>
      </c>
      <c r="B427" s="83" t="str">
        <f t="shared" si="43"/>
        <v>06-395-</v>
      </c>
      <c r="C427" s="106" t="s">
        <v>2425</v>
      </c>
      <c r="G427" s="106" t="s">
        <v>2117</v>
      </c>
      <c r="S427" s="83" t="str">
        <f t="shared" si="44"/>
        <v>21019A-FEND</v>
      </c>
      <c r="T427" s="83" t="str">
        <f t="shared" si="45"/>
        <v>21019A-FEND</v>
      </c>
      <c r="Y427" s="60">
        <f t="shared" si="46"/>
        <v>6</v>
      </c>
      <c r="Z427" s="49">
        <f t="shared" si="47"/>
        <v>395</v>
      </c>
      <c r="AA427" s="60">
        <f t="shared" si="48"/>
        <v>6395</v>
      </c>
    </row>
    <row r="428" spans="1:27">
      <c r="A428" s="83" t="str">
        <f t="shared" si="42"/>
        <v>21019A-HTC</v>
      </c>
      <c r="B428" s="83" t="str">
        <f t="shared" si="43"/>
        <v>06-396-</v>
      </c>
      <c r="C428" s="106" t="s">
        <v>2426</v>
      </c>
      <c r="G428" s="106" t="s">
        <v>2118</v>
      </c>
      <c r="S428" s="83" t="str">
        <f t="shared" si="44"/>
        <v>21019A-HTC</v>
      </c>
      <c r="T428" s="83" t="str">
        <f t="shared" si="45"/>
        <v>21019A-HTC</v>
      </c>
      <c r="Y428" s="60">
        <f t="shared" si="46"/>
        <v>6</v>
      </c>
      <c r="Z428" s="49">
        <f t="shared" si="47"/>
        <v>396</v>
      </c>
      <c r="AA428" s="60">
        <f t="shared" si="48"/>
        <v>6396</v>
      </c>
    </row>
    <row r="429" spans="1:27">
      <c r="A429" s="83" t="str">
        <f t="shared" si="42"/>
        <v>21019A-LAK</v>
      </c>
      <c r="B429" s="83" t="str">
        <f t="shared" si="43"/>
        <v>06-397-</v>
      </c>
      <c r="C429" s="106" t="s">
        <v>2427</v>
      </c>
      <c r="G429" s="106" t="s">
        <v>2119</v>
      </c>
      <c r="S429" s="83" t="str">
        <f t="shared" si="44"/>
        <v>21019A-LAK</v>
      </c>
      <c r="T429" s="83" t="str">
        <f t="shared" si="45"/>
        <v>21019A-LAK</v>
      </c>
      <c r="Y429" s="60">
        <f t="shared" si="46"/>
        <v>6</v>
      </c>
      <c r="Z429" s="49">
        <f t="shared" si="47"/>
        <v>397</v>
      </c>
      <c r="AA429" s="60">
        <f t="shared" si="48"/>
        <v>6397</v>
      </c>
    </row>
    <row r="430" spans="1:27">
      <c r="A430" s="83" t="str">
        <f t="shared" si="42"/>
        <v>21019A-LOS</v>
      </c>
      <c r="B430" s="83" t="str">
        <f t="shared" si="43"/>
        <v>06-398-</v>
      </c>
      <c r="C430" s="106" t="s">
        <v>2428</v>
      </c>
      <c r="G430" s="106" t="s">
        <v>2120</v>
      </c>
      <c r="S430" s="83" t="str">
        <f t="shared" si="44"/>
        <v>21019A-LOS</v>
      </c>
      <c r="T430" s="83" t="str">
        <f t="shared" si="45"/>
        <v>21019A-LOS</v>
      </c>
      <c r="Y430" s="60">
        <f t="shared" si="46"/>
        <v>6</v>
      </c>
      <c r="Z430" s="49">
        <f t="shared" si="47"/>
        <v>398</v>
      </c>
      <c r="AA430" s="60">
        <f t="shared" si="48"/>
        <v>6398</v>
      </c>
    </row>
    <row r="431" spans="1:27">
      <c r="A431" s="83" t="str">
        <f t="shared" si="42"/>
        <v>21019A-MNW</v>
      </c>
      <c r="B431" s="83" t="str">
        <f t="shared" si="43"/>
        <v>06-399-</v>
      </c>
      <c r="C431" s="106" t="s">
        <v>2429</v>
      </c>
      <c r="G431" s="106" t="s">
        <v>2121</v>
      </c>
      <c r="S431" s="83" t="str">
        <f t="shared" si="44"/>
        <v>21019A-MNW</v>
      </c>
      <c r="T431" s="83" t="str">
        <f t="shared" si="45"/>
        <v>21019A-MNW</v>
      </c>
      <c r="Y431" s="60">
        <f t="shared" si="46"/>
        <v>6</v>
      </c>
      <c r="Z431" s="49">
        <f t="shared" si="47"/>
        <v>399</v>
      </c>
      <c r="AA431" s="60">
        <f t="shared" si="48"/>
        <v>6399</v>
      </c>
    </row>
    <row r="432" spans="1:27">
      <c r="A432" s="83" t="str">
        <f t="shared" si="42"/>
        <v>21019A-NAP</v>
      </c>
      <c r="B432" s="83" t="str">
        <f t="shared" si="43"/>
        <v>06-400-</v>
      </c>
      <c r="C432" s="106" t="s">
        <v>2430</v>
      </c>
      <c r="G432" s="106" t="s">
        <v>2122</v>
      </c>
      <c r="S432" s="83" t="str">
        <f t="shared" si="44"/>
        <v>21019A-NAP</v>
      </c>
      <c r="T432" s="83" t="str">
        <f t="shared" si="45"/>
        <v>21019A-NAP</v>
      </c>
      <c r="Y432" s="60">
        <f t="shared" si="46"/>
        <v>6</v>
      </c>
      <c r="Z432" s="49">
        <f t="shared" si="47"/>
        <v>400</v>
      </c>
      <c r="AA432" s="60">
        <f t="shared" si="48"/>
        <v>6400</v>
      </c>
    </row>
    <row r="433" spans="1:27">
      <c r="A433" s="83" t="str">
        <f t="shared" si="42"/>
        <v>21019A-NASA</v>
      </c>
      <c r="B433" s="83" t="str">
        <f t="shared" si="43"/>
        <v>06-401-</v>
      </c>
      <c r="C433" s="106" t="s">
        <v>2431</v>
      </c>
      <c r="G433" s="106" t="s">
        <v>2123</v>
      </c>
      <c r="S433" s="83" t="str">
        <f t="shared" si="44"/>
        <v>21019A-NASA</v>
      </c>
      <c r="T433" s="83" t="str">
        <f t="shared" si="45"/>
        <v>21019A-NASA</v>
      </c>
      <c r="Y433" s="60">
        <f t="shared" si="46"/>
        <v>6</v>
      </c>
      <c r="Z433" s="49">
        <f t="shared" si="47"/>
        <v>401</v>
      </c>
      <c r="AA433" s="60">
        <f t="shared" si="48"/>
        <v>6401</v>
      </c>
    </row>
    <row r="434" spans="1:27">
      <c r="A434" s="83" t="str">
        <f t="shared" si="42"/>
        <v>21019A-PCO</v>
      </c>
      <c r="B434" s="83" t="str">
        <f t="shared" si="43"/>
        <v>06-402-</v>
      </c>
      <c r="C434" s="106" t="s">
        <v>2432</v>
      </c>
      <c r="G434" s="106" t="s">
        <v>2124</v>
      </c>
      <c r="S434" s="83" t="str">
        <f t="shared" si="44"/>
        <v>21019A-PCO</v>
      </c>
      <c r="T434" s="83" t="str">
        <f t="shared" si="45"/>
        <v>21019A-PCO</v>
      </c>
      <c r="Y434" s="60">
        <f t="shared" si="46"/>
        <v>6</v>
      </c>
      <c r="Z434" s="49">
        <f t="shared" si="47"/>
        <v>402</v>
      </c>
      <c r="AA434" s="60">
        <f t="shared" si="48"/>
        <v>6402</v>
      </c>
    </row>
    <row r="435" spans="1:27">
      <c r="A435" s="83" t="str">
        <f t="shared" si="42"/>
        <v>21019A-PINKF</v>
      </c>
      <c r="B435" s="83" t="str">
        <f t="shared" si="43"/>
        <v>06-403-</v>
      </c>
      <c r="C435" s="106" t="s">
        <v>2433</v>
      </c>
      <c r="G435" s="106" t="s">
        <v>2125</v>
      </c>
      <c r="S435" s="83" t="str">
        <f t="shared" si="44"/>
        <v>21019A-PINKF</v>
      </c>
      <c r="T435" s="83" t="str">
        <f t="shared" si="45"/>
        <v>21019A-PINKF</v>
      </c>
      <c r="Y435" s="60">
        <f t="shared" si="46"/>
        <v>6</v>
      </c>
      <c r="Z435" s="49">
        <f t="shared" si="47"/>
        <v>403</v>
      </c>
      <c r="AA435" s="60">
        <f t="shared" si="48"/>
        <v>6403</v>
      </c>
    </row>
    <row r="436" spans="1:27">
      <c r="A436" s="83" t="str">
        <f t="shared" si="42"/>
        <v>21019A-QND</v>
      </c>
      <c r="B436" s="83" t="str">
        <f t="shared" si="43"/>
        <v>06-404-</v>
      </c>
      <c r="C436" s="106" t="s">
        <v>2434</v>
      </c>
      <c r="G436" s="106" t="s">
        <v>2126</v>
      </c>
      <c r="S436" s="83" t="str">
        <f t="shared" si="44"/>
        <v>21019A-QND</v>
      </c>
      <c r="T436" s="83" t="str">
        <f t="shared" si="45"/>
        <v>21019A-QND</v>
      </c>
      <c r="Y436" s="60">
        <f t="shared" si="46"/>
        <v>6</v>
      </c>
      <c r="Z436" s="49">
        <f t="shared" si="47"/>
        <v>404</v>
      </c>
      <c r="AA436" s="60">
        <f t="shared" si="48"/>
        <v>6404</v>
      </c>
    </row>
    <row r="437" spans="1:27">
      <c r="A437" s="83" t="str">
        <f t="shared" si="42"/>
        <v>21019A-SAF</v>
      </c>
      <c r="B437" s="83" t="str">
        <f t="shared" si="43"/>
        <v>06-405-</v>
      </c>
      <c r="C437" s="106" t="s">
        <v>2435</v>
      </c>
      <c r="G437" s="106" t="s">
        <v>2127</v>
      </c>
      <c r="S437" s="83" t="str">
        <f t="shared" si="44"/>
        <v>21019A-SAF</v>
      </c>
      <c r="T437" s="83" t="str">
        <f t="shared" si="45"/>
        <v>21019A-SAF</v>
      </c>
      <c r="Y437" s="60">
        <f t="shared" si="46"/>
        <v>6</v>
      </c>
      <c r="Z437" s="49">
        <f t="shared" si="47"/>
        <v>405</v>
      </c>
      <c r="AA437" s="60">
        <f t="shared" si="48"/>
        <v>6405</v>
      </c>
    </row>
    <row r="438" spans="1:27">
      <c r="A438" s="83" t="str">
        <f t="shared" si="42"/>
        <v>21019A-SBEAR</v>
      </c>
      <c r="B438" s="83" t="str">
        <f t="shared" si="43"/>
        <v>06-406-</v>
      </c>
      <c r="C438" s="106" t="s">
        <v>2436</v>
      </c>
      <c r="G438" s="106" t="s">
        <v>2128</v>
      </c>
      <c r="S438" s="83" t="str">
        <f t="shared" si="44"/>
        <v>21019A-SBEAR</v>
      </c>
      <c r="T438" s="83" t="str">
        <f t="shared" si="45"/>
        <v>21019A-SBEAR</v>
      </c>
      <c r="Y438" s="60">
        <f t="shared" si="46"/>
        <v>6</v>
      </c>
      <c r="Z438" s="49">
        <f t="shared" si="47"/>
        <v>406</v>
      </c>
      <c r="AA438" s="60">
        <f t="shared" si="48"/>
        <v>6406</v>
      </c>
    </row>
    <row r="439" spans="1:27">
      <c r="A439" s="83" t="str">
        <f t="shared" si="42"/>
        <v>21019A-TML</v>
      </c>
      <c r="B439" s="83" t="str">
        <f t="shared" si="43"/>
        <v>06-407-</v>
      </c>
      <c r="C439" s="106" t="s">
        <v>2437</v>
      </c>
      <c r="G439" s="106" t="s">
        <v>2129</v>
      </c>
      <c r="S439" s="83" t="str">
        <f t="shared" si="44"/>
        <v>21019A-TML</v>
      </c>
      <c r="T439" s="83" t="str">
        <f t="shared" si="45"/>
        <v>21019A-TML</v>
      </c>
      <c r="Y439" s="60">
        <f t="shared" si="46"/>
        <v>6</v>
      </c>
      <c r="Z439" s="49">
        <f t="shared" si="47"/>
        <v>407</v>
      </c>
      <c r="AA439" s="60">
        <f t="shared" si="48"/>
        <v>6407</v>
      </c>
    </row>
    <row r="440" spans="1:27">
      <c r="A440" s="83" t="str">
        <f t="shared" si="42"/>
        <v>21019A-USA</v>
      </c>
      <c r="B440" s="83" t="str">
        <f t="shared" si="43"/>
        <v>06-408-</v>
      </c>
      <c r="C440" s="106" t="s">
        <v>2438</v>
      </c>
      <c r="G440" s="106" t="s">
        <v>2130</v>
      </c>
      <c r="S440" s="83" t="str">
        <f t="shared" si="44"/>
        <v>21019A-USA</v>
      </c>
      <c r="T440" s="83" t="str">
        <f t="shared" si="45"/>
        <v>21019A-USA</v>
      </c>
      <c r="Y440" s="60">
        <f t="shared" si="46"/>
        <v>6</v>
      </c>
      <c r="Z440" s="49">
        <f t="shared" si="47"/>
        <v>408</v>
      </c>
      <c r="AA440" s="60">
        <f t="shared" si="48"/>
        <v>6408</v>
      </c>
    </row>
    <row r="441" spans="1:27">
      <c r="A441" s="83" t="str">
        <f t="shared" si="42"/>
        <v>21019A-VAC</v>
      </c>
      <c r="B441" s="83" t="str">
        <f t="shared" si="43"/>
        <v>06-409-</v>
      </c>
      <c r="C441" s="106" t="s">
        <v>2439</v>
      </c>
      <c r="G441" s="106" t="s">
        <v>2131</v>
      </c>
      <c r="S441" s="83" t="str">
        <f t="shared" si="44"/>
        <v>21019A-VAC</v>
      </c>
      <c r="T441" s="83" t="str">
        <f t="shared" si="45"/>
        <v>21019A-VAC</v>
      </c>
      <c r="Y441" s="60">
        <f t="shared" si="46"/>
        <v>6</v>
      </c>
      <c r="Z441" s="49">
        <f t="shared" si="47"/>
        <v>409</v>
      </c>
      <c r="AA441" s="60">
        <f t="shared" si="48"/>
        <v>6409</v>
      </c>
    </row>
    <row r="442" spans="1:27">
      <c r="A442" s="83" t="str">
        <f t="shared" si="42"/>
        <v>21019A-VGK</v>
      </c>
      <c r="B442" s="83" t="str">
        <f t="shared" si="43"/>
        <v>06-410-</v>
      </c>
      <c r="C442" s="106" t="s">
        <v>2440</v>
      </c>
      <c r="G442" s="106" t="s">
        <v>2132</v>
      </c>
      <c r="S442" s="83" t="str">
        <f t="shared" si="44"/>
        <v>21019A-VGK</v>
      </c>
      <c r="T442" s="83" t="str">
        <f t="shared" si="45"/>
        <v>21019A-VGK</v>
      </c>
      <c r="Y442" s="60">
        <f t="shared" si="46"/>
        <v>6</v>
      </c>
      <c r="Z442" s="49">
        <f t="shared" si="47"/>
        <v>410</v>
      </c>
      <c r="AA442" s="60">
        <f t="shared" si="48"/>
        <v>6410</v>
      </c>
    </row>
    <row r="443" spans="1:27">
      <c r="A443" s="83" t="str">
        <f t="shared" si="42"/>
        <v>21019A-YOG</v>
      </c>
      <c r="B443" s="83" t="str">
        <f t="shared" si="43"/>
        <v>06-411-</v>
      </c>
      <c r="C443" s="106" t="s">
        <v>2441</v>
      </c>
      <c r="G443" s="106" t="s">
        <v>2133</v>
      </c>
      <c r="S443" s="83" t="str">
        <f t="shared" si="44"/>
        <v>21019A-YOG</v>
      </c>
      <c r="T443" s="83" t="str">
        <f t="shared" si="45"/>
        <v>21019A-YOG</v>
      </c>
      <c r="Y443" s="60">
        <f t="shared" si="46"/>
        <v>6</v>
      </c>
      <c r="Z443" s="49">
        <f t="shared" si="47"/>
        <v>411</v>
      </c>
      <c r="AA443" s="60">
        <f t="shared" si="48"/>
        <v>6411</v>
      </c>
    </row>
    <row r="444" spans="1:27">
      <c r="A444" s="83" t="str">
        <f t="shared" si="42"/>
        <v>21019B-NASA</v>
      </c>
      <c r="B444" s="83" t="str">
        <f t="shared" si="43"/>
        <v>06-412-</v>
      </c>
      <c r="C444" s="106" t="s">
        <v>2442</v>
      </c>
      <c r="G444" s="106" t="s">
        <v>2134</v>
      </c>
      <c r="S444" s="83" t="str">
        <f t="shared" si="44"/>
        <v>21019B-NASA</v>
      </c>
      <c r="T444" s="83" t="str">
        <f t="shared" si="45"/>
        <v>21019B-NASA</v>
      </c>
      <c r="Y444" s="60">
        <f t="shared" si="46"/>
        <v>6</v>
      </c>
      <c r="Z444" s="49">
        <f t="shared" si="47"/>
        <v>412</v>
      </c>
      <c r="AA444" s="60">
        <f t="shared" si="48"/>
        <v>6412</v>
      </c>
    </row>
    <row r="445" spans="1:27">
      <c r="A445" s="83" t="str">
        <f t="shared" si="42"/>
        <v>21021A-DVNP</v>
      </c>
      <c r="B445" s="83" t="str">
        <f t="shared" si="43"/>
        <v>06-413-</v>
      </c>
      <c r="C445" s="106" t="s">
        <v>2443</v>
      </c>
      <c r="G445" s="106" t="s">
        <v>2135</v>
      </c>
      <c r="S445" s="83" t="str">
        <f t="shared" si="44"/>
        <v>21021A-DVNP</v>
      </c>
      <c r="T445" s="83" t="str">
        <f t="shared" si="45"/>
        <v>21021A-DVNP</v>
      </c>
      <c r="Y445" s="60">
        <f t="shared" si="46"/>
        <v>6</v>
      </c>
      <c r="Z445" s="49">
        <f t="shared" si="47"/>
        <v>413</v>
      </c>
      <c r="AA445" s="60">
        <f t="shared" si="48"/>
        <v>6413</v>
      </c>
    </row>
    <row r="446" spans="1:27">
      <c r="A446" s="83" t="str">
        <f t="shared" si="42"/>
        <v>36670A-SBEAR</v>
      </c>
      <c r="B446" s="83" t="str">
        <f t="shared" si="43"/>
        <v>06-414-</v>
      </c>
      <c r="C446" s="106" t="s">
        <v>2444</v>
      </c>
      <c r="G446" s="106" t="s">
        <v>2136</v>
      </c>
      <c r="S446" s="83" t="str">
        <f t="shared" si="44"/>
        <v>36670A-SBEAR</v>
      </c>
      <c r="T446" s="83" t="str">
        <f t="shared" si="45"/>
        <v>36670A-SBEAR</v>
      </c>
      <c r="Y446" s="60">
        <f t="shared" si="46"/>
        <v>6</v>
      </c>
      <c r="Z446" s="49">
        <f t="shared" si="47"/>
        <v>414</v>
      </c>
      <c r="AA446" s="60">
        <f t="shared" si="48"/>
        <v>6414</v>
      </c>
    </row>
    <row r="447" spans="1:27">
      <c r="A447" s="83" t="str">
        <f t="shared" si="42"/>
        <v>36672A-LAK</v>
      </c>
      <c r="B447" s="83" t="str">
        <f t="shared" si="43"/>
        <v>06-415-</v>
      </c>
      <c r="C447" s="106" t="s">
        <v>2445</v>
      </c>
      <c r="G447" s="106" t="s">
        <v>2137</v>
      </c>
      <c r="S447" s="83" t="str">
        <f t="shared" si="44"/>
        <v>36672A-LAK</v>
      </c>
      <c r="T447" s="83" t="str">
        <f t="shared" si="45"/>
        <v>36672A-LAK</v>
      </c>
      <c r="Y447" s="60">
        <f t="shared" si="46"/>
        <v>6</v>
      </c>
      <c r="Z447" s="49">
        <f t="shared" si="47"/>
        <v>415</v>
      </c>
      <c r="AA447" s="60">
        <f t="shared" si="48"/>
        <v>6415</v>
      </c>
    </row>
    <row r="448" spans="1:27">
      <c r="A448" s="83" t="str">
        <f t="shared" si="42"/>
        <v>36672A-MNW</v>
      </c>
      <c r="B448" s="83" t="str">
        <f t="shared" si="43"/>
        <v>06-416-</v>
      </c>
      <c r="C448" s="106" t="s">
        <v>2446</v>
      </c>
      <c r="G448" s="106" t="s">
        <v>2138</v>
      </c>
      <c r="S448" s="83" t="str">
        <f t="shared" si="44"/>
        <v>36672A-MNW</v>
      </c>
      <c r="T448" s="83" t="str">
        <f t="shared" si="45"/>
        <v>36672A-MNW</v>
      </c>
      <c r="Y448" s="60">
        <f t="shared" si="46"/>
        <v>6</v>
      </c>
      <c r="Z448" s="49">
        <f t="shared" si="47"/>
        <v>416</v>
      </c>
      <c r="AA448" s="60">
        <f t="shared" si="48"/>
        <v>6416</v>
      </c>
    </row>
    <row r="449" spans="1:27">
      <c r="A449" s="83" t="str">
        <f t="shared" si="42"/>
        <v>36672A-SJS</v>
      </c>
      <c r="B449" s="83" t="str">
        <f t="shared" si="43"/>
        <v>06-417-</v>
      </c>
      <c r="C449" s="106" t="s">
        <v>2447</v>
      </c>
      <c r="G449" s="106" t="s">
        <v>2140</v>
      </c>
      <c r="S449" s="83" t="str">
        <f t="shared" si="44"/>
        <v>36672A-SJS</v>
      </c>
      <c r="T449" s="83" t="str">
        <f t="shared" si="45"/>
        <v>36672A-SJS</v>
      </c>
      <c r="Y449" s="60">
        <f t="shared" si="46"/>
        <v>6</v>
      </c>
      <c r="Z449" s="49">
        <f t="shared" si="47"/>
        <v>417</v>
      </c>
      <c r="AA449" s="60">
        <f t="shared" si="48"/>
        <v>6417</v>
      </c>
    </row>
    <row r="450" spans="1:27">
      <c r="A450" s="83" t="str">
        <f t="shared" si="42"/>
        <v>400A1V-CHF</v>
      </c>
      <c r="B450" s="83" t="str">
        <f t="shared" si="43"/>
        <v>06-418-</v>
      </c>
      <c r="C450" s="106" t="s">
        <v>2448</v>
      </c>
      <c r="G450" s="106" t="s">
        <v>2141</v>
      </c>
      <c r="S450" s="83" t="str">
        <f t="shared" si="44"/>
        <v>400A1V-CHF</v>
      </c>
      <c r="T450" s="83" t="str">
        <f t="shared" si="45"/>
        <v>400A1V-CHF</v>
      </c>
      <c r="Y450" s="60">
        <f t="shared" si="46"/>
        <v>6</v>
      </c>
      <c r="Z450" s="49">
        <f t="shared" si="47"/>
        <v>418</v>
      </c>
      <c r="AA450" s="60">
        <f t="shared" si="48"/>
        <v>6418</v>
      </c>
    </row>
    <row r="451" spans="1:27">
      <c r="A451" s="83" t="str">
        <f t="shared" ref="A451:A514" si="49">IF(G451&amp;Q451&lt;&gt;"",S451&amp;Q451,"")</f>
        <v>40742A-HAW</v>
      </c>
      <c r="B451" s="83" t="str">
        <f t="shared" ref="B451:B514" si="50">IF(C451&lt;&gt;"",LEFT(C451,9),"")</f>
        <v>06-419-</v>
      </c>
      <c r="C451" s="106" t="s">
        <v>2449</v>
      </c>
      <c r="G451" s="106" t="s">
        <v>2147</v>
      </c>
      <c r="S451" s="83" t="str">
        <f t="shared" ref="S451:S514" si="51">IF(G451&lt;&gt;"",IF(StyleSpaceSplit,IFERROR(IF(FIND(" ",G451)&gt;=1,MID(G451,1,FIND(" ",G451)-1),G451),G451),G451),"")</f>
        <v>40742A-HAW</v>
      </c>
      <c r="T451" s="83" t="str">
        <f t="shared" ref="T451:T514" si="52">IF(A451&lt;&gt;"",IFERROR(IF(FIND(" ",G451)&gt;=1,MID(G451,FIND(" ",G451)+1,LEN(G451)),""),G451),"")</f>
        <v>40742A-HAW</v>
      </c>
      <c r="Y451" s="60">
        <f t="shared" ref="Y451:Y514" si="53">IFERROR(VALUE(MID($C451,1,2)),0)</f>
        <v>6</v>
      </c>
      <c r="Z451" s="49">
        <f t="shared" ref="Z451:Z514" si="54">IFERROR(VALUE(MID($C451,4,3)),0)</f>
        <v>419</v>
      </c>
      <c r="AA451" s="60">
        <f t="shared" ref="AA451:AA514" si="55">VALUE(RIGHT("00"&amp;Y451,2)&amp;RIGHT("000"&amp;Z451,3))</f>
        <v>6419</v>
      </c>
    </row>
    <row r="452" spans="1:27">
      <c r="A452" s="83" t="str">
        <f t="shared" si="49"/>
        <v>40742A-MNW</v>
      </c>
      <c r="B452" s="83" t="str">
        <f t="shared" si="50"/>
        <v>06-420-</v>
      </c>
      <c r="C452" s="106" t="s">
        <v>2450</v>
      </c>
      <c r="G452" s="106" t="s">
        <v>2148</v>
      </c>
      <c r="S452" s="83" t="str">
        <f t="shared" si="51"/>
        <v>40742A-MNW</v>
      </c>
      <c r="T452" s="83" t="str">
        <f t="shared" si="52"/>
        <v>40742A-MNW</v>
      </c>
      <c r="Y452" s="60">
        <f t="shared" si="53"/>
        <v>6</v>
      </c>
      <c r="Z452" s="49">
        <f t="shared" si="54"/>
        <v>420</v>
      </c>
      <c r="AA452" s="60">
        <f t="shared" si="55"/>
        <v>6420</v>
      </c>
    </row>
    <row r="453" spans="1:27">
      <c r="A453" s="83" t="str">
        <f t="shared" si="49"/>
        <v>40742B-COA</v>
      </c>
      <c r="B453" s="83" t="str">
        <f t="shared" si="50"/>
        <v>06-421-</v>
      </c>
      <c r="C453" s="106" t="s">
        <v>2451</v>
      </c>
      <c r="G453" s="106" t="s">
        <v>2152</v>
      </c>
      <c r="S453" s="83" t="str">
        <f t="shared" si="51"/>
        <v>40742B-COA</v>
      </c>
      <c r="T453" s="83" t="str">
        <f t="shared" si="52"/>
        <v>40742B-COA</v>
      </c>
      <c r="Y453" s="60">
        <f t="shared" si="53"/>
        <v>6</v>
      </c>
      <c r="Z453" s="49">
        <f t="shared" si="54"/>
        <v>421</v>
      </c>
      <c r="AA453" s="60">
        <f t="shared" si="55"/>
        <v>6421</v>
      </c>
    </row>
    <row r="454" spans="1:27">
      <c r="A454" s="83" t="str">
        <f t="shared" si="49"/>
        <v>40742B-EDO</v>
      </c>
      <c r="B454" s="83" t="str">
        <f t="shared" si="50"/>
        <v>06-422-</v>
      </c>
      <c r="C454" s="106" t="s">
        <v>2452</v>
      </c>
      <c r="G454" s="106" t="s">
        <v>2153</v>
      </c>
      <c r="S454" s="83" t="str">
        <f t="shared" si="51"/>
        <v>40742B-EDO</v>
      </c>
      <c r="T454" s="83" t="str">
        <f t="shared" si="52"/>
        <v>40742B-EDO</v>
      </c>
      <c r="Y454" s="60">
        <f t="shared" si="53"/>
        <v>6</v>
      </c>
      <c r="Z454" s="49">
        <f t="shared" si="54"/>
        <v>422</v>
      </c>
      <c r="AA454" s="60">
        <f t="shared" si="55"/>
        <v>6422</v>
      </c>
    </row>
    <row r="455" spans="1:27">
      <c r="A455" s="83" t="str">
        <f t="shared" si="49"/>
        <v>40742B-PCO</v>
      </c>
      <c r="B455" s="83" t="str">
        <f t="shared" si="50"/>
        <v>06-423-</v>
      </c>
      <c r="C455" s="106" t="s">
        <v>2453</v>
      </c>
      <c r="G455" s="106" t="s">
        <v>2156</v>
      </c>
      <c r="S455" s="83" t="str">
        <f t="shared" si="51"/>
        <v>40742B-PCO</v>
      </c>
      <c r="T455" s="83" t="str">
        <f t="shared" si="52"/>
        <v>40742B-PCO</v>
      </c>
      <c r="Y455" s="60">
        <f t="shared" si="53"/>
        <v>6</v>
      </c>
      <c r="Z455" s="49">
        <f t="shared" si="54"/>
        <v>423</v>
      </c>
      <c r="AA455" s="60">
        <f t="shared" si="55"/>
        <v>6423</v>
      </c>
    </row>
    <row r="456" spans="1:27">
      <c r="A456" s="83" t="str">
        <f t="shared" si="49"/>
        <v>40742B-VAC</v>
      </c>
      <c r="B456" s="83" t="str">
        <f t="shared" si="50"/>
        <v>06-424-</v>
      </c>
      <c r="C456" s="106" t="s">
        <v>2454</v>
      </c>
      <c r="G456" s="106" t="s">
        <v>2158</v>
      </c>
      <c r="S456" s="83" t="str">
        <f t="shared" si="51"/>
        <v>40742B-VAC</v>
      </c>
      <c r="T456" s="83" t="str">
        <f t="shared" si="52"/>
        <v>40742B-VAC</v>
      </c>
      <c r="Y456" s="60">
        <f t="shared" si="53"/>
        <v>6</v>
      </c>
      <c r="Z456" s="49">
        <f t="shared" si="54"/>
        <v>424</v>
      </c>
      <c r="AA456" s="60">
        <f t="shared" si="55"/>
        <v>6424</v>
      </c>
    </row>
    <row r="457" spans="1:27">
      <c r="A457" s="83" t="str">
        <f t="shared" si="49"/>
        <v>40742C-DAS</v>
      </c>
      <c r="B457" s="83" t="str">
        <f t="shared" si="50"/>
        <v>06-425-</v>
      </c>
      <c r="C457" s="106" t="s">
        <v>2455</v>
      </c>
      <c r="G457" s="106" t="s">
        <v>2159</v>
      </c>
      <c r="S457" s="83" t="str">
        <f t="shared" si="51"/>
        <v>40742C-DAS</v>
      </c>
      <c r="T457" s="83" t="str">
        <f t="shared" si="52"/>
        <v>40742C-DAS</v>
      </c>
      <c r="Y457" s="60">
        <f t="shared" si="53"/>
        <v>6</v>
      </c>
      <c r="Z457" s="49">
        <f t="shared" si="54"/>
        <v>425</v>
      </c>
      <c r="AA457" s="60">
        <f t="shared" si="55"/>
        <v>6425</v>
      </c>
    </row>
    <row r="458" spans="1:27">
      <c r="A458" s="83" t="str">
        <f t="shared" si="49"/>
        <v>40742D-AMD</v>
      </c>
      <c r="B458" s="83" t="str">
        <f t="shared" si="50"/>
        <v>06-426-</v>
      </c>
      <c r="C458" s="106" t="s">
        <v>2456</v>
      </c>
      <c r="G458" s="106" t="s">
        <v>2160</v>
      </c>
      <c r="S458" s="83" t="str">
        <f t="shared" si="51"/>
        <v>40742D-AMD</v>
      </c>
      <c r="T458" s="83" t="str">
        <f t="shared" si="52"/>
        <v>40742D-AMD</v>
      </c>
      <c r="Y458" s="60">
        <f t="shared" si="53"/>
        <v>6</v>
      </c>
      <c r="Z458" s="49">
        <f t="shared" si="54"/>
        <v>426</v>
      </c>
      <c r="AA458" s="60">
        <f t="shared" si="55"/>
        <v>6426</v>
      </c>
    </row>
    <row r="459" spans="1:27">
      <c r="A459" s="83" t="str">
        <f t="shared" si="49"/>
        <v>41152A-COA</v>
      </c>
      <c r="B459" s="83" t="str">
        <f t="shared" si="50"/>
        <v>06-427-</v>
      </c>
      <c r="C459" s="106" t="s">
        <v>2457</v>
      </c>
      <c r="G459" s="106" t="s">
        <v>2162</v>
      </c>
      <c r="S459" s="83" t="str">
        <f t="shared" si="51"/>
        <v>41152A-COA</v>
      </c>
      <c r="T459" s="83" t="str">
        <f t="shared" si="52"/>
        <v>41152A-COA</v>
      </c>
      <c r="Y459" s="60">
        <f t="shared" si="53"/>
        <v>6</v>
      </c>
      <c r="Z459" s="49">
        <f t="shared" si="54"/>
        <v>427</v>
      </c>
      <c r="AA459" s="60">
        <f t="shared" si="55"/>
        <v>6427</v>
      </c>
    </row>
    <row r="460" spans="1:27">
      <c r="A460" s="83" t="str">
        <f t="shared" si="49"/>
        <v>41152A-PCO</v>
      </c>
      <c r="B460" s="83" t="str">
        <f t="shared" si="50"/>
        <v>06-428-</v>
      </c>
      <c r="C460" s="106" t="s">
        <v>2458</v>
      </c>
      <c r="G460" s="106" t="s">
        <v>2163</v>
      </c>
      <c r="S460" s="83" t="str">
        <f t="shared" si="51"/>
        <v>41152A-PCO</v>
      </c>
      <c r="T460" s="83" t="str">
        <f t="shared" si="52"/>
        <v>41152A-PCO</v>
      </c>
      <c r="Y460" s="60">
        <f t="shared" si="53"/>
        <v>6</v>
      </c>
      <c r="Z460" s="49">
        <f t="shared" si="54"/>
        <v>428</v>
      </c>
      <c r="AA460" s="60">
        <f t="shared" si="55"/>
        <v>6428</v>
      </c>
    </row>
    <row r="461" spans="1:27">
      <c r="A461" s="83" t="str">
        <f t="shared" si="49"/>
        <v>41152B-LAK</v>
      </c>
      <c r="B461" s="83" t="str">
        <f t="shared" si="50"/>
        <v>06-429-</v>
      </c>
      <c r="C461" s="106" t="s">
        <v>2459</v>
      </c>
      <c r="G461" s="106" t="s">
        <v>2164</v>
      </c>
      <c r="S461" s="83" t="str">
        <f t="shared" si="51"/>
        <v>41152B-LAK</v>
      </c>
      <c r="T461" s="83" t="str">
        <f t="shared" si="52"/>
        <v>41152B-LAK</v>
      </c>
      <c r="Y461" s="60">
        <f t="shared" si="53"/>
        <v>6</v>
      </c>
      <c r="Z461" s="49">
        <f t="shared" si="54"/>
        <v>429</v>
      </c>
      <c r="AA461" s="60">
        <f t="shared" si="55"/>
        <v>6429</v>
      </c>
    </row>
    <row r="462" spans="1:27">
      <c r="A462" s="83" t="str">
        <f t="shared" si="49"/>
        <v>41152B-TML</v>
      </c>
      <c r="B462" s="83" t="str">
        <f t="shared" si="50"/>
        <v>06-430-</v>
      </c>
      <c r="C462" s="106" t="s">
        <v>2460</v>
      </c>
      <c r="G462" s="106" t="s">
        <v>2165</v>
      </c>
      <c r="S462" s="83" t="str">
        <f t="shared" si="51"/>
        <v>41152B-TML</v>
      </c>
      <c r="T462" s="83" t="str">
        <f t="shared" si="52"/>
        <v>41152B-TML</v>
      </c>
      <c r="Y462" s="60">
        <f t="shared" si="53"/>
        <v>6</v>
      </c>
      <c r="Z462" s="49">
        <f t="shared" si="54"/>
        <v>430</v>
      </c>
      <c r="AA462" s="60">
        <f t="shared" si="55"/>
        <v>6430</v>
      </c>
    </row>
    <row r="463" spans="1:27">
      <c r="A463" s="83" t="str">
        <f t="shared" si="49"/>
        <v>42642A-LAK</v>
      </c>
      <c r="B463" s="83" t="str">
        <f t="shared" si="50"/>
        <v>06-431-</v>
      </c>
      <c r="C463" s="106" t="s">
        <v>2461</v>
      </c>
      <c r="G463" s="106" t="s">
        <v>2167</v>
      </c>
      <c r="S463" s="83" t="str">
        <f t="shared" si="51"/>
        <v>42642A-LAK</v>
      </c>
      <c r="T463" s="83" t="str">
        <f t="shared" si="52"/>
        <v>42642A-LAK</v>
      </c>
      <c r="Y463" s="60">
        <f t="shared" si="53"/>
        <v>6</v>
      </c>
      <c r="Z463" s="49">
        <f t="shared" si="54"/>
        <v>431</v>
      </c>
      <c r="AA463" s="60">
        <f t="shared" si="55"/>
        <v>6431</v>
      </c>
    </row>
    <row r="464" spans="1:27">
      <c r="A464" s="83" t="str">
        <f t="shared" si="49"/>
        <v>42770A-BAT</v>
      </c>
      <c r="B464" s="83" t="str">
        <f t="shared" si="50"/>
        <v>06-432-</v>
      </c>
      <c r="C464" s="106" t="s">
        <v>2462</v>
      </c>
      <c r="G464" s="106" t="s">
        <v>2168</v>
      </c>
      <c r="S464" s="83" t="str">
        <f t="shared" si="51"/>
        <v>42770A-BAT</v>
      </c>
      <c r="T464" s="83" t="str">
        <f t="shared" si="52"/>
        <v>42770A-BAT</v>
      </c>
      <c r="Y464" s="60">
        <f t="shared" si="53"/>
        <v>6</v>
      </c>
      <c r="Z464" s="49">
        <f t="shared" si="54"/>
        <v>432</v>
      </c>
      <c r="AA464" s="60">
        <f t="shared" si="55"/>
        <v>6432</v>
      </c>
    </row>
    <row r="465" spans="1:27">
      <c r="A465" s="83" t="str">
        <f t="shared" si="49"/>
        <v>42772A-CBH</v>
      </c>
      <c r="B465" s="83" t="str">
        <f t="shared" si="50"/>
        <v>06-433-</v>
      </c>
      <c r="C465" s="106" t="s">
        <v>2463</v>
      </c>
      <c r="G465" s="106" t="s">
        <v>2169</v>
      </c>
      <c r="S465" s="83" t="str">
        <f t="shared" si="51"/>
        <v>42772A-CBH</v>
      </c>
      <c r="T465" s="83" t="str">
        <f t="shared" si="52"/>
        <v>42772A-CBH</v>
      </c>
      <c r="Y465" s="60">
        <f t="shared" si="53"/>
        <v>6</v>
      </c>
      <c r="Z465" s="49">
        <f t="shared" si="54"/>
        <v>433</v>
      </c>
      <c r="AA465" s="60">
        <f t="shared" si="55"/>
        <v>6433</v>
      </c>
    </row>
    <row r="466" spans="1:27">
      <c r="A466" s="83" t="str">
        <f t="shared" si="49"/>
        <v>42777A-OAO</v>
      </c>
      <c r="B466" s="83" t="str">
        <f t="shared" si="50"/>
        <v>06-434-</v>
      </c>
      <c r="C466" s="106" t="s">
        <v>2464</v>
      </c>
      <c r="G466" s="106" t="s">
        <v>2170</v>
      </c>
      <c r="S466" s="83" t="str">
        <f t="shared" si="51"/>
        <v>42777A-OAO</v>
      </c>
      <c r="T466" s="83" t="str">
        <f t="shared" si="52"/>
        <v>42777A-OAO</v>
      </c>
      <c r="Y466" s="60">
        <f t="shared" si="53"/>
        <v>6</v>
      </c>
      <c r="Z466" s="49">
        <f t="shared" si="54"/>
        <v>434</v>
      </c>
      <c r="AA466" s="60">
        <f t="shared" si="55"/>
        <v>6434</v>
      </c>
    </row>
    <row r="467" spans="1:27">
      <c r="A467" s="83" t="str">
        <f t="shared" si="49"/>
        <v>42932C-VGK</v>
      </c>
      <c r="B467" s="83" t="str">
        <f t="shared" si="50"/>
        <v>06-435-</v>
      </c>
      <c r="C467" s="106" t="s">
        <v>2465</v>
      </c>
      <c r="G467" s="106" t="s">
        <v>2174</v>
      </c>
      <c r="S467" s="83" t="str">
        <f t="shared" si="51"/>
        <v>42932C-VGK</v>
      </c>
      <c r="T467" s="83" t="str">
        <f t="shared" si="52"/>
        <v>42932C-VGK</v>
      </c>
      <c r="Y467" s="60">
        <f t="shared" si="53"/>
        <v>6</v>
      </c>
      <c r="Z467" s="49">
        <f t="shared" si="54"/>
        <v>435</v>
      </c>
      <c r="AA467" s="60">
        <f t="shared" si="55"/>
        <v>6435</v>
      </c>
    </row>
    <row r="468" spans="1:27">
      <c r="A468" s="83" t="str">
        <f t="shared" si="49"/>
        <v>42960A-RKM</v>
      </c>
      <c r="B468" s="83" t="str">
        <f t="shared" si="50"/>
        <v>06-436-</v>
      </c>
      <c r="C468" s="106" t="s">
        <v>2466</v>
      </c>
      <c r="G468" s="106" t="s">
        <v>2177</v>
      </c>
      <c r="S468" s="83" t="str">
        <f t="shared" si="51"/>
        <v>42960A-RKM</v>
      </c>
      <c r="T468" s="83" t="str">
        <f t="shared" si="52"/>
        <v>42960A-RKM</v>
      </c>
      <c r="Y468" s="60">
        <f t="shared" si="53"/>
        <v>6</v>
      </c>
      <c r="Z468" s="49">
        <f t="shared" si="54"/>
        <v>436</v>
      </c>
      <c r="AA468" s="60">
        <f t="shared" si="55"/>
        <v>6436</v>
      </c>
    </row>
    <row r="469" spans="1:27">
      <c r="A469" s="83" t="str">
        <f t="shared" si="49"/>
        <v>42960A-SBEAR</v>
      </c>
      <c r="B469" s="83" t="str">
        <f t="shared" si="50"/>
        <v>06-437-</v>
      </c>
      <c r="C469" s="106" t="s">
        <v>2467</v>
      </c>
      <c r="G469" s="106" t="s">
        <v>2178</v>
      </c>
      <c r="S469" s="83" t="str">
        <f t="shared" si="51"/>
        <v>42960A-SBEAR</v>
      </c>
      <c r="T469" s="83" t="str">
        <f t="shared" si="52"/>
        <v>42960A-SBEAR</v>
      </c>
      <c r="Y469" s="60">
        <f t="shared" si="53"/>
        <v>6</v>
      </c>
      <c r="Z469" s="49">
        <f t="shared" si="54"/>
        <v>437</v>
      </c>
      <c r="AA469" s="60">
        <f t="shared" si="55"/>
        <v>6437</v>
      </c>
    </row>
    <row r="470" spans="1:27">
      <c r="A470" s="83" t="str">
        <f t="shared" si="49"/>
        <v>42960A-TX</v>
      </c>
      <c r="B470" s="83" t="str">
        <f t="shared" si="50"/>
        <v>06-438-</v>
      </c>
      <c r="C470" s="106" t="s">
        <v>2468</v>
      </c>
      <c r="G470" s="106" t="s">
        <v>2179</v>
      </c>
      <c r="S470" s="83" t="str">
        <f t="shared" si="51"/>
        <v>42960A-TX</v>
      </c>
      <c r="T470" s="83" t="str">
        <f t="shared" si="52"/>
        <v>42960A-TX</v>
      </c>
      <c r="Y470" s="60">
        <f t="shared" si="53"/>
        <v>6</v>
      </c>
      <c r="Z470" s="49">
        <f t="shared" si="54"/>
        <v>438</v>
      </c>
      <c r="AA470" s="60">
        <f t="shared" si="55"/>
        <v>6438</v>
      </c>
    </row>
    <row r="471" spans="1:27">
      <c r="A471" s="83" t="str">
        <f t="shared" si="49"/>
        <v>42960A-USA</v>
      </c>
      <c r="B471" s="83" t="str">
        <f t="shared" si="50"/>
        <v>06-439-</v>
      </c>
      <c r="C471" s="106" t="s">
        <v>2469</v>
      </c>
      <c r="G471" s="106" t="s">
        <v>2180</v>
      </c>
      <c r="S471" s="83" t="str">
        <f t="shared" si="51"/>
        <v>42960A-USA</v>
      </c>
      <c r="T471" s="83" t="str">
        <f t="shared" si="52"/>
        <v>42960A-USA</v>
      </c>
      <c r="Y471" s="60">
        <f t="shared" si="53"/>
        <v>6</v>
      </c>
      <c r="Z471" s="49">
        <f t="shared" si="54"/>
        <v>439</v>
      </c>
      <c r="AA471" s="60">
        <f t="shared" si="55"/>
        <v>6439</v>
      </c>
    </row>
    <row r="472" spans="1:27">
      <c r="A472" s="83" t="str">
        <f t="shared" si="49"/>
        <v>42960A-ZNP</v>
      </c>
      <c r="B472" s="83" t="str">
        <f t="shared" si="50"/>
        <v>06-440-</v>
      </c>
      <c r="C472" s="106" t="s">
        <v>2470</v>
      </c>
      <c r="G472" s="106" t="s">
        <v>2181</v>
      </c>
      <c r="S472" s="83" t="str">
        <f t="shared" si="51"/>
        <v>42960A-ZNP</v>
      </c>
      <c r="T472" s="83" t="str">
        <f t="shared" si="52"/>
        <v>42960A-ZNP</v>
      </c>
      <c r="Y472" s="60">
        <f t="shared" si="53"/>
        <v>6</v>
      </c>
      <c r="Z472" s="49">
        <f t="shared" si="54"/>
        <v>440</v>
      </c>
      <c r="AA472" s="60">
        <f t="shared" si="55"/>
        <v>6440</v>
      </c>
    </row>
    <row r="473" spans="1:27">
      <c r="A473" s="83" t="str">
        <f t="shared" si="49"/>
        <v>42960B-SBEAR</v>
      </c>
      <c r="B473" s="83" t="str">
        <f t="shared" si="50"/>
        <v>06-441-</v>
      </c>
      <c r="C473" s="106" t="s">
        <v>2471</v>
      </c>
      <c r="G473" s="106" t="s">
        <v>2183</v>
      </c>
      <c r="S473" s="83" t="str">
        <f t="shared" si="51"/>
        <v>42960B-SBEAR</v>
      </c>
      <c r="T473" s="83" t="str">
        <f t="shared" si="52"/>
        <v>42960B-SBEAR</v>
      </c>
      <c r="Y473" s="60">
        <f t="shared" si="53"/>
        <v>6</v>
      </c>
      <c r="Z473" s="49">
        <f t="shared" si="54"/>
        <v>441</v>
      </c>
      <c r="AA473" s="60">
        <f t="shared" si="55"/>
        <v>6441</v>
      </c>
    </row>
    <row r="474" spans="1:27">
      <c r="A474" s="83" t="str">
        <f t="shared" si="49"/>
        <v>43020C-NASA</v>
      </c>
      <c r="B474" s="83" t="str">
        <f t="shared" si="50"/>
        <v>06-442-</v>
      </c>
      <c r="C474" s="106" t="s">
        <v>2472</v>
      </c>
      <c r="G474" s="106" t="s">
        <v>2186</v>
      </c>
      <c r="S474" s="83" t="str">
        <f t="shared" si="51"/>
        <v>43020C-NASA</v>
      </c>
      <c r="T474" s="83" t="str">
        <f t="shared" si="52"/>
        <v>43020C-NASA</v>
      </c>
      <c r="Y474" s="60">
        <f t="shared" si="53"/>
        <v>6</v>
      </c>
      <c r="Z474" s="49">
        <f t="shared" si="54"/>
        <v>442</v>
      </c>
      <c r="AA474" s="60">
        <f t="shared" si="55"/>
        <v>6442</v>
      </c>
    </row>
    <row r="475" spans="1:27">
      <c r="A475" s="83" t="str">
        <f t="shared" si="49"/>
        <v>43260A-CALI</v>
      </c>
      <c r="B475" s="83" t="str">
        <f t="shared" si="50"/>
        <v>06-443-</v>
      </c>
      <c r="C475" s="106" t="s">
        <v>2473</v>
      </c>
      <c r="G475" s="106" t="s">
        <v>2188</v>
      </c>
      <c r="S475" s="83" t="str">
        <f t="shared" si="51"/>
        <v>43260A-CALI</v>
      </c>
      <c r="T475" s="83" t="str">
        <f t="shared" si="52"/>
        <v>43260A-CALI</v>
      </c>
      <c r="Y475" s="60">
        <f t="shared" si="53"/>
        <v>6</v>
      </c>
      <c r="Z475" s="49">
        <f t="shared" si="54"/>
        <v>443</v>
      </c>
      <c r="AA475" s="60">
        <f t="shared" si="55"/>
        <v>6443</v>
      </c>
    </row>
    <row r="476" spans="1:27">
      <c r="A476" s="83" t="str">
        <f t="shared" si="49"/>
        <v>43870A-HTI</v>
      </c>
      <c r="B476" s="83" t="str">
        <f t="shared" si="50"/>
        <v>06-444-</v>
      </c>
      <c r="C476" s="106" t="s">
        <v>2474</v>
      </c>
      <c r="G476" s="106" t="s">
        <v>2192</v>
      </c>
      <c r="S476" s="83" t="str">
        <f t="shared" si="51"/>
        <v>43870A-HTI</v>
      </c>
      <c r="T476" s="83" t="str">
        <f t="shared" si="52"/>
        <v>43870A-HTI</v>
      </c>
      <c r="Y476" s="60">
        <f t="shared" si="53"/>
        <v>6</v>
      </c>
      <c r="Z476" s="49">
        <f t="shared" si="54"/>
        <v>444</v>
      </c>
      <c r="AA476" s="60">
        <f t="shared" si="55"/>
        <v>6444</v>
      </c>
    </row>
    <row r="477" spans="1:27">
      <c r="A477" s="83" t="str">
        <f t="shared" si="49"/>
        <v>43870A-MTEV</v>
      </c>
      <c r="B477" s="83" t="str">
        <f t="shared" si="50"/>
        <v>06-445-</v>
      </c>
      <c r="C477" s="106" t="s">
        <v>2475</v>
      </c>
      <c r="G477" s="106" t="s">
        <v>2194</v>
      </c>
      <c r="S477" s="83" t="str">
        <f t="shared" si="51"/>
        <v>43870A-MTEV</v>
      </c>
      <c r="T477" s="83" t="str">
        <f t="shared" si="52"/>
        <v>43870A-MTEV</v>
      </c>
      <c r="Y477" s="60">
        <f t="shared" si="53"/>
        <v>6</v>
      </c>
      <c r="Z477" s="49">
        <f t="shared" si="54"/>
        <v>445</v>
      </c>
      <c r="AA477" s="60">
        <f t="shared" si="55"/>
        <v>6445</v>
      </c>
    </row>
    <row r="478" spans="1:27">
      <c r="A478" s="83" t="str">
        <f t="shared" si="49"/>
        <v>43870A-OLNP</v>
      </c>
      <c r="B478" s="83" t="str">
        <f t="shared" si="50"/>
        <v>06-446-</v>
      </c>
      <c r="C478" s="106" t="s">
        <v>2476</v>
      </c>
      <c r="G478" s="106" t="s">
        <v>2196</v>
      </c>
      <c r="S478" s="83" t="str">
        <f t="shared" si="51"/>
        <v>43870A-OLNP</v>
      </c>
      <c r="T478" s="83" t="str">
        <f t="shared" si="52"/>
        <v>43870A-OLNP</v>
      </c>
      <c r="Y478" s="60">
        <f t="shared" si="53"/>
        <v>6</v>
      </c>
      <c r="Z478" s="49">
        <f t="shared" si="54"/>
        <v>446</v>
      </c>
      <c r="AA478" s="60">
        <f t="shared" si="55"/>
        <v>6446</v>
      </c>
    </row>
    <row r="479" spans="1:27">
      <c r="A479" s="83" t="str">
        <f t="shared" si="49"/>
        <v>43870A-SBEAR</v>
      </c>
      <c r="B479" s="83" t="str">
        <f t="shared" si="50"/>
        <v>06-447-</v>
      </c>
      <c r="C479" s="106" t="s">
        <v>2477</v>
      </c>
      <c r="G479" s="106" t="s">
        <v>2197</v>
      </c>
      <c r="S479" s="83" t="str">
        <f t="shared" si="51"/>
        <v>43870A-SBEAR</v>
      </c>
      <c r="T479" s="83" t="str">
        <f t="shared" si="52"/>
        <v>43870A-SBEAR</v>
      </c>
      <c r="Y479" s="60">
        <f t="shared" si="53"/>
        <v>6</v>
      </c>
      <c r="Z479" s="49">
        <f t="shared" si="54"/>
        <v>447</v>
      </c>
      <c r="AA479" s="60">
        <f t="shared" si="55"/>
        <v>6447</v>
      </c>
    </row>
    <row r="480" spans="1:27">
      <c r="A480" s="83" t="str">
        <f t="shared" si="49"/>
        <v>43877A-LOS</v>
      </c>
      <c r="B480" s="83" t="str">
        <f t="shared" si="50"/>
        <v>06-448-</v>
      </c>
      <c r="C480" s="106" t="s">
        <v>2478</v>
      </c>
      <c r="G480" s="106" t="s">
        <v>2199</v>
      </c>
      <c r="S480" s="83" t="str">
        <f t="shared" si="51"/>
        <v>43877A-LOS</v>
      </c>
      <c r="T480" s="83" t="str">
        <f t="shared" si="52"/>
        <v>43877A-LOS</v>
      </c>
      <c r="Y480" s="60">
        <f t="shared" si="53"/>
        <v>6</v>
      </c>
      <c r="Z480" s="49">
        <f t="shared" si="54"/>
        <v>448</v>
      </c>
      <c r="AA480" s="60">
        <f t="shared" si="55"/>
        <v>6448</v>
      </c>
    </row>
    <row r="481" spans="1:27">
      <c r="A481" s="83" t="str">
        <f t="shared" si="49"/>
        <v>43877A-SAF</v>
      </c>
      <c r="B481" s="83" t="str">
        <f t="shared" si="50"/>
        <v>06-449-</v>
      </c>
      <c r="C481" s="106" t="s">
        <v>2479</v>
      </c>
      <c r="G481" s="106" t="s">
        <v>2200</v>
      </c>
      <c r="S481" s="83" t="str">
        <f t="shared" si="51"/>
        <v>43877A-SAF</v>
      </c>
      <c r="T481" s="83" t="str">
        <f t="shared" si="52"/>
        <v>43877A-SAF</v>
      </c>
      <c r="Y481" s="60">
        <f t="shared" si="53"/>
        <v>6</v>
      </c>
      <c r="Z481" s="49">
        <f t="shared" si="54"/>
        <v>449</v>
      </c>
      <c r="AA481" s="60">
        <f t="shared" si="55"/>
        <v>6449</v>
      </c>
    </row>
    <row r="482" spans="1:27">
      <c r="A482" s="83" t="str">
        <f t="shared" si="49"/>
        <v>43910A-BOWI</v>
      </c>
      <c r="B482" s="83" t="str">
        <f t="shared" si="50"/>
        <v>06-450-</v>
      </c>
      <c r="C482" s="106" t="s">
        <v>2480</v>
      </c>
      <c r="G482" s="106" t="s">
        <v>2201</v>
      </c>
      <c r="S482" s="83" t="str">
        <f t="shared" si="51"/>
        <v>43910A-BOWI</v>
      </c>
      <c r="T482" s="83" t="str">
        <f t="shared" si="52"/>
        <v>43910A-BOWI</v>
      </c>
      <c r="Y482" s="60">
        <f t="shared" si="53"/>
        <v>6</v>
      </c>
      <c r="Z482" s="49">
        <f t="shared" si="54"/>
        <v>450</v>
      </c>
      <c r="AA482" s="60">
        <f t="shared" si="55"/>
        <v>6450</v>
      </c>
    </row>
    <row r="483" spans="1:27">
      <c r="A483" s="83" t="str">
        <f t="shared" si="49"/>
        <v>44590A-TX</v>
      </c>
      <c r="B483" s="83" t="str">
        <f t="shared" si="50"/>
        <v>06-451-</v>
      </c>
      <c r="C483" s="106" t="s">
        <v>2481</v>
      </c>
      <c r="G483" s="106" t="s">
        <v>2206</v>
      </c>
      <c r="S483" s="83" t="str">
        <f t="shared" si="51"/>
        <v>44590A-TX</v>
      </c>
      <c r="T483" s="83" t="str">
        <f t="shared" si="52"/>
        <v>44590A-TX</v>
      </c>
      <c r="Y483" s="60">
        <f t="shared" si="53"/>
        <v>6</v>
      </c>
      <c r="Z483" s="49">
        <f t="shared" si="54"/>
        <v>451</v>
      </c>
      <c r="AA483" s="60">
        <f t="shared" si="55"/>
        <v>6451</v>
      </c>
    </row>
    <row r="484" spans="1:27">
      <c r="A484" s="83" t="str">
        <f t="shared" si="49"/>
        <v>44740A-BMARY</v>
      </c>
      <c r="B484" s="83" t="str">
        <f t="shared" si="50"/>
        <v>06-452-</v>
      </c>
      <c r="C484" s="106" t="s">
        <v>2482</v>
      </c>
      <c r="G484" s="106" t="s">
        <v>2208</v>
      </c>
      <c r="S484" s="83" t="str">
        <f t="shared" si="51"/>
        <v>44740A-BMARY</v>
      </c>
      <c r="T484" s="83" t="str">
        <f t="shared" si="52"/>
        <v>44740A-BMARY</v>
      </c>
      <c r="Y484" s="60">
        <f t="shared" si="53"/>
        <v>6</v>
      </c>
      <c r="Z484" s="49">
        <f t="shared" si="54"/>
        <v>452</v>
      </c>
      <c r="AA484" s="60">
        <f t="shared" si="55"/>
        <v>6452</v>
      </c>
    </row>
    <row r="485" spans="1:27">
      <c r="A485" s="83" t="str">
        <f t="shared" si="49"/>
        <v>44740A-CHF</v>
      </c>
      <c r="B485" s="83" t="str">
        <f t="shared" si="50"/>
        <v>06-453-</v>
      </c>
      <c r="C485" s="106" t="s">
        <v>2483</v>
      </c>
      <c r="G485" s="106" t="s">
        <v>2210</v>
      </c>
      <c r="S485" s="83" t="str">
        <f t="shared" si="51"/>
        <v>44740A-CHF</v>
      </c>
      <c r="T485" s="83" t="str">
        <f t="shared" si="52"/>
        <v>44740A-CHF</v>
      </c>
      <c r="Y485" s="60">
        <f t="shared" si="53"/>
        <v>6</v>
      </c>
      <c r="Z485" s="49">
        <f t="shared" si="54"/>
        <v>453</v>
      </c>
      <c r="AA485" s="60">
        <f t="shared" si="55"/>
        <v>6453</v>
      </c>
    </row>
    <row r="486" spans="1:27">
      <c r="A486" s="83" t="str">
        <f t="shared" si="49"/>
        <v>44740A-DAE</v>
      </c>
      <c r="B486" s="83" t="str">
        <f t="shared" si="50"/>
        <v>06-454-</v>
      </c>
      <c r="C486" s="106" t="s">
        <v>2484</v>
      </c>
      <c r="G486" s="106" t="s">
        <v>2211</v>
      </c>
      <c r="S486" s="83" t="str">
        <f t="shared" si="51"/>
        <v>44740A-DAE</v>
      </c>
      <c r="T486" s="83" t="str">
        <f t="shared" si="52"/>
        <v>44740A-DAE</v>
      </c>
      <c r="Y486" s="60">
        <f t="shared" si="53"/>
        <v>6</v>
      </c>
      <c r="Z486" s="49">
        <f t="shared" si="54"/>
        <v>454</v>
      </c>
      <c r="AA486" s="60">
        <f t="shared" si="55"/>
        <v>6454</v>
      </c>
    </row>
    <row r="487" spans="1:27">
      <c r="A487" s="83" t="str">
        <f t="shared" si="49"/>
        <v>44740A-GINTON</v>
      </c>
      <c r="B487" s="83" t="str">
        <f t="shared" si="50"/>
        <v>06-455-</v>
      </c>
      <c r="C487" s="106" t="s">
        <v>2485</v>
      </c>
      <c r="G487" s="106" t="s">
        <v>2212</v>
      </c>
      <c r="S487" s="83" t="str">
        <f t="shared" si="51"/>
        <v>44740A-GINTON</v>
      </c>
      <c r="T487" s="83" t="str">
        <f t="shared" si="52"/>
        <v>44740A-GINTON</v>
      </c>
      <c r="Y487" s="60">
        <f t="shared" si="53"/>
        <v>6</v>
      </c>
      <c r="Z487" s="49">
        <f t="shared" si="54"/>
        <v>455</v>
      </c>
      <c r="AA487" s="60">
        <f t="shared" si="55"/>
        <v>6455</v>
      </c>
    </row>
    <row r="488" spans="1:27">
      <c r="A488" s="83" t="str">
        <f t="shared" si="49"/>
        <v>44740A-HTC</v>
      </c>
      <c r="B488" s="83" t="str">
        <f t="shared" si="50"/>
        <v>06-456-</v>
      </c>
      <c r="C488" s="106" t="s">
        <v>2486</v>
      </c>
      <c r="G488" s="106" t="s">
        <v>2213</v>
      </c>
      <c r="S488" s="83" t="str">
        <f t="shared" si="51"/>
        <v>44740A-HTC</v>
      </c>
      <c r="T488" s="83" t="str">
        <f t="shared" si="52"/>
        <v>44740A-HTC</v>
      </c>
      <c r="Y488" s="60">
        <f t="shared" si="53"/>
        <v>6</v>
      </c>
      <c r="Z488" s="49">
        <f t="shared" si="54"/>
        <v>456</v>
      </c>
      <c r="AA488" s="60">
        <f t="shared" si="55"/>
        <v>6456</v>
      </c>
    </row>
    <row r="489" spans="1:27">
      <c r="A489" s="83" t="str">
        <f t="shared" si="49"/>
        <v>44740A-LAA</v>
      </c>
      <c r="B489" s="83" t="str">
        <f t="shared" si="50"/>
        <v>06-457-</v>
      </c>
      <c r="C489" s="106" t="s">
        <v>2487</v>
      </c>
      <c r="G489" s="106" t="s">
        <v>2215</v>
      </c>
      <c r="S489" s="83" t="str">
        <f t="shared" si="51"/>
        <v>44740A-LAA</v>
      </c>
      <c r="T489" s="83" t="str">
        <f t="shared" si="52"/>
        <v>44740A-LAA</v>
      </c>
      <c r="Y489" s="60">
        <f t="shared" si="53"/>
        <v>6</v>
      </c>
      <c r="Z489" s="49">
        <f t="shared" si="54"/>
        <v>457</v>
      </c>
      <c r="AA489" s="60">
        <f t="shared" si="55"/>
        <v>6457</v>
      </c>
    </row>
    <row r="490" spans="1:27">
      <c r="A490" s="83" t="str">
        <f t="shared" si="49"/>
        <v>44740A-MANHAT</v>
      </c>
      <c r="B490" s="83" t="str">
        <f t="shared" si="50"/>
        <v>06-458-</v>
      </c>
      <c r="C490" s="106" t="s">
        <v>2488</v>
      </c>
      <c r="G490" s="106" t="s">
        <v>2216</v>
      </c>
      <c r="S490" s="83" t="str">
        <f t="shared" si="51"/>
        <v>44740A-MANHAT</v>
      </c>
      <c r="T490" s="83" t="str">
        <f t="shared" si="52"/>
        <v>44740A-MANHAT</v>
      </c>
      <c r="Y490" s="60">
        <f t="shared" si="53"/>
        <v>6</v>
      </c>
      <c r="Z490" s="49">
        <f t="shared" si="54"/>
        <v>458</v>
      </c>
      <c r="AA490" s="60">
        <f t="shared" si="55"/>
        <v>6458</v>
      </c>
    </row>
    <row r="491" spans="1:27">
      <c r="A491" s="83" t="str">
        <f t="shared" si="49"/>
        <v>44740A-MJULEP</v>
      </c>
      <c r="B491" s="83" t="str">
        <f t="shared" si="50"/>
        <v>06-459-</v>
      </c>
      <c r="C491" s="106" t="s">
        <v>2489</v>
      </c>
      <c r="G491" s="106" t="s">
        <v>2217</v>
      </c>
      <c r="S491" s="83" t="str">
        <f t="shared" si="51"/>
        <v>44740A-MJULEP</v>
      </c>
      <c r="T491" s="83" t="str">
        <f t="shared" si="52"/>
        <v>44740A-MJULEP</v>
      </c>
      <c r="Y491" s="60">
        <f t="shared" si="53"/>
        <v>6</v>
      </c>
      <c r="Z491" s="49">
        <f t="shared" si="54"/>
        <v>459</v>
      </c>
      <c r="AA491" s="60">
        <f t="shared" si="55"/>
        <v>6459</v>
      </c>
    </row>
    <row r="492" spans="1:27">
      <c r="A492" s="83" t="str">
        <f t="shared" si="49"/>
        <v>44740A-NAH</v>
      </c>
      <c r="B492" s="83" t="str">
        <f t="shared" si="50"/>
        <v>06-460-</v>
      </c>
      <c r="C492" s="106" t="s">
        <v>2490</v>
      </c>
      <c r="G492" s="106" t="s">
        <v>2218</v>
      </c>
      <c r="S492" s="83" t="str">
        <f t="shared" si="51"/>
        <v>44740A-NAH</v>
      </c>
      <c r="T492" s="83" t="str">
        <f t="shared" si="52"/>
        <v>44740A-NAH</v>
      </c>
      <c r="Y492" s="60">
        <f t="shared" si="53"/>
        <v>6</v>
      </c>
      <c r="Z492" s="49">
        <f t="shared" si="54"/>
        <v>460</v>
      </c>
      <c r="AA492" s="60">
        <f t="shared" si="55"/>
        <v>6460</v>
      </c>
    </row>
    <row r="493" spans="1:27">
      <c r="A493" s="83" t="str">
        <f t="shared" si="49"/>
        <v>44740A-OLDFASH</v>
      </c>
      <c r="B493" s="83" t="str">
        <f t="shared" si="50"/>
        <v>06-461-</v>
      </c>
      <c r="C493" s="106" t="s">
        <v>2491</v>
      </c>
      <c r="G493" s="106" t="s">
        <v>2219</v>
      </c>
      <c r="S493" s="83" t="str">
        <f t="shared" si="51"/>
        <v>44740A-OLDFASH</v>
      </c>
      <c r="T493" s="83" t="str">
        <f t="shared" si="52"/>
        <v>44740A-OLDFASH</v>
      </c>
      <c r="Y493" s="60">
        <f t="shared" si="53"/>
        <v>6</v>
      </c>
      <c r="Z493" s="49">
        <f t="shared" si="54"/>
        <v>461</v>
      </c>
      <c r="AA493" s="60">
        <f t="shared" si="55"/>
        <v>6461</v>
      </c>
    </row>
    <row r="494" spans="1:27">
      <c r="A494" s="83" t="str">
        <f t="shared" si="49"/>
        <v>44740A-YOW</v>
      </c>
      <c r="B494" s="83" t="str">
        <f t="shared" si="50"/>
        <v>06-462-</v>
      </c>
      <c r="C494" s="106" t="s">
        <v>2492</v>
      </c>
      <c r="G494" s="106" t="s">
        <v>2222</v>
      </c>
      <c r="S494" s="83" t="str">
        <f t="shared" si="51"/>
        <v>44740A-YOW</v>
      </c>
      <c r="T494" s="83" t="str">
        <f t="shared" si="52"/>
        <v>44740A-YOW</v>
      </c>
      <c r="Y494" s="60">
        <f t="shared" si="53"/>
        <v>6</v>
      </c>
      <c r="Z494" s="49">
        <f t="shared" si="54"/>
        <v>462</v>
      </c>
      <c r="AA494" s="60">
        <f t="shared" si="55"/>
        <v>6462</v>
      </c>
    </row>
    <row r="495" spans="1:27">
      <c r="A495" s="83" t="str">
        <f t="shared" si="49"/>
        <v>44747A-CAG</v>
      </c>
      <c r="B495" s="83" t="str">
        <f t="shared" si="50"/>
        <v>06-463-</v>
      </c>
      <c r="C495" s="106" t="s">
        <v>2493</v>
      </c>
      <c r="G495" s="106" t="s">
        <v>2224</v>
      </c>
      <c r="S495" s="83" t="str">
        <f t="shared" si="51"/>
        <v>44747A-CAG</v>
      </c>
      <c r="T495" s="83" t="str">
        <f t="shared" si="52"/>
        <v>44747A-CAG</v>
      </c>
      <c r="Y495" s="60">
        <f t="shared" si="53"/>
        <v>6</v>
      </c>
      <c r="Z495" s="49">
        <f t="shared" si="54"/>
        <v>463</v>
      </c>
      <c r="AA495" s="60">
        <f t="shared" si="55"/>
        <v>6463</v>
      </c>
    </row>
    <row r="496" spans="1:27">
      <c r="A496" s="83" t="str">
        <f t="shared" si="49"/>
        <v>44747A-KCM</v>
      </c>
      <c r="B496" s="83" t="str">
        <f t="shared" si="50"/>
        <v>06-464-</v>
      </c>
      <c r="C496" s="106" t="s">
        <v>2494</v>
      </c>
      <c r="G496" s="106" t="s">
        <v>2226</v>
      </c>
      <c r="S496" s="83" t="str">
        <f t="shared" si="51"/>
        <v>44747A-KCM</v>
      </c>
      <c r="T496" s="83" t="str">
        <f t="shared" si="52"/>
        <v>44747A-KCM</v>
      </c>
      <c r="Y496" s="60">
        <f t="shared" si="53"/>
        <v>6</v>
      </c>
      <c r="Z496" s="49">
        <f t="shared" si="54"/>
        <v>464</v>
      </c>
      <c r="AA496" s="60">
        <f t="shared" si="55"/>
        <v>6464</v>
      </c>
    </row>
    <row r="497" spans="1:27">
      <c r="A497" s="83" t="str">
        <f t="shared" si="49"/>
        <v>44747A-LAW</v>
      </c>
      <c r="B497" s="83" t="str">
        <f t="shared" si="50"/>
        <v>06-465-</v>
      </c>
      <c r="C497" s="106" t="s">
        <v>2495</v>
      </c>
      <c r="G497" s="106" t="s">
        <v>2227</v>
      </c>
      <c r="S497" s="83" t="str">
        <f t="shared" si="51"/>
        <v>44747A-LAW</v>
      </c>
      <c r="T497" s="83" t="str">
        <f t="shared" si="52"/>
        <v>44747A-LAW</v>
      </c>
      <c r="Y497" s="60">
        <f t="shared" si="53"/>
        <v>6</v>
      </c>
      <c r="Z497" s="49">
        <f t="shared" si="54"/>
        <v>465</v>
      </c>
      <c r="AA497" s="60">
        <f t="shared" si="55"/>
        <v>6465</v>
      </c>
    </row>
    <row r="498" spans="1:27">
      <c r="A498" s="83" t="str">
        <f t="shared" si="49"/>
        <v>44747A-NBY</v>
      </c>
      <c r="B498" s="83" t="str">
        <f t="shared" si="50"/>
        <v>06-466-</v>
      </c>
      <c r="C498" s="106" t="s">
        <v>2496</v>
      </c>
      <c r="G498" s="106" t="s">
        <v>2231</v>
      </c>
      <c r="S498" s="83" t="str">
        <f t="shared" si="51"/>
        <v>44747A-NBY</v>
      </c>
      <c r="T498" s="83" t="str">
        <f t="shared" si="52"/>
        <v>44747A-NBY</v>
      </c>
      <c r="Y498" s="60">
        <f t="shared" si="53"/>
        <v>6</v>
      </c>
      <c r="Z498" s="49">
        <f t="shared" si="54"/>
        <v>466</v>
      </c>
      <c r="AA498" s="60">
        <f t="shared" si="55"/>
        <v>6466</v>
      </c>
    </row>
    <row r="499" spans="1:27">
      <c r="A499" s="83" t="str">
        <f t="shared" si="49"/>
        <v>44747A-NYC</v>
      </c>
      <c r="B499" s="83" t="str">
        <f t="shared" si="50"/>
        <v>06-467-</v>
      </c>
      <c r="C499" s="106" t="s">
        <v>2497</v>
      </c>
      <c r="G499" s="106" t="s">
        <v>2232</v>
      </c>
      <c r="S499" s="83" t="str">
        <f t="shared" si="51"/>
        <v>44747A-NYC</v>
      </c>
      <c r="T499" s="83" t="str">
        <f t="shared" si="52"/>
        <v>44747A-NYC</v>
      </c>
      <c r="Y499" s="60">
        <f t="shared" si="53"/>
        <v>6</v>
      </c>
      <c r="Z499" s="49">
        <f t="shared" si="54"/>
        <v>467</v>
      </c>
      <c r="AA499" s="60">
        <f t="shared" si="55"/>
        <v>6467</v>
      </c>
    </row>
    <row r="500" spans="1:27">
      <c r="A500" s="83" t="str">
        <f t="shared" si="49"/>
        <v>44747A-OAO</v>
      </c>
      <c r="B500" s="83" t="str">
        <f t="shared" si="50"/>
        <v>06-468-</v>
      </c>
      <c r="C500" s="106" t="s">
        <v>2498</v>
      </c>
      <c r="G500" s="106" t="s">
        <v>2233</v>
      </c>
      <c r="S500" s="83" t="str">
        <f t="shared" si="51"/>
        <v>44747A-OAO</v>
      </c>
      <c r="T500" s="83" t="str">
        <f t="shared" si="52"/>
        <v>44747A-OAO</v>
      </c>
      <c r="Y500" s="60">
        <f t="shared" si="53"/>
        <v>6</v>
      </c>
      <c r="Z500" s="49">
        <f t="shared" si="54"/>
        <v>468</v>
      </c>
      <c r="AA500" s="60">
        <f t="shared" si="55"/>
        <v>6468</v>
      </c>
    </row>
    <row r="501" spans="1:27">
      <c r="A501" s="83" t="str">
        <f t="shared" si="49"/>
        <v>44747B-HOG</v>
      </c>
      <c r="B501" s="83" t="str">
        <f t="shared" si="50"/>
        <v>06-469-</v>
      </c>
      <c r="C501" s="106" t="s">
        <v>2499</v>
      </c>
      <c r="G501" s="106" t="s">
        <v>2237</v>
      </c>
      <c r="S501" s="83" t="str">
        <f t="shared" si="51"/>
        <v>44747B-HOG</v>
      </c>
      <c r="T501" s="83" t="str">
        <f t="shared" si="52"/>
        <v>44747B-HOG</v>
      </c>
      <c r="Y501" s="60">
        <f t="shared" si="53"/>
        <v>6</v>
      </c>
      <c r="Z501" s="49">
        <f t="shared" si="54"/>
        <v>469</v>
      </c>
      <c r="AA501" s="60">
        <f t="shared" si="55"/>
        <v>6469</v>
      </c>
    </row>
    <row r="502" spans="1:27">
      <c r="A502" s="83" t="str">
        <f t="shared" si="49"/>
        <v>44747B-NBY</v>
      </c>
      <c r="B502" s="83" t="str">
        <f t="shared" si="50"/>
        <v>06-470-</v>
      </c>
      <c r="C502" s="106" t="s">
        <v>2500</v>
      </c>
      <c r="G502" s="106" t="s">
        <v>2238</v>
      </c>
      <c r="S502" s="83" t="str">
        <f t="shared" si="51"/>
        <v>44747B-NBY</v>
      </c>
      <c r="T502" s="83" t="str">
        <f t="shared" si="52"/>
        <v>44747B-NBY</v>
      </c>
      <c r="Y502" s="60">
        <f t="shared" si="53"/>
        <v>6</v>
      </c>
      <c r="Z502" s="49">
        <f t="shared" si="54"/>
        <v>470</v>
      </c>
      <c r="AA502" s="60">
        <f t="shared" si="55"/>
        <v>6470</v>
      </c>
    </row>
    <row r="503" spans="1:27">
      <c r="A503" s="83" t="str">
        <f t="shared" si="49"/>
        <v>44930A-CALI</v>
      </c>
      <c r="B503" s="83" t="str">
        <f t="shared" si="50"/>
        <v>06-471-</v>
      </c>
      <c r="C503" s="106" t="s">
        <v>2501</v>
      </c>
      <c r="G503" s="106" t="s">
        <v>2243</v>
      </c>
      <c r="S503" s="83" t="str">
        <f t="shared" si="51"/>
        <v>44930A-CALI</v>
      </c>
      <c r="T503" s="83" t="str">
        <f t="shared" si="52"/>
        <v>44930A-CALI</v>
      </c>
      <c r="Y503" s="60">
        <f t="shared" si="53"/>
        <v>6</v>
      </c>
      <c r="Z503" s="49">
        <f t="shared" si="54"/>
        <v>471</v>
      </c>
      <c r="AA503" s="60">
        <f t="shared" si="55"/>
        <v>6471</v>
      </c>
    </row>
    <row r="504" spans="1:27">
      <c r="A504" s="83" t="str">
        <f t="shared" si="49"/>
        <v>AMN-1701A</v>
      </c>
      <c r="B504" s="83" t="str">
        <f t="shared" si="50"/>
        <v>06-472-</v>
      </c>
      <c r="C504" s="106" t="s">
        <v>2502</v>
      </c>
      <c r="G504" s="106" t="s">
        <v>2248</v>
      </c>
      <c r="S504" s="83" t="str">
        <f t="shared" si="51"/>
        <v>AMN-1701A</v>
      </c>
      <c r="T504" s="83" t="str">
        <f t="shared" si="52"/>
        <v>AMN-1701A</v>
      </c>
      <c r="Y504" s="60">
        <f t="shared" si="53"/>
        <v>6</v>
      </c>
      <c r="Z504" s="49">
        <f t="shared" si="54"/>
        <v>472</v>
      </c>
      <c r="AA504" s="60">
        <f t="shared" si="55"/>
        <v>6472</v>
      </c>
    </row>
    <row r="505" spans="1:27">
      <c r="A505" s="83" t="str">
        <f t="shared" si="49"/>
        <v>AMN-1701B</v>
      </c>
      <c r="B505" s="83" t="str">
        <f t="shared" si="50"/>
        <v>06-473-</v>
      </c>
      <c r="C505" s="106" t="s">
        <v>2503</v>
      </c>
      <c r="G505" s="106" t="s">
        <v>2249</v>
      </c>
      <c r="S505" s="83" t="str">
        <f t="shared" si="51"/>
        <v>AMN-1701B</v>
      </c>
      <c r="T505" s="83" t="str">
        <f t="shared" si="52"/>
        <v>AMN-1701B</v>
      </c>
      <c r="Y505" s="60">
        <f t="shared" si="53"/>
        <v>6</v>
      </c>
      <c r="Z505" s="49">
        <f t="shared" si="54"/>
        <v>473</v>
      </c>
      <c r="AA505" s="60">
        <f t="shared" si="55"/>
        <v>6473</v>
      </c>
    </row>
    <row r="506" spans="1:27">
      <c r="A506" s="83" t="str">
        <f t="shared" si="49"/>
        <v>AMN-1712A</v>
      </c>
      <c r="B506" s="83" t="str">
        <f t="shared" si="50"/>
        <v>06-474-</v>
      </c>
      <c r="C506" s="106" t="s">
        <v>2504</v>
      </c>
      <c r="G506" s="106" t="s">
        <v>2250</v>
      </c>
      <c r="S506" s="83" t="str">
        <f t="shared" si="51"/>
        <v>AMN-1712A</v>
      </c>
      <c r="T506" s="83" t="str">
        <f t="shared" si="52"/>
        <v>AMN-1712A</v>
      </c>
      <c r="Y506" s="60">
        <f t="shared" si="53"/>
        <v>6</v>
      </c>
      <c r="Z506" s="49">
        <f t="shared" si="54"/>
        <v>474</v>
      </c>
      <c r="AA506" s="60">
        <f t="shared" si="55"/>
        <v>6474</v>
      </c>
    </row>
    <row r="507" spans="1:27">
      <c r="A507" s="83" t="str">
        <f t="shared" si="49"/>
        <v>FEND-1908A</v>
      </c>
      <c r="B507" s="83" t="str">
        <f t="shared" si="50"/>
        <v>06-475-</v>
      </c>
      <c r="C507" s="106" t="s">
        <v>2505</v>
      </c>
      <c r="G507" s="106" t="s">
        <v>2251</v>
      </c>
      <c r="S507" s="83" t="str">
        <f t="shared" si="51"/>
        <v>FEND-1908A</v>
      </c>
      <c r="T507" s="83" t="str">
        <f t="shared" si="52"/>
        <v>FEND-1908A</v>
      </c>
      <c r="Y507" s="60">
        <f t="shared" si="53"/>
        <v>6</v>
      </c>
      <c r="Z507" s="49">
        <f t="shared" si="54"/>
        <v>475</v>
      </c>
      <c r="AA507" s="60">
        <f t="shared" si="55"/>
        <v>6475</v>
      </c>
    </row>
    <row r="508" spans="1:27">
      <c r="A508" s="83" t="str">
        <f t="shared" si="49"/>
        <v>GM-1907B</v>
      </c>
      <c r="B508" s="83" t="str">
        <f t="shared" si="50"/>
        <v>06-476-</v>
      </c>
      <c r="C508" s="106" t="s">
        <v>2506</v>
      </c>
      <c r="G508" s="106" t="s">
        <v>2252</v>
      </c>
      <c r="S508" s="83" t="str">
        <f t="shared" si="51"/>
        <v>GM-1907B</v>
      </c>
      <c r="T508" s="83" t="str">
        <f t="shared" si="52"/>
        <v>GM-1907B</v>
      </c>
      <c r="Y508" s="60">
        <f t="shared" si="53"/>
        <v>6</v>
      </c>
      <c r="Z508" s="49">
        <f t="shared" si="54"/>
        <v>476</v>
      </c>
      <c r="AA508" s="60">
        <f t="shared" si="55"/>
        <v>6476</v>
      </c>
    </row>
    <row r="509" spans="1:27">
      <c r="A509" s="83" t="str">
        <f t="shared" si="49"/>
        <v>GM-1909C</v>
      </c>
      <c r="B509" s="83" t="str">
        <f t="shared" si="50"/>
        <v>06-477-</v>
      </c>
      <c r="C509" s="106" t="s">
        <v>2507</v>
      </c>
      <c r="G509" s="106" t="s">
        <v>2254</v>
      </c>
      <c r="S509" s="83" t="str">
        <f t="shared" si="51"/>
        <v>GM-1909C</v>
      </c>
      <c r="T509" s="83" t="str">
        <f t="shared" si="52"/>
        <v>GM-1909C</v>
      </c>
      <c r="Y509" s="60">
        <f t="shared" si="53"/>
        <v>6</v>
      </c>
      <c r="Z509" s="49">
        <f t="shared" si="54"/>
        <v>477</v>
      </c>
      <c r="AA509" s="60">
        <f t="shared" si="55"/>
        <v>6477</v>
      </c>
    </row>
    <row r="510" spans="1:27">
      <c r="A510" s="83" t="str">
        <f t="shared" si="49"/>
        <v>SMU302A-RARO</v>
      </c>
      <c r="B510" s="83" t="str">
        <f t="shared" si="50"/>
        <v>06-478-</v>
      </c>
      <c r="C510" s="106" t="s">
        <v>2508</v>
      </c>
      <c r="G510" s="106" t="s">
        <v>2256</v>
      </c>
      <c r="S510" s="83" t="str">
        <f t="shared" si="51"/>
        <v>SMU302A-RARO</v>
      </c>
      <c r="T510" s="83" t="str">
        <f t="shared" si="52"/>
        <v>SMU302A-RARO</v>
      </c>
      <c r="Y510" s="60">
        <f t="shared" si="53"/>
        <v>6</v>
      </c>
      <c r="Z510" s="49">
        <f t="shared" si="54"/>
        <v>478</v>
      </c>
      <c r="AA510" s="60">
        <f t="shared" si="55"/>
        <v>6478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autoFilter ref="A1:T6000" xr:uid="{00000000-0001-0000-0600-000000000000}"/>
  <dataValidations disablePrompts="1"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65</vt:i4>
      </vt:variant>
    </vt:vector>
  </HeadingPairs>
  <TitlesOfParts>
    <vt:vector size="75" baseType="lpstr">
      <vt:lpstr>Table</vt:lpstr>
      <vt:lpstr>Names</vt:lpstr>
      <vt:lpstr>Order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2022-02-24T08:27:10Z</dcterms:modified>
</cp:coreProperties>
</file>