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"/>
    </mc:Choice>
  </mc:AlternateContent>
  <xr:revisionPtr revIDLastSave="0" documentId="13_ncr:1_{6F5899A1-B5FC-45EF-860B-27689542742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Table!$A$1:$BG$188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92" i="1" l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AT68" i="1" s="1"/>
  <c r="BC68" i="1" s="1"/>
  <c r="V67" i="1"/>
  <c r="V66" i="1"/>
  <c r="AT66" i="1" s="1"/>
  <c r="AZ66" i="1" s="1"/>
  <c r="V65" i="1"/>
  <c r="V64" i="1"/>
  <c r="V63" i="1"/>
  <c r="AT63" i="1" s="1"/>
  <c r="V62" i="1"/>
  <c r="V61" i="1"/>
  <c r="V60" i="1"/>
  <c r="V59" i="1"/>
  <c r="V58" i="1"/>
  <c r="V57" i="1"/>
  <c r="V56" i="1"/>
  <c r="V55" i="1"/>
  <c r="V54" i="1"/>
  <c r="V53" i="1"/>
  <c r="V52" i="1"/>
  <c r="V51" i="1"/>
  <c r="AT51" i="1" s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AT18" i="1" s="1"/>
  <c r="V17" i="1"/>
  <c r="V16" i="1"/>
  <c r="V15" i="1"/>
  <c r="V14" i="1"/>
  <c r="V13" i="1"/>
  <c r="V12" i="1"/>
  <c r="V11" i="1"/>
  <c r="V10" i="1"/>
  <c r="AT10" i="1" s="1"/>
  <c r="AZ10" i="1" s="1"/>
  <c r="V9" i="1"/>
  <c r="V8" i="1"/>
  <c r="V7" i="1"/>
  <c r="V6" i="1"/>
  <c r="V5" i="1"/>
  <c r="V4" i="1"/>
  <c r="AT4" i="1" s="1"/>
  <c r="BC4" i="1" s="1"/>
  <c r="AH192" i="1"/>
  <c r="AG192" i="1"/>
  <c r="AF192" i="1"/>
  <c r="AE192" i="1"/>
  <c r="AD192" i="1"/>
  <c r="AC192" i="1"/>
  <c r="AB192" i="1"/>
  <c r="AA192" i="1"/>
  <c r="Z192" i="1"/>
  <c r="Y192" i="1"/>
  <c r="AT192" i="1" s="1"/>
  <c r="BC192" i="1" s="1"/>
  <c r="AH191" i="1"/>
  <c r="AG191" i="1"/>
  <c r="AF191" i="1"/>
  <c r="AE191" i="1"/>
  <c r="AD191" i="1"/>
  <c r="AC191" i="1"/>
  <c r="AB191" i="1"/>
  <c r="AA191" i="1"/>
  <c r="AT191" i="1" s="1"/>
  <c r="BC191" i="1" s="1"/>
  <c r="Z191" i="1"/>
  <c r="Y191" i="1"/>
  <c r="AH190" i="1"/>
  <c r="AG190" i="1"/>
  <c r="AF190" i="1"/>
  <c r="AE190" i="1"/>
  <c r="AD190" i="1"/>
  <c r="AC190" i="1"/>
  <c r="AB190" i="1"/>
  <c r="AA190" i="1"/>
  <c r="Z190" i="1"/>
  <c r="AT190" i="1" s="1"/>
  <c r="BC190" i="1" s="1"/>
  <c r="Y190" i="1"/>
  <c r="AH189" i="1"/>
  <c r="AG189" i="1"/>
  <c r="AF189" i="1"/>
  <c r="AE189" i="1"/>
  <c r="AD189" i="1"/>
  <c r="AC189" i="1"/>
  <c r="AB189" i="1"/>
  <c r="AA189" i="1"/>
  <c r="Z189" i="1"/>
  <c r="Y189" i="1"/>
  <c r="AT189" i="1" s="1"/>
  <c r="BC189" i="1" s="1"/>
  <c r="AH188" i="1"/>
  <c r="AG188" i="1"/>
  <c r="AF188" i="1"/>
  <c r="AE188" i="1"/>
  <c r="AD188" i="1"/>
  <c r="AC188" i="1"/>
  <c r="AB188" i="1"/>
  <c r="AA188" i="1"/>
  <c r="Z188" i="1"/>
  <c r="Y188" i="1"/>
  <c r="AT188" i="1" s="1"/>
  <c r="AZ188" i="1" s="1"/>
  <c r="AH187" i="1"/>
  <c r="AG187" i="1"/>
  <c r="AF187" i="1"/>
  <c r="AE187" i="1"/>
  <c r="AD187" i="1"/>
  <c r="AC187" i="1"/>
  <c r="AB187" i="1"/>
  <c r="AA187" i="1"/>
  <c r="Z187" i="1"/>
  <c r="Y187" i="1"/>
  <c r="AT187" i="1" s="1"/>
  <c r="AH186" i="1"/>
  <c r="AG186" i="1"/>
  <c r="AF186" i="1"/>
  <c r="AE186" i="1"/>
  <c r="AD186" i="1"/>
  <c r="AC186" i="1"/>
  <c r="AB186" i="1"/>
  <c r="AA186" i="1"/>
  <c r="Z186" i="1"/>
  <c r="AT186" i="1" s="1"/>
  <c r="BC186" i="1" s="1"/>
  <c r="Y186" i="1"/>
  <c r="AH185" i="1"/>
  <c r="AG185" i="1"/>
  <c r="AF185" i="1"/>
  <c r="AE185" i="1"/>
  <c r="AT185" i="1" s="1"/>
  <c r="BC185" i="1" s="1"/>
  <c r="AD185" i="1"/>
  <c r="AC185" i="1"/>
  <c r="AB185" i="1"/>
  <c r="AA185" i="1"/>
  <c r="Z185" i="1"/>
  <c r="Y185" i="1"/>
  <c r="AH184" i="1"/>
  <c r="AG184" i="1"/>
  <c r="AF184" i="1"/>
  <c r="AE184" i="1"/>
  <c r="AD184" i="1"/>
  <c r="AC184" i="1"/>
  <c r="AB184" i="1"/>
  <c r="AA184" i="1"/>
  <c r="Z184" i="1"/>
  <c r="Y184" i="1"/>
  <c r="AT184" i="1" s="1"/>
  <c r="BC184" i="1" s="1"/>
  <c r="AH183" i="1"/>
  <c r="AG183" i="1"/>
  <c r="AF183" i="1"/>
  <c r="AE183" i="1"/>
  <c r="AD183" i="1"/>
  <c r="AC183" i="1"/>
  <c r="AB183" i="1"/>
  <c r="AA183" i="1"/>
  <c r="Z183" i="1"/>
  <c r="Y183" i="1"/>
  <c r="AH182" i="1"/>
  <c r="AG182" i="1"/>
  <c r="AF182" i="1"/>
  <c r="AE182" i="1"/>
  <c r="AD182" i="1"/>
  <c r="AC182" i="1"/>
  <c r="AB182" i="1"/>
  <c r="AA182" i="1"/>
  <c r="Z182" i="1"/>
  <c r="AT182" i="1" s="1"/>
  <c r="AZ182" i="1" s="1"/>
  <c r="Y182" i="1"/>
  <c r="AH181" i="1"/>
  <c r="AG181" i="1"/>
  <c r="AF181" i="1"/>
  <c r="AE181" i="1"/>
  <c r="AD181" i="1"/>
  <c r="AC181" i="1"/>
  <c r="AB181" i="1"/>
  <c r="AT181" i="1" s="1"/>
  <c r="BA181" i="1" s="1"/>
  <c r="AA181" i="1"/>
  <c r="Z181" i="1"/>
  <c r="Y181" i="1"/>
  <c r="AH180" i="1"/>
  <c r="AG180" i="1"/>
  <c r="AF180" i="1"/>
  <c r="AE180" i="1"/>
  <c r="AD180" i="1"/>
  <c r="AC180" i="1"/>
  <c r="AB180" i="1"/>
  <c r="AA180" i="1"/>
  <c r="Z180" i="1"/>
  <c r="Y180" i="1"/>
  <c r="AT180" i="1" s="1"/>
  <c r="AH179" i="1"/>
  <c r="AG179" i="1"/>
  <c r="AF179" i="1"/>
  <c r="AE179" i="1"/>
  <c r="AD179" i="1"/>
  <c r="AC179" i="1"/>
  <c r="AB179" i="1"/>
  <c r="AA179" i="1"/>
  <c r="Z179" i="1"/>
  <c r="Y179" i="1"/>
  <c r="AH178" i="1"/>
  <c r="AG178" i="1"/>
  <c r="AF178" i="1"/>
  <c r="AE178" i="1"/>
  <c r="AD178" i="1"/>
  <c r="AC178" i="1"/>
  <c r="AT178" i="1" s="1"/>
  <c r="BC178" i="1" s="1"/>
  <c r="AB178" i="1"/>
  <c r="AA178" i="1"/>
  <c r="Z178" i="1"/>
  <c r="Y178" i="1"/>
  <c r="AH177" i="1"/>
  <c r="AG177" i="1"/>
  <c r="AF177" i="1"/>
  <c r="AE177" i="1"/>
  <c r="AT177" i="1" s="1"/>
  <c r="BC177" i="1" s="1"/>
  <c r="AD177" i="1"/>
  <c r="AC177" i="1"/>
  <c r="AB177" i="1"/>
  <c r="AA177" i="1"/>
  <c r="Z177" i="1"/>
  <c r="Y177" i="1"/>
  <c r="AH176" i="1"/>
  <c r="AG176" i="1"/>
  <c r="AF176" i="1"/>
  <c r="AE176" i="1"/>
  <c r="AD176" i="1"/>
  <c r="AC176" i="1"/>
  <c r="AB176" i="1"/>
  <c r="AA176" i="1"/>
  <c r="Z176" i="1"/>
  <c r="Y176" i="1"/>
  <c r="AT176" i="1" s="1"/>
  <c r="BC176" i="1" s="1"/>
  <c r="AH175" i="1"/>
  <c r="AG175" i="1"/>
  <c r="AF175" i="1"/>
  <c r="AE175" i="1"/>
  <c r="AD175" i="1"/>
  <c r="AC175" i="1"/>
  <c r="AB175" i="1"/>
  <c r="AA175" i="1"/>
  <c r="AT175" i="1" s="1"/>
  <c r="AZ175" i="1" s="1"/>
  <c r="Z175" i="1"/>
  <c r="Y175" i="1"/>
  <c r="AH174" i="1"/>
  <c r="AG174" i="1"/>
  <c r="AF174" i="1"/>
  <c r="AE174" i="1"/>
  <c r="AD174" i="1"/>
  <c r="AC174" i="1"/>
  <c r="AB174" i="1"/>
  <c r="AA174" i="1"/>
  <c r="Z174" i="1"/>
  <c r="AT174" i="1" s="1"/>
  <c r="BA174" i="1" s="1"/>
  <c r="Y174" i="1"/>
  <c r="AH173" i="1"/>
  <c r="AG173" i="1"/>
  <c r="AF173" i="1"/>
  <c r="AE173" i="1"/>
  <c r="AD173" i="1"/>
  <c r="AC173" i="1"/>
  <c r="AB173" i="1"/>
  <c r="AA173" i="1"/>
  <c r="Z173" i="1"/>
  <c r="Y173" i="1"/>
  <c r="AH172" i="1"/>
  <c r="AG172" i="1"/>
  <c r="AF172" i="1"/>
  <c r="AE172" i="1"/>
  <c r="AD172" i="1"/>
  <c r="AC172" i="1"/>
  <c r="AB172" i="1"/>
  <c r="AA172" i="1"/>
  <c r="Z172" i="1"/>
  <c r="Y172" i="1"/>
  <c r="AT172" i="1" s="1"/>
  <c r="AH171" i="1"/>
  <c r="AG171" i="1"/>
  <c r="AF171" i="1"/>
  <c r="AE171" i="1"/>
  <c r="AD171" i="1"/>
  <c r="AC171" i="1"/>
  <c r="AB171" i="1"/>
  <c r="AA171" i="1"/>
  <c r="AT171" i="1" s="1"/>
  <c r="BC171" i="1" s="1"/>
  <c r="Z171" i="1"/>
  <c r="Y171" i="1"/>
  <c r="AH170" i="1"/>
  <c r="AG170" i="1"/>
  <c r="AF170" i="1"/>
  <c r="AE170" i="1"/>
  <c r="AD170" i="1"/>
  <c r="AC170" i="1"/>
  <c r="AT170" i="1" s="1"/>
  <c r="BC170" i="1" s="1"/>
  <c r="AB170" i="1"/>
  <c r="AA170" i="1"/>
  <c r="Z170" i="1"/>
  <c r="Y170" i="1"/>
  <c r="AH169" i="1"/>
  <c r="AG169" i="1"/>
  <c r="AF169" i="1"/>
  <c r="AE169" i="1"/>
  <c r="AT169" i="1" s="1"/>
  <c r="BC169" i="1" s="1"/>
  <c r="AD169" i="1"/>
  <c r="AC169" i="1"/>
  <c r="AB169" i="1"/>
  <c r="AA169" i="1"/>
  <c r="Z169" i="1"/>
  <c r="Y169" i="1"/>
  <c r="AH168" i="1"/>
  <c r="AG168" i="1"/>
  <c r="AF168" i="1"/>
  <c r="AE168" i="1"/>
  <c r="AD168" i="1"/>
  <c r="AC168" i="1"/>
  <c r="AB168" i="1"/>
  <c r="AA168" i="1"/>
  <c r="Z168" i="1"/>
  <c r="Y168" i="1"/>
  <c r="AT168" i="1" s="1"/>
  <c r="AZ168" i="1" s="1"/>
  <c r="AH167" i="1"/>
  <c r="AG167" i="1"/>
  <c r="AF167" i="1"/>
  <c r="AE167" i="1"/>
  <c r="AD167" i="1"/>
  <c r="AC167" i="1"/>
  <c r="AB167" i="1"/>
  <c r="AA167" i="1"/>
  <c r="AT167" i="1" s="1"/>
  <c r="BA167" i="1" s="1"/>
  <c r="Z167" i="1"/>
  <c r="Y167" i="1"/>
  <c r="AH166" i="1"/>
  <c r="AG166" i="1"/>
  <c r="AF166" i="1"/>
  <c r="AE166" i="1"/>
  <c r="AD166" i="1"/>
  <c r="AC166" i="1"/>
  <c r="AB166" i="1"/>
  <c r="AA166" i="1"/>
  <c r="Z166" i="1"/>
  <c r="Y166" i="1"/>
  <c r="AH165" i="1"/>
  <c r="AG165" i="1"/>
  <c r="AF165" i="1"/>
  <c r="AE165" i="1"/>
  <c r="AT165" i="1" s="1"/>
  <c r="BC165" i="1" s="1"/>
  <c r="AD165" i="1"/>
  <c r="AC165" i="1"/>
  <c r="AB165" i="1"/>
  <c r="AA165" i="1"/>
  <c r="Z165" i="1"/>
  <c r="Y165" i="1"/>
  <c r="AH164" i="1"/>
  <c r="AG164" i="1"/>
  <c r="AF164" i="1"/>
  <c r="AE164" i="1"/>
  <c r="AD164" i="1"/>
  <c r="AC164" i="1"/>
  <c r="AB164" i="1"/>
  <c r="AA164" i="1"/>
  <c r="Z164" i="1"/>
  <c r="Y164" i="1"/>
  <c r="AT164" i="1" s="1"/>
  <c r="BC164" i="1" s="1"/>
  <c r="AH163" i="1"/>
  <c r="AG163" i="1"/>
  <c r="AF163" i="1"/>
  <c r="AE163" i="1"/>
  <c r="AD163" i="1"/>
  <c r="AC163" i="1"/>
  <c r="AB163" i="1"/>
  <c r="AA163" i="1"/>
  <c r="AT163" i="1" s="1"/>
  <c r="BC163" i="1" s="1"/>
  <c r="Z163" i="1"/>
  <c r="Y163" i="1"/>
  <c r="AH162" i="1"/>
  <c r="AG162" i="1"/>
  <c r="AF162" i="1"/>
  <c r="AE162" i="1"/>
  <c r="AD162" i="1"/>
  <c r="AC162" i="1"/>
  <c r="AT162" i="1" s="1"/>
  <c r="BC162" i="1" s="1"/>
  <c r="AB162" i="1"/>
  <c r="AA162" i="1"/>
  <c r="Z162" i="1"/>
  <c r="Y162" i="1"/>
  <c r="AH161" i="1"/>
  <c r="AG161" i="1"/>
  <c r="AF161" i="1"/>
  <c r="AE161" i="1"/>
  <c r="AT161" i="1" s="1"/>
  <c r="AZ161" i="1" s="1"/>
  <c r="AD161" i="1"/>
  <c r="AC161" i="1"/>
  <c r="AB161" i="1"/>
  <c r="AA161" i="1"/>
  <c r="Z161" i="1"/>
  <c r="Y161" i="1"/>
  <c r="AH160" i="1"/>
  <c r="AG160" i="1"/>
  <c r="AF160" i="1"/>
  <c r="AE160" i="1"/>
  <c r="AD160" i="1"/>
  <c r="AC160" i="1"/>
  <c r="AB160" i="1"/>
  <c r="AA160" i="1"/>
  <c r="Z160" i="1"/>
  <c r="Y160" i="1"/>
  <c r="AH159" i="1"/>
  <c r="AG159" i="1"/>
  <c r="AF159" i="1"/>
  <c r="AE159" i="1"/>
  <c r="AD159" i="1"/>
  <c r="AC159" i="1"/>
  <c r="AB159" i="1"/>
  <c r="AA159" i="1"/>
  <c r="Z159" i="1"/>
  <c r="Y159" i="1"/>
  <c r="AH158" i="1"/>
  <c r="AG158" i="1"/>
  <c r="AF158" i="1"/>
  <c r="AE158" i="1"/>
  <c r="AD158" i="1"/>
  <c r="AC158" i="1"/>
  <c r="AB158" i="1"/>
  <c r="AA158" i="1"/>
  <c r="Z158" i="1"/>
  <c r="Y158" i="1"/>
  <c r="AH157" i="1"/>
  <c r="AG157" i="1"/>
  <c r="AF157" i="1"/>
  <c r="AE157" i="1"/>
  <c r="AT157" i="1" s="1"/>
  <c r="BC157" i="1" s="1"/>
  <c r="AD157" i="1"/>
  <c r="AC157" i="1"/>
  <c r="AB157" i="1"/>
  <c r="AA157" i="1"/>
  <c r="Z157" i="1"/>
  <c r="Y157" i="1"/>
  <c r="AH156" i="1"/>
  <c r="AG156" i="1"/>
  <c r="AF156" i="1"/>
  <c r="AE156" i="1"/>
  <c r="AD156" i="1"/>
  <c r="AC156" i="1"/>
  <c r="AB156" i="1"/>
  <c r="AA156" i="1"/>
  <c r="Z156" i="1"/>
  <c r="Y156" i="1"/>
  <c r="AT156" i="1" s="1"/>
  <c r="BC156" i="1" s="1"/>
  <c r="AH155" i="1"/>
  <c r="AG155" i="1"/>
  <c r="AF155" i="1"/>
  <c r="AE155" i="1"/>
  <c r="AD155" i="1"/>
  <c r="AC155" i="1"/>
  <c r="AB155" i="1"/>
  <c r="AA155" i="1"/>
  <c r="Z155" i="1"/>
  <c r="Y155" i="1"/>
  <c r="AT155" i="1" s="1"/>
  <c r="BC155" i="1" s="1"/>
  <c r="AH154" i="1"/>
  <c r="AG154" i="1"/>
  <c r="AF154" i="1"/>
  <c r="AE154" i="1"/>
  <c r="AD154" i="1"/>
  <c r="AC154" i="1"/>
  <c r="AB154" i="1"/>
  <c r="AA154" i="1"/>
  <c r="Z154" i="1"/>
  <c r="AT154" i="1" s="1"/>
  <c r="AZ154" i="1" s="1"/>
  <c r="Y154" i="1"/>
  <c r="AH153" i="1"/>
  <c r="AG153" i="1"/>
  <c r="AF153" i="1"/>
  <c r="AE153" i="1"/>
  <c r="AD153" i="1"/>
  <c r="AC153" i="1"/>
  <c r="AB153" i="1"/>
  <c r="AA153" i="1"/>
  <c r="Z153" i="1"/>
  <c r="Y153" i="1"/>
  <c r="AH152" i="1"/>
  <c r="AG152" i="1"/>
  <c r="AF152" i="1"/>
  <c r="AE152" i="1"/>
  <c r="AD152" i="1"/>
  <c r="AC152" i="1"/>
  <c r="AB152" i="1"/>
  <c r="AA152" i="1"/>
  <c r="Z152" i="1"/>
  <c r="Y152" i="1"/>
  <c r="AT152" i="1" s="1"/>
  <c r="AH151" i="1"/>
  <c r="AG151" i="1"/>
  <c r="AF151" i="1"/>
  <c r="AE151" i="1"/>
  <c r="AD151" i="1"/>
  <c r="AC151" i="1"/>
  <c r="AB151" i="1"/>
  <c r="AA151" i="1"/>
  <c r="AT151" i="1" s="1"/>
  <c r="Z151" i="1"/>
  <c r="Y151" i="1"/>
  <c r="AH150" i="1"/>
  <c r="AG150" i="1"/>
  <c r="AF150" i="1"/>
  <c r="AE150" i="1"/>
  <c r="AD150" i="1"/>
  <c r="AC150" i="1"/>
  <c r="AT150" i="1" s="1"/>
  <c r="BC150" i="1" s="1"/>
  <c r="AB150" i="1"/>
  <c r="AA150" i="1"/>
  <c r="Z150" i="1"/>
  <c r="Y150" i="1"/>
  <c r="AH149" i="1"/>
  <c r="AG149" i="1"/>
  <c r="AF149" i="1"/>
  <c r="AE149" i="1"/>
  <c r="AT149" i="1" s="1"/>
  <c r="BC149" i="1" s="1"/>
  <c r="AD149" i="1"/>
  <c r="AC149" i="1"/>
  <c r="AB149" i="1"/>
  <c r="AA149" i="1"/>
  <c r="Z149" i="1"/>
  <c r="Y149" i="1"/>
  <c r="AH148" i="1"/>
  <c r="AG148" i="1"/>
  <c r="AF148" i="1"/>
  <c r="AE148" i="1"/>
  <c r="AD148" i="1"/>
  <c r="AC148" i="1"/>
  <c r="AB148" i="1"/>
  <c r="AA148" i="1"/>
  <c r="Z148" i="1"/>
  <c r="Y148" i="1"/>
  <c r="AT148" i="1" s="1"/>
  <c r="AZ148" i="1" s="1"/>
  <c r="AH147" i="1"/>
  <c r="AG147" i="1"/>
  <c r="AF147" i="1"/>
  <c r="AE147" i="1"/>
  <c r="AD147" i="1"/>
  <c r="AC147" i="1"/>
  <c r="AB147" i="1"/>
  <c r="AA147" i="1"/>
  <c r="AT147" i="1" s="1"/>
  <c r="BA147" i="1" s="1"/>
  <c r="Z147" i="1"/>
  <c r="Y147" i="1"/>
  <c r="AH146" i="1"/>
  <c r="AG146" i="1"/>
  <c r="AF146" i="1"/>
  <c r="AE146" i="1"/>
  <c r="AD146" i="1"/>
  <c r="AC146" i="1"/>
  <c r="AB146" i="1"/>
  <c r="AA146" i="1"/>
  <c r="Z146" i="1"/>
  <c r="AT146" i="1" s="1"/>
  <c r="Y146" i="1"/>
  <c r="AH145" i="1"/>
  <c r="AG145" i="1"/>
  <c r="AF145" i="1"/>
  <c r="AE145" i="1"/>
  <c r="AD145" i="1"/>
  <c r="AC145" i="1"/>
  <c r="AB145" i="1"/>
  <c r="AA145" i="1"/>
  <c r="Z145" i="1"/>
  <c r="Y145" i="1"/>
  <c r="AH144" i="1"/>
  <c r="AG144" i="1"/>
  <c r="AF144" i="1"/>
  <c r="AE144" i="1"/>
  <c r="AD144" i="1"/>
  <c r="AC144" i="1"/>
  <c r="AB144" i="1"/>
  <c r="AA144" i="1"/>
  <c r="Z144" i="1"/>
  <c r="Y144" i="1"/>
  <c r="AT144" i="1" s="1"/>
  <c r="BA144" i="1" s="1"/>
  <c r="AH143" i="1"/>
  <c r="AG143" i="1"/>
  <c r="AF143" i="1"/>
  <c r="AE143" i="1"/>
  <c r="AD143" i="1"/>
  <c r="AC143" i="1"/>
  <c r="AB143" i="1"/>
  <c r="AA143" i="1"/>
  <c r="AT143" i="1" s="1"/>
  <c r="AZ143" i="1" s="1"/>
  <c r="Z143" i="1"/>
  <c r="Y143" i="1"/>
  <c r="AH142" i="1"/>
  <c r="AG142" i="1"/>
  <c r="AF142" i="1"/>
  <c r="AE142" i="1"/>
  <c r="AD142" i="1"/>
  <c r="AC142" i="1"/>
  <c r="AB142" i="1"/>
  <c r="AA142" i="1"/>
  <c r="Z142" i="1"/>
  <c r="Y142" i="1"/>
  <c r="AH141" i="1"/>
  <c r="AG141" i="1"/>
  <c r="AF141" i="1"/>
  <c r="AE141" i="1"/>
  <c r="AD141" i="1"/>
  <c r="AC141" i="1"/>
  <c r="AB141" i="1"/>
  <c r="AT141" i="1" s="1"/>
  <c r="BC141" i="1" s="1"/>
  <c r="AA141" i="1"/>
  <c r="Z141" i="1"/>
  <c r="Y141" i="1"/>
  <c r="AH140" i="1"/>
  <c r="AG140" i="1"/>
  <c r="AF140" i="1"/>
  <c r="AE140" i="1"/>
  <c r="AD140" i="1"/>
  <c r="AC140" i="1"/>
  <c r="AB140" i="1"/>
  <c r="AA140" i="1"/>
  <c r="Z140" i="1"/>
  <c r="Y140" i="1"/>
  <c r="AT140" i="1" s="1"/>
  <c r="BC140" i="1" s="1"/>
  <c r="AH139" i="1"/>
  <c r="AG139" i="1"/>
  <c r="AF139" i="1"/>
  <c r="AE139" i="1"/>
  <c r="AD139" i="1"/>
  <c r="AC139" i="1"/>
  <c r="AB139" i="1"/>
  <c r="AA139" i="1"/>
  <c r="Z139" i="1"/>
  <c r="Y139" i="1"/>
  <c r="AH138" i="1"/>
  <c r="AG138" i="1"/>
  <c r="AF138" i="1"/>
  <c r="AE138" i="1"/>
  <c r="AD138" i="1"/>
  <c r="AC138" i="1"/>
  <c r="AT138" i="1" s="1"/>
  <c r="AZ138" i="1" s="1"/>
  <c r="AB138" i="1"/>
  <c r="AA138" i="1"/>
  <c r="Z138" i="1"/>
  <c r="Y138" i="1"/>
  <c r="AH137" i="1"/>
  <c r="AG137" i="1"/>
  <c r="AF137" i="1"/>
  <c r="AE137" i="1"/>
  <c r="AT137" i="1" s="1"/>
  <c r="BA137" i="1" s="1"/>
  <c r="AD137" i="1"/>
  <c r="AC137" i="1"/>
  <c r="AB137" i="1"/>
  <c r="AA137" i="1"/>
  <c r="Z137" i="1"/>
  <c r="Y137" i="1"/>
  <c r="AH136" i="1"/>
  <c r="AG136" i="1"/>
  <c r="AF136" i="1"/>
  <c r="AE136" i="1"/>
  <c r="AD136" i="1"/>
  <c r="AC136" i="1"/>
  <c r="AB136" i="1"/>
  <c r="AA136" i="1"/>
  <c r="Z136" i="1"/>
  <c r="Y136" i="1"/>
  <c r="AT136" i="1" s="1"/>
  <c r="AH135" i="1"/>
  <c r="AG135" i="1"/>
  <c r="AF135" i="1"/>
  <c r="AE135" i="1"/>
  <c r="AD135" i="1"/>
  <c r="AC135" i="1"/>
  <c r="AB135" i="1"/>
  <c r="AA135" i="1"/>
  <c r="AT135" i="1" s="1"/>
  <c r="BC135" i="1" s="1"/>
  <c r="Z135" i="1"/>
  <c r="Y135" i="1"/>
  <c r="AH134" i="1"/>
  <c r="AG134" i="1"/>
  <c r="AF134" i="1"/>
  <c r="AE134" i="1"/>
  <c r="AD134" i="1"/>
  <c r="AC134" i="1"/>
  <c r="AB134" i="1"/>
  <c r="AA134" i="1"/>
  <c r="Z134" i="1"/>
  <c r="Y134" i="1"/>
  <c r="AH133" i="1"/>
  <c r="AG133" i="1"/>
  <c r="AF133" i="1"/>
  <c r="AE133" i="1"/>
  <c r="AD133" i="1"/>
  <c r="AC133" i="1"/>
  <c r="AB133" i="1"/>
  <c r="AA133" i="1"/>
  <c r="Z133" i="1"/>
  <c r="Y133" i="1"/>
  <c r="AH132" i="1"/>
  <c r="AG132" i="1"/>
  <c r="AF132" i="1"/>
  <c r="AE132" i="1"/>
  <c r="AD132" i="1"/>
  <c r="AC132" i="1"/>
  <c r="AB132" i="1"/>
  <c r="AA132" i="1"/>
  <c r="Z132" i="1"/>
  <c r="Y132" i="1"/>
  <c r="AT132" i="1" s="1"/>
  <c r="AZ132" i="1" s="1"/>
  <c r="AH131" i="1"/>
  <c r="AG131" i="1"/>
  <c r="AF131" i="1"/>
  <c r="AE131" i="1"/>
  <c r="AD131" i="1"/>
  <c r="AC131" i="1"/>
  <c r="AB131" i="1"/>
  <c r="AA131" i="1"/>
  <c r="AT131" i="1" s="1"/>
  <c r="BA131" i="1" s="1"/>
  <c r="Z131" i="1"/>
  <c r="Y131" i="1"/>
  <c r="AH130" i="1"/>
  <c r="AG130" i="1"/>
  <c r="AF130" i="1"/>
  <c r="AE130" i="1"/>
  <c r="AD130" i="1"/>
  <c r="AC130" i="1"/>
  <c r="AT130" i="1" s="1"/>
  <c r="AB130" i="1"/>
  <c r="AA130" i="1"/>
  <c r="Z130" i="1"/>
  <c r="Y130" i="1"/>
  <c r="AH129" i="1"/>
  <c r="AG129" i="1"/>
  <c r="AF129" i="1"/>
  <c r="AE129" i="1"/>
  <c r="AD129" i="1"/>
  <c r="AC129" i="1"/>
  <c r="AB129" i="1"/>
  <c r="AA129" i="1"/>
  <c r="Z129" i="1"/>
  <c r="Y129" i="1"/>
  <c r="AH128" i="1"/>
  <c r="AG128" i="1"/>
  <c r="AF128" i="1"/>
  <c r="AE128" i="1"/>
  <c r="AD128" i="1"/>
  <c r="AC128" i="1"/>
  <c r="AB128" i="1"/>
  <c r="AA128" i="1"/>
  <c r="Z128" i="1"/>
  <c r="Y128" i="1"/>
  <c r="AT128" i="1" s="1"/>
  <c r="BC128" i="1" s="1"/>
  <c r="AH127" i="1"/>
  <c r="AG127" i="1"/>
  <c r="AF127" i="1"/>
  <c r="AE127" i="1"/>
  <c r="AD127" i="1"/>
  <c r="AC127" i="1"/>
  <c r="AB127" i="1"/>
  <c r="AA127" i="1"/>
  <c r="AT127" i="1" s="1"/>
  <c r="BA127" i="1" s="1"/>
  <c r="Z127" i="1"/>
  <c r="Y127" i="1"/>
  <c r="AH126" i="1"/>
  <c r="AG126" i="1"/>
  <c r="AF126" i="1"/>
  <c r="AE126" i="1"/>
  <c r="AD126" i="1"/>
  <c r="AC126" i="1"/>
  <c r="AT126" i="1" s="1"/>
  <c r="AB126" i="1"/>
  <c r="AA126" i="1"/>
  <c r="Z126" i="1"/>
  <c r="Y126" i="1"/>
  <c r="AH125" i="1"/>
  <c r="AG125" i="1"/>
  <c r="AF125" i="1"/>
  <c r="AE125" i="1"/>
  <c r="AT125" i="1" s="1"/>
  <c r="AD125" i="1"/>
  <c r="AC125" i="1"/>
  <c r="AB125" i="1"/>
  <c r="AA125" i="1"/>
  <c r="Z125" i="1"/>
  <c r="Y125" i="1"/>
  <c r="AH124" i="1"/>
  <c r="AG124" i="1"/>
  <c r="AF124" i="1"/>
  <c r="AE124" i="1"/>
  <c r="AD124" i="1"/>
  <c r="AC124" i="1"/>
  <c r="AB124" i="1"/>
  <c r="AA124" i="1"/>
  <c r="Z124" i="1"/>
  <c r="Y124" i="1"/>
  <c r="AT124" i="1" s="1"/>
  <c r="BC124" i="1" s="1"/>
  <c r="AH123" i="1"/>
  <c r="AG123" i="1"/>
  <c r="AF123" i="1"/>
  <c r="AE123" i="1"/>
  <c r="AD123" i="1"/>
  <c r="AC123" i="1"/>
  <c r="AB123" i="1"/>
  <c r="AA123" i="1"/>
  <c r="Z123" i="1"/>
  <c r="Y123" i="1"/>
  <c r="AH122" i="1"/>
  <c r="AG122" i="1"/>
  <c r="AF122" i="1"/>
  <c r="AE122" i="1"/>
  <c r="AD122" i="1"/>
  <c r="AC122" i="1"/>
  <c r="AB122" i="1"/>
  <c r="AA122" i="1"/>
  <c r="Z122" i="1"/>
  <c r="Y122" i="1"/>
  <c r="AH121" i="1"/>
  <c r="AG121" i="1"/>
  <c r="AF121" i="1"/>
  <c r="AE121" i="1"/>
  <c r="AT121" i="1" s="1"/>
  <c r="AD121" i="1"/>
  <c r="AC121" i="1"/>
  <c r="AB121" i="1"/>
  <c r="AA121" i="1"/>
  <c r="Z121" i="1"/>
  <c r="Y121" i="1"/>
  <c r="AH120" i="1"/>
  <c r="AG120" i="1"/>
  <c r="AF120" i="1"/>
  <c r="AE120" i="1"/>
  <c r="AD120" i="1"/>
  <c r="AC120" i="1"/>
  <c r="AB120" i="1"/>
  <c r="AA120" i="1"/>
  <c r="Z120" i="1"/>
  <c r="Y120" i="1"/>
  <c r="AT120" i="1" s="1"/>
  <c r="BC120" i="1" s="1"/>
  <c r="AH119" i="1"/>
  <c r="AG119" i="1"/>
  <c r="AF119" i="1"/>
  <c r="AE119" i="1"/>
  <c r="AD119" i="1"/>
  <c r="AC119" i="1"/>
  <c r="AB119" i="1"/>
  <c r="AA119" i="1"/>
  <c r="AT119" i="1" s="1"/>
  <c r="BC119" i="1" s="1"/>
  <c r="Z119" i="1"/>
  <c r="Y119" i="1"/>
  <c r="AH118" i="1"/>
  <c r="AG118" i="1"/>
  <c r="AF118" i="1"/>
  <c r="AE118" i="1"/>
  <c r="AD118" i="1"/>
  <c r="AC118" i="1"/>
  <c r="AT118" i="1" s="1"/>
  <c r="BA118" i="1" s="1"/>
  <c r="AB118" i="1"/>
  <c r="AA118" i="1"/>
  <c r="Z118" i="1"/>
  <c r="Y118" i="1"/>
  <c r="AH117" i="1"/>
  <c r="AG117" i="1"/>
  <c r="AF117" i="1"/>
  <c r="AE117" i="1"/>
  <c r="AD117" i="1"/>
  <c r="AC117" i="1"/>
  <c r="AB117" i="1"/>
  <c r="AA117" i="1"/>
  <c r="Z117" i="1"/>
  <c r="Y117" i="1"/>
  <c r="AH116" i="1"/>
  <c r="AG116" i="1"/>
  <c r="AF116" i="1"/>
  <c r="AE116" i="1"/>
  <c r="AD116" i="1"/>
  <c r="AC116" i="1"/>
  <c r="AB116" i="1"/>
  <c r="AA116" i="1"/>
  <c r="Z116" i="1"/>
  <c r="Y116" i="1"/>
  <c r="AT116" i="1" s="1"/>
  <c r="BC116" i="1" s="1"/>
  <c r="AH115" i="1"/>
  <c r="AG115" i="1"/>
  <c r="AF115" i="1"/>
  <c r="AE115" i="1"/>
  <c r="AD115" i="1"/>
  <c r="AC115" i="1"/>
  <c r="AB115" i="1"/>
  <c r="AA115" i="1"/>
  <c r="AT115" i="1" s="1"/>
  <c r="BC115" i="1" s="1"/>
  <c r="Z115" i="1"/>
  <c r="Y115" i="1"/>
  <c r="AH114" i="1"/>
  <c r="AG114" i="1"/>
  <c r="AF114" i="1"/>
  <c r="AE114" i="1"/>
  <c r="AD114" i="1"/>
  <c r="AC114" i="1"/>
  <c r="AT114" i="1" s="1"/>
  <c r="BC114" i="1" s="1"/>
  <c r="AB114" i="1"/>
  <c r="AA114" i="1"/>
  <c r="Z114" i="1"/>
  <c r="Y114" i="1"/>
  <c r="AH113" i="1"/>
  <c r="AG113" i="1"/>
  <c r="AF113" i="1"/>
  <c r="AE113" i="1"/>
  <c r="AD113" i="1"/>
  <c r="AC113" i="1"/>
  <c r="AB113" i="1"/>
  <c r="AA113" i="1"/>
  <c r="Z113" i="1"/>
  <c r="Y113" i="1"/>
  <c r="AT113" i="1" s="1"/>
  <c r="AZ113" i="1" s="1"/>
  <c r="AH112" i="1"/>
  <c r="AG112" i="1"/>
  <c r="AF112" i="1"/>
  <c r="AE112" i="1"/>
  <c r="AD112" i="1"/>
  <c r="AC112" i="1"/>
  <c r="AB112" i="1"/>
  <c r="AA112" i="1"/>
  <c r="Z112" i="1"/>
  <c r="Y112" i="1"/>
  <c r="AT112" i="1" s="1"/>
  <c r="BA112" i="1" s="1"/>
  <c r="AH111" i="1"/>
  <c r="AG111" i="1"/>
  <c r="AF111" i="1"/>
  <c r="AE111" i="1"/>
  <c r="AD111" i="1"/>
  <c r="AC111" i="1"/>
  <c r="AB111" i="1"/>
  <c r="AA111" i="1"/>
  <c r="Z111" i="1"/>
  <c r="Y111" i="1"/>
  <c r="AH110" i="1"/>
  <c r="AG110" i="1"/>
  <c r="AF110" i="1"/>
  <c r="AE110" i="1"/>
  <c r="AD110" i="1"/>
  <c r="AC110" i="1"/>
  <c r="AB110" i="1"/>
  <c r="AA110" i="1"/>
  <c r="Z110" i="1"/>
  <c r="Y110" i="1"/>
  <c r="AH109" i="1"/>
  <c r="AG109" i="1"/>
  <c r="AF109" i="1"/>
  <c r="AE109" i="1"/>
  <c r="AD109" i="1"/>
  <c r="AC109" i="1"/>
  <c r="AB109" i="1"/>
  <c r="AA109" i="1"/>
  <c r="Z109" i="1"/>
  <c r="Y109" i="1"/>
  <c r="AH108" i="1"/>
  <c r="AG108" i="1"/>
  <c r="AF108" i="1"/>
  <c r="AE108" i="1"/>
  <c r="AD108" i="1"/>
  <c r="AC108" i="1"/>
  <c r="AB108" i="1"/>
  <c r="AA108" i="1"/>
  <c r="Z108" i="1"/>
  <c r="Y108" i="1"/>
  <c r="AT108" i="1" s="1"/>
  <c r="BC108" i="1" s="1"/>
  <c r="AH107" i="1"/>
  <c r="AG107" i="1"/>
  <c r="AF107" i="1"/>
  <c r="AE107" i="1"/>
  <c r="AD107" i="1"/>
  <c r="AC107" i="1"/>
  <c r="AB107" i="1"/>
  <c r="AA107" i="1"/>
  <c r="AT107" i="1" s="1"/>
  <c r="BC107" i="1" s="1"/>
  <c r="Z107" i="1"/>
  <c r="Y107" i="1"/>
  <c r="AH106" i="1"/>
  <c r="AG106" i="1"/>
  <c r="AF106" i="1"/>
  <c r="AE106" i="1"/>
  <c r="AD106" i="1"/>
  <c r="AC106" i="1"/>
  <c r="AT106" i="1" s="1"/>
  <c r="BC106" i="1" s="1"/>
  <c r="AB106" i="1"/>
  <c r="AA106" i="1"/>
  <c r="Z106" i="1"/>
  <c r="Y106" i="1"/>
  <c r="AH105" i="1"/>
  <c r="AG105" i="1"/>
  <c r="AF105" i="1"/>
  <c r="AE105" i="1"/>
  <c r="AD105" i="1"/>
  <c r="AC105" i="1"/>
  <c r="AB105" i="1"/>
  <c r="AT105" i="1" s="1"/>
  <c r="AZ105" i="1" s="1"/>
  <c r="AA105" i="1"/>
  <c r="Z105" i="1"/>
  <c r="Y105" i="1"/>
  <c r="AH104" i="1"/>
  <c r="AG104" i="1"/>
  <c r="AF104" i="1"/>
  <c r="AE104" i="1"/>
  <c r="AD104" i="1"/>
  <c r="AC104" i="1"/>
  <c r="AB104" i="1"/>
  <c r="AA104" i="1"/>
  <c r="Z104" i="1"/>
  <c r="Y104" i="1"/>
  <c r="AT104" i="1" s="1"/>
  <c r="AZ104" i="1" s="1"/>
  <c r="AH103" i="1"/>
  <c r="AG103" i="1"/>
  <c r="AF103" i="1"/>
  <c r="AE103" i="1"/>
  <c r="AD103" i="1"/>
  <c r="AC103" i="1"/>
  <c r="AB103" i="1"/>
  <c r="AA103" i="1"/>
  <c r="Z103" i="1"/>
  <c r="Y103" i="1"/>
  <c r="AH102" i="1"/>
  <c r="AG102" i="1"/>
  <c r="AF102" i="1"/>
  <c r="AE102" i="1"/>
  <c r="AD102" i="1"/>
  <c r="AC102" i="1"/>
  <c r="AB102" i="1"/>
  <c r="AA102" i="1"/>
  <c r="Z102" i="1"/>
  <c r="Y102" i="1"/>
  <c r="AH101" i="1"/>
  <c r="AG101" i="1"/>
  <c r="AF101" i="1"/>
  <c r="AE101" i="1"/>
  <c r="AT101" i="1" s="1"/>
  <c r="BC101" i="1" s="1"/>
  <c r="AD101" i="1"/>
  <c r="AC101" i="1"/>
  <c r="AB101" i="1"/>
  <c r="AA101" i="1"/>
  <c r="Z101" i="1"/>
  <c r="Y101" i="1"/>
  <c r="AH100" i="1"/>
  <c r="AG100" i="1"/>
  <c r="AF100" i="1"/>
  <c r="AE100" i="1"/>
  <c r="AD100" i="1"/>
  <c r="AC100" i="1"/>
  <c r="AB100" i="1"/>
  <c r="AA100" i="1"/>
  <c r="Z100" i="1"/>
  <c r="Y100" i="1"/>
  <c r="AT100" i="1" s="1"/>
  <c r="BC100" i="1" s="1"/>
  <c r="AH99" i="1"/>
  <c r="AG99" i="1"/>
  <c r="AF99" i="1"/>
  <c r="AE99" i="1"/>
  <c r="AD99" i="1"/>
  <c r="AC99" i="1"/>
  <c r="AB99" i="1"/>
  <c r="AA99" i="1"/>
  <c r="Z99" i="1"/>
  <c r="Y99" i="1"/>
  <c r="AT99" i="1" s="1"/>
  <c r="BC99" i="1" s="1"/>
  <c r="AH98" i="1"/>
  <c r="AG98" i="1"/>
  <c r="AF98" i="1"/>
  <c r="AE98" i="1"/>
  <c r="AD98" i="1"/>
  <c r="AC98" i="1"/>
  <c r="AB98" i="1"/>
  <c r="AA98" i="1"/>
  <c r="Z98" i="1"/>
  <c r="Y98" i="1"/>
  <c r="AH97" i="1"/>
  <c r="AG97" i="1"/>
  <c r="AF97" i="1"/>
  <c r="AE97" i="1"/>
  <c r="AD97" i="1"/>
  <c r="AC97" i="1"/>
  <c r="AB97" i="1"/>
  <c r="AA97" i="1"/>
  <c r="Z97" i="1"/>
  <c r="Y97" i="1"/>
  <c r="AH96" i="1"/>
  <c r="AG96" i="1"/>
  <c r="AF96" i="1"/>
  <c r="AE96" i="1"/>
  <c r="AD96" i="1"/>
  <c r="AC96" i="1"/>
  <c r="AB96" i="1"/>
  <c r="AA96" i="1"/>
  <c r="Z96" i="1"/>
  <c r="Y96" i="1"/>
  <c r="AT96" i="1" s="1"/>
  <c r="AH95" i="1"/>
  <c r="AG95" i="1"/>
  <c r="AF95" i="1"/>
  <c r="AE95" i="1"/>
  <c r="AD95" i="1"/>
  <c r="AC95" i="1"/>
  <c r="AB95" i="1"/>
  <c r="AA95" i="1"/>
  <c r="AT95" i="1" s="1"/>
  <c r="Z95" i="1"/>
  <c r="Y95" i="1"/>
  <c r="AH94" i="1"/>
  <c r="AG94" i="1"/>
  <c r="AF94" i="1"/>
  <c r="AE94" i="1"/>
  <c r="AD94" i="1"/>
  <c r="AC94" i="1"/>
  <c r="AT94" i="1" s="1"/>
  <c r="BC94" i="1" s="1"/>
  <c r="AB94" i="1"/>
  <c r="AA94" i="1"/>
  <c r="Z94" i="1"/>
  <c r="Y94" i="1"/>
  <c r="AH93" i="1"/>
  <c r="AG93" i="1"/>
  <c r="AF93" i="1"/>
  <c r="AE93" i="1"/>
  <c r="AD93" i="1"/>
  <c r="AC93" i="1"/>
  <c r="AB93" i="1"/>
  <c r="AA93" i="1"/>
  <c r="Z93" i="1"/>
  <c r="Y93" i="1"/>
  <c r="AH92" i="1"/>
  <c r="AG92" i="1"/>
  <c r="AF92" i="1"/>
  <c r="AE92" i="1"/>
  <c r="AD92" i="1"/>
  <c r="AC92" i="1"/>
  <c r="AB92" i="1"/>
  <c r="AA92" i="1"/>
  <c r="Z92" i="1"/>
  <c r="Y92" i="1"/>
  <c r="AT92" i="1" s="1"/>
  <c r="AZ92" i="1" s="1"/>
  <c r="AH91" i="1"/>
  <c r="AG91" i="1"/>
  <c r="AF91" i="1"/>
  <c r="AE91" i="1"/>
  <c r="AD91" i="1"/>
  <c r="AC91" i="1"/>
  <c r="AB91" i="1"/>
  <c r="AA91" i="1"/>
  <c r="Z91" i="1"/>
  <c r="Y91" i="1"/>
  <c r="AH90" i="1"/>
  <c r="AG90" i="1"/>
  <c r="AF90" i="1"/>
  <c r="AE90" i="1"/>
  <c r="AD90" i="1"/>
  <c r="AC90" i="1"/>
  <c r="AB90" i="1"/>
  <c r="AA90" i="1"/>
  <c r="Z90" i="1"/>
  <c r="Y90" i="1"/>
  <c r="AH89" i="1"/>
  <c r="AG89" i="1"/>
  <c r="AF89" i="1"/>
  <c r="AE89" i="1"/>
  <c r="AD89" i="1"/>
  <c r="AC89" i="1"/>
  <c r="AB89" i="1"/>
  <c r="AA89" i="1"/>
  <c r="Z89" i="1"/>
  <c r="Y89" i="1"/>
  <c r="AH88" i="1"/>
  <c r="AG88" i="1"/>
  <c r="AF88" i="1"/>
  <c r="AE88" i="1"/>
  <c r="AD88" i="1"/>
  <c r="AC88" i="1"/>
  <c r="AB88" i="1"/>
  <c r="AA88" i="1"/>
  <c r="Z88" i="1"/>
  <c r="Y88" i="1"/>
  <c r="AT88" i="1" s="1"/>
  <c r="BC88" i="1" s="1"/>
  <c r="AH87" i="1"/>
  <c r="AG87" i="1"/>
  <c r="AF87" i="1"/>
  <c r="AE87" i="1"/>
  <c r="AD87" i="1"/>
  <c r="AC87" i="1"/>
  <c r="AB87" i="1"/>
  <c r="AA87" i="1"/>
  <c r="AT87" i="1" s="1"/>
  <c r="BC87" i="1" s="1"/>
  <c r="Z87" i="1"/>
  <c r="Y87" i="1"/>
  <c r="AH86" i="1"/>
  <c r="AG86" i="1"/>
  <c r="AF86" i="1"/>
  <c r="AE86" i="1"/>
  <c r="AD86" i="1"/>
  <c r="AC86" i="1"/>
  <c r="AT86" i="1" s="1"/>
  <c r="BC86" i="1" s="1"/>
  <c r="AB86" i="1"/>
  <c r="AA86" i="1"/>
  <c r="Z86" i="1"/>
  <c r="Y86" i="1"/>
  <c r="AH85" i="1"/>
  <c r="AG85" i="1"/>
  <c r="AF85" i="1"/>
  <c r="AE85" i="1"/>
  <c r="AT85" i="1" s="1"/>
  <c r="BC85" i="1" s="1"/>
  <c r="AD85" i="1"/>
  <c r="AC85" i="1"/>
  <c r="AB85" i="1"/>
  <c r="AA85" i="1"/>
  <c r="Z85" i="1"/>
  <c r="Y85" i="1"/>
  <c r="AH84" i="1"/>
  <c r="AG84" i="1"/>
  <c r="AF84" i="1"/>
  <c r="AE84" i="1"/>
  <c r="AD84" i="1"/>
  <c r="AC84" i="1"/>
  <c r="AB84" i="1"/>
  <c r="AA84" i="1"/>
  <c r="Z84" i="1"/>
  <c r="Y84" i="1"/>
  <c r="AT84" i="1" s="1"/>
  <c r="BC84" i="1" s="1"/>
  <c r="AH83" i="1"/>
  <c r="AG83" i="1"/>
  <c r="AF83" i="1"/>
  <c r="AE83" i="1"/>
  <c r="AD83" i="1"/>
  <c r="AC83" i="1"/>
  <c r="AB83" i="1"/>
  <c r="AA83" i="1"/>
  <c r="Z83" i="1"/>
  <c r="Y83" i="1"/>
  <c r="AH82" i="1"/>
  <c r="AG82" i="1"/>
  <c r="AF82" i="1"/>
  <c r="AE82" i="1"/>
  <c r="AD82" i="1"/>
  <c r="AC82" i="1"/>
  <c r="AB82" i="1"/>
  <c r="AA82" i="1"/>
  <c r="Z82" i="1"/>
  <c r="Y82" i="1"/>
  <c r="AH81" i="1"/>
  <c r="AG81" i="1"/>
  <c r="AF81" i="1"/>
  <c r="AE81" i="1"/>
  <c r="AT81" i="1" s="1"/>
  <c r="AD81" i="1"/>
  <c r="AC81" i="1"/>
  <c r="AB81" i="1"/>
  <c r="AA81" i="1"/>
  <c r="Z81" i="1"/>
  <c r="Y81" i="1"/>
  <c r="AH80" i="1"/>
  <c r="AG80" i="1"/>
  <c r="AF80" i="1"/>
  <c r="AE80" i="1"/>
  <c r="AD80" i="1"/>
  <c r="AC80" i="1"/>
  <c r="AB80" i="1"/>
  <c r="AA80" i="1"/>
  <c r="Z80" i="1"/>
  <c r="Y80" i="1"/>
  <c r="AT80" i="1" s="1"/>
  <c r="BC80" i="1" s="1"/>
  <c r="AH79" i="1"/>
  <c r="AG79" i="1"/>
  <c r="AF79" i="1"/>
  <c r="AE79" i="1"/>
  <c r="AD79" i="1"/>
  <c r="AC79" i="1"/>
  <c r="AB79" i="1"/>
  <c r="AA79" i="1"/>
  <c r="Z79" i="1"/>
  <c r="Y79" i="1"/>
  <c r="AH78" i="1"/>
  <c r="AG78" i="1"/>
  <c r="AF78" i="1"/>
  <c r="AE78" i="1"/>
  <c r="AD78" i="1"/>
  <c r="AC78" i="1"/>
  <c r="AB78" i="1"/>
  <c r="AA78" i="1"/>
  <c r="Z78" i="1"/>
  <c r="Y78" i="1"/>
  <c r="AH77" i="1"/>
  <c r="AG77" i="1"/>
  <c r="AF77" i="1"/>
  <c r="AE77" i="1"/>
  <c r="AT77" i="1" s="1"/>
  <c r="AD77" i="1"/>
  <c r="AC77" i="1"/>
  <c r="AB77" i="1"/>
  <c r="AA77" i="1"/>
  <c r="Z77" i="1"/>
  <c r="Y77" i="1"/>
  <c r="AH76" i="1"/>
  <c r="AG76" i="1"/>
  <c r="AF76" i="1"/>
  <c r="AE76" i="1"/>
  <c r="AD76" i="1"/>
  <c r="AC76" i="1"/>
  <c r="AB76" i="1"/>
  <c r="AA76" i="1"/>
  <c r="Z76" i="1"/>
  <c r="Y76" i="1"/>
  <c r="AH75" i="1"/>
  <c r="AG75" i="1"/>
  <c r="AF75" i="1"/>
  <c r="AE75" i="1"/>
  <c r="AD75" i="1"/>
  <c r="AC75" i="1"/>
  <c r="AB75" i="1"/>
  <c r="AA75" i="1"/>
  <c r="Z75" i="1"/>
  <c r="Y75" i="1"/>
  <c r="AH74" i="1"/>
  <c r="AG74" i="1"/>
  <c r="AF74" i="1"/>
  <c r="AE74" i="1"/>
  <c r="AD74" i="1"/>
  <c r="AC74" i="1"/>
  <c r="AB74" i="1"/>
  <c r="AA74" i="1"/>
  <c r="Z74" i="1"/>
  <c r="Y74" i="1"/>
  <c r="AH73" i="1"/>
  <c r="AG73" i="1"/>
  <c r="AF73" i="1"/>
  <c r="AE73" i="1"/>
  <c r="AD73" i="1"/>
  <c r="AC73" i="1"/>
  <c r="AB73" i="1"/>
  <c r="AA73" i="1"/>
  <c r="Z73" i="1"/>
  <c r="Y73" i="1"/>
  <c r="AH72" i="1"/>
  <c r="AG72" i="1"/>
  <c r="AF72" i="1"/>
  <c r="AE72" i="1"/>
  <c r="AD72" i="1"/>
  <c r="AC72" i="1"/>
  <c r="AB72" i="1"/>
  <c r="AA72" i="1"/>
  <c r="Z72" i="1"/>
  <c r="Y72" i="1"/>
  <c r="AH71" i="1"/>
  <c r="AG71" i="1"/>
  <c r="AF71" i="1"/>
  <c r="AE71" i="1"/>
  <c r="AD71" i="1"/>
  <c r="AC71" i="1"/>
  <c r="AB71" i="1"/>
  <c r="AA71" i="1"/>
  <c r="Z71" i="1"/>
  <c r="Y71" i="1"/>
  <c r="AH70" i="1"/>
  <c r="AG70" i="1"/>
  <c r="AF70" i="1"/>
  <c r="AE70" i="1"/>
  <c r="AD70" i="1"/>
  <c r="AC70" i="1"/>
  <c r="AB70" i="1"/>
  <c r="AA70" i="1"/>
  <c r="Z70" i="1"/>
  <c r="Y70" i="1"/>
  <c r="AH69" i="1"/>
  <c r="AG69" i="1"/>
  <c r="AF69" i="1"/>
  <c r="AE69" i="1"/>
  <c r="AD69" i="1"/>
  <c r="AC69" i="1"/>
  <c r="AB69" i="1"/>
  <c r="AA69" i="1"/>
  <c r="Z69" i="1"/>
  <c r="Y69" i="1"/>
  <c r="AH68" i="1"/>
  <c r="AG68" i="1"/>
  <c r="AF68" i="1"/>
  <c r="AE68" i="1"/>
  <c r="AD68" i="1"/>
  <c r="AC68" i="1"/>
  <c r="AB68" i="1"/>
  <c r="AA68" i="1"/>
  <c r="Z68" i="1"/>
  <c r="Y68" i="1"/>
  <c r="AH67" i="1"/>
  <c r="AG67" i="1"/>
  <c r="AF67" i="1"/>
  <c r="AE67" i="1"/>
  <c r="AD67" i="1"/>
  <c r="AC67" i="1"/>
  <c r="AB67" i="1"/>
  <c r="AA67" i="1"/>
  <c r="Z67" i="1"/>
  <c r="Y67" i="1"/>
  <c r="AH66" i="1"/>
  <c r="AG66" i="1"/>
  <c r="AF66" i="1"/>
  <c r="AE66" i="1"/>
  <c r="AD66" i="1"/>
  <c r="AC66" i="1"/>
  <c r="AB66" i="1"/>
  <c r="AA66" i="1"/>
  <c r="Z66" i="1"/>
  <c r="Y66" i="1"/>
  <c r="AH65" i="1"/>
  <c r="AG65" i="1"/>
  <c r="AF65" i="1"/>
  <c r="AE65" i="1"/>
  <c r="AD65" i="1"/>
  <c r="AC65" i="1"/>
  <c r="AB65" i="1"/>
  <c r="AA65" i="1"/>
  <c r="Z65" i="1"/>
  <c r="Y65" i="1"/>
  <c r="AH64" i="1"/>
  <c r="AG64" i="1"/>
  <c r="AF64" i="1"/>
  <c r="AE64" i="1"/>
  <c r="AD64" i="1"/>
  <c r="AC64" i="1"/>
  <c r="AB64" i="1"/>
  <c r="AA64" i="1"/>
  <c r="Z64" i="1"/>
  <c r="Y64" i="1"/>
  <c r="AH63" i="1"/>
  <c r="AG63" i="1"/>
  <c r="AF63" i="1"/>
  <c r="AE63" i="1"/>
  <c r="AD63" i="1"/>
  <c r="AC63" i="1"/>
  <c r="AB63" i="1"/>
  <c r="AA63" i="1"/>
  <c r="Z63" i="1"/>
  <c r="Y63" i="1"/>
  <c r="AH62" i="1"/>
  <c r="AG62" i="1"/>
  <c r="AF62" i="1"/>
  <c r="AE62" i="1"/>
  <c r="AD62" i="1"/>
  <c r="AC62" i="1"/>
  <c r="AB62" i="1"/>
  <c r="AA62" i="1"/>
  <c r="Z62" i="1"/>
  <c r="AT62" i="1" s="1"/>
  <c r="BC62" i="1" s="1"/>
  <c r="Y62" i="1"/>
  <c r="AH61" i="1"/>
  <c r="AG61" i="1"/>
  <c r="AF61" i="1"/>
  <c r="AE61" i="1"/>
  <c r="AD61" i="1"/>
  <c r="AC61" i="1"/>
  <c r="AB61" i="1"/>
  <c r="AA61" i="1"/>
  <c r="Z61" i="1"/>
  <c r="Y61" i="1"/>
  <c r="AH60" i="1"/>
  <c r="AG60" i="1"/>
  <c r="AF60" i="1"/>
  <c r="AE60" i="1"/>
  <c r="AD60" i="1"/>
  <c r="AC60" i="1"/>
  <c r="AB60" i="1"/>
  <c r="AA60" i="1"/>
  <c r="Z60" i="1"/>
  <c r="Y60" i="1"/>
  <c r="AH59" i="1"/>
  <c r="AG59" i="1"/>
  <c r="AF59" i="1"/>
  <c r="AE59" i="1"/>
  <c r="AD59" i="1"/>
  <c r="AC59" i="1"/>
  <c r="AB59" i="1"/>
  <c r="AA59" i="1"/>
  <c r="Z59" i="1"/>
  <c r="Y59" i="1"/>
  <c r="AH58" i="1"/>
  <c r="AG58" i="1"/>
  <c r="AF58" i="1"/>
  <c r="AE58" i="1"/>
  <c r="AD58" i="1"/>
  <c r="AC58" i="1"/>
  <c r="AB58" i="1"/>
  <c r="AA58" i="1"/>
  <c r="Z58" i="1"/>
  <c r="Y58" i="1"/>
  <c r="AH57" i="1"/>
  <c r="AG57" i="1"/>
  <c r="AF57" i="1"/>
  <c r="AE57" i="1"/>
  <c r="AD57" i="1"/>
  <c r="AC57" i="1"/>
  <c r="AB57" i="1"/>
  <c r="AA57" i="1"/>
  <c r="Z57" i="1"/>
  <c r="Y57" i="1"/>
  <c r="AH56" i="1"/>
  <c r="AG56" i="1"/>
  <c r="AF56" i="1"/>
  <c r="AE56" i="1"/>
  <c r="AD56" i="1"/>
  <c r="AC56" i="1"/>
  <c r="AB56" i="1"/>
  <c r="AA56" i="1"/>
  <c r="Z56" i="1"/>
  <c r="Y56" i="1"/>
  <c r="AH55" i="1"/>
  <c r="AG55" i="1"/>
  <c r="AF55" i="1"/>
  <c r="AE55" i="1"/>
  <c r="AD55" i="1"/>
  <c r="AC55" i="1"/>
  <c r="AB55" i="1"/>
  <c r="AA55" i="1"/>
  <c r="Z55" i="1"/>
  <c r="Y55" i="1"/>
  <c r="AH54" i="1"/>
  <c r="AG54" i="1"/>
  <c r="AF54" i="1"/>
  <c r="AE54" i="1"/>
  <c r="AD54" i="1"/>
  <c r="AC54" i="1"/>
  <c r="AB54" i="1"/>
  <c r="AA54" i="1"/>
  <c r="Z54" i="1"/>
  <c r="Y54" i="1"/>
  <c r="AH53" i="1"/>
  <c r="AG53" i="1"/>
  <c r="AF53" i="1"/>
  <c r="AE53" i="1"/>
  <c r="AD53" i="1"/>
  <c r="AC53" i="1"/>
  <c r="AB53" i="1"/>
  <c r="AA53" i="1"/>
  <c r="Z53" i="1"/>
  <c r="Y53" i="1"/>
  <c r="AH52" i="1"/>
  <c r="AG52" i="1"/>
  <c r="AF52" i="1"/>
  <c r="AE52" i="1"/>
  <c r="AD52" i="1"/>
  <c r="AC52" i="1"/>
  <c r="AB52" i="1"/>
  <c r="AA52" i="1"/>
  <c r="Z52" i="1"/>
  <c r="Y52" i="1"/>
  <c r="AT52" i="1" s="1"/>
  <c r="AH51" i="1"/>
  <c r="AG51" i="1"/>
  <c r="AF51" i="1"/>
  <c r="AE51" i="1"/>
  <c r="AD51" i="1"/>
  <c r="AC51" i="1"/>
  <c r="AB51" i="1"/>
  <c r="AA51" i="1"/>
  <c r="Z51" i="1"/>
  <c r="Y51" i="1"/>
  <c r="AH50" i="1"/>
  <c r="AG50" i="1"/>
  <c r="AF50" i="1"/>
  <c r="AE50" i="1"/>
  <c r="AD50" i="1"/>
  <c r="AC50" i="1"/>
  <c r="AB50" i="1"/>
  <c r="AA50" i="1"/>
  <c r="Z50" i="1"/>
  <c r="Y50" i="1"/>
  <c r="AH49" i="1"/>
  <c r="AG49" i="1"/>
  <c r="AF49" i="1"/>
  <c r="AE49" i="1"/>
  <c r="AD49" i="1"/>
  <c r="AC49" i="1"/>
  <c r="AB49" i="1"/>
  <c r="AA49" i="1"/>
  <c r="Z49" i="1"/>
  <c r="Y49" i="1"/>
  <c r="AH48" i="1"/>
  <c r="AG48" i="1"/>
  <c r="AF48" i="1"/>
  <c r="AE48" i="1"/>
  <c r="AD48" i="1"/>
  <c r="AC48" i="1"/>
  <c r="AB48" i="1"/>
  <c r="AA48" i="1"/>
  <c r="Z48" i="1"/>
  <c r="Y48" i="1"/>
  <c r="AH47" i="1"/>
  <c r="AG47" i="1"/>
  <c r="AF47" i="1"/>
  <c r="AE47" i="1"/>
  <c r="AD47" i="1"/>
  <c r="AC47" i="1"/>
  <c r="AB47" i="1"/>
  <c r="AA47" i="1"/>
  <c r="Z47" i="1"/>
  <c r="Y47" i="1"/>
  <c r="AH46" i="1"/>
  <c r="AG46" i="1"/>
  <c r="AF46" i="1"/>
  <c r="AE46" i="1"/>
  <c r="AD46" i="1"/>
  <c r="AC46" i="1"/>
  <c r="AB46" i="1"/>
  <c r="AA46" i="1"/>
  <c r="Z46" i="1"/>
  <c r="Y46" i="1"/>
  <c r="AH45" i="1"/>
  <c r="AG45" i="1"/>
  <c r="AF45" i="1"/>
  <c r="AE45" i="1"/>
  <c r="AT45" i="1" s="1"/>
  <c r="AD45" i="1"/>
  <c r="AC45" i="1"/>
  <c r="AB45" i="1"/>
  <c r="AA45" i="1"/>
  <c r="Z45" i="1"/>
  <c r="Y45" i="1"/>
  <c r="AH44" i="1"/>
  <c r="AG44" i="1"/>
  <c r="AF44" i="1"/>
  <c r="AE44" i="1"/>
  <c r="AD44" i="1"/>
  <c r="AC44" i="1"/>
  <c r="AB44" i="1"/>
  <c r="AA44" i="1"/>
  <c r="Z44" i="1"/>
  <c r="Y44" i="1"/>
  <c r="AH43" i="1"/>
  <c r="AG43" i="1"/>
  <c r="AF43" i="1"/>
  <c r="AE43" i="1"/>
  <c r="AD43" i="1"/>
  <c r="AC43" i="1"/>
  <c r="AB43" i="1"/>
  <c r="AA43" i="1"/>
  <c r="Z43" i="1"/>
  <c r="Y43" i="1"/>
  <c r="AH42" i="1"/>
  <c r="AG42" i="1"/>
  <c r="AF42" i="1"/>
  <c r="AE42" i="1"/>
  <c r="AD42" i="1"/>
  <c r="AC42" i="1"/>
  <c r="AB42" i="1"/>
  <c r="AA42" i="1"/>
  <c r="Z42" i="1"/>
  <c r="Y42" i="1"/>
  <c r="AH41" i="1"/>
  <c r="AG41" i="1"/>
  <c r="AF41" i="1"/>
  <c r="AE41" i="1"/>
  <c r="AD41" i="1"/>
  <c r="AC41" i="1"/>
  <c r="AB41" i="1"/>
  <c r="AA41" i="1"/>
  <c r="Z41" i="1"/>
  <c r="Y41" i="1"/>
  <c r="AH40" i="1"/>
  <c r="AG40" i="1"/>
  <c r="AF40" i="1"/>
  <c r="AE40" i="1"/>
  <c r="AD40" i="1"/>
  <c r="AC40" i="1"/>
  <c r="AB40" i="1"/>
  <c r="AA40" i="1"/>
  <c r="Z40" i="1"/>
  <c r="Y40" i="1"/>
  <c r="AH39" i="1"/>
  <c r="AG39" i="1"/>
  <c r="AF39" i="1"/>
  <c r="AE39" i="1"/>
  <c r="AD39" i="1"/>
  <c r="AC39" i="1"/>
  <c r="AB39" i="1"/>
  <c r="AA39" i="1"/>
  <c r="Z39" i="1"/>
  <c r="Y39" i="1"/>
  <c r="AH38" i="1"/>
  <c r="AG38" i="1"/>
  <c r="AF38" i="1"/>
  <c r="AE38" i="1"/>
  <c r="AD38" i="1"/>
  <c r="AC38" i="1"/>
  <c r="AB38" i="1"/>
  <c r="AA38" i="1"/>
  <c r="Z38" i="1"/>
  <c r="Y38" i="1"/>
  <c r="AH37" i="1"/>
  <c r="AG37" i="1"/>
  <c r="AF37" i="1"/>
  <c r="AE37" i="1"/>
  <c r="AD37" i="1"/>
  <c r="AC37" i="1"/>
  <c r="AB37" i="1"/>
  <c r="AA37" i="1"/>
  <c r="Z37" i="1"/>
  <c r="Y37" i="1"/>
  <c r="AH36" i="1"/>
  <c r="AG36" i="1"/>
  <c r="AF36" i="1"/>
  <c r="AE36" i="1"/>
  <c r="AD36" i="1"/>
  <c r="AC36" i="1"/>
  <c r="AB36" i="1"/>
  <c r="AA36" i="1"/>
  <c r="Z36" i="1"/>
  <c r="Y36" i="1"/>
  <c r="AH35" i="1"/>
  <c r="AG35" i="1"/>
  <c r="AF35" i="1"/>
  <c r="AE35" i="1"/>
  <c r="AD35" i="1"/>
  <c r="AC35" i="1"/>
  <c r="AB35" i="1"/>
  <c r="AA35" i="1"/>
  <c r="Z35" i="1"/>
  <c r="Y35" i="1"/>
  <c r="AH34" i="1"/>
  <c r="AG34" i="1"/>
  <c r="AF34" i="1"/>
  <c r="AE34" i="1"/>
  <c r="AD34" i="1"/>
  <c r="AC34" i="1"/>
  <c r="AB34" i="1"/>
  <c r="AA34" i="1"/>
  <c r="Z34" i="1"/>
  <c r="Y34" i="1"/>
  <c r="AH33" i="1"/>
  <c r="AG33" i="1"/>
  <c r="AF33" i="1"/>
  <c r="AE33" i="1"/>
  <c r="AD33" i="1"/>
  <c r="AC33" i="1"/>
  <c r="AB33" i="1"/>
  <c r="AA33" i="1"/>
  <c r="Z33" i="1"/>
  <c r="Y33" i="1"/>
  <c r="AH32" i="1"/>
  <c r="AG32" i="1"/>
  <c r="AF32" i="1"/>
  <c r="AE32" i="1"/>
  <c r="AD32" i="1"/>
  <c r="AC32" i="1"/>
  <c r="AB32" i="1"/>
  <c r="AA32" i="1"/>
  <c r="Z32" i="1"/>
  <c r="Y32" i="1"/>
  <c r="AH31" i="1"/>
  <c r="AG31" i="1"/>
  <c r="AF31" i="1"/>
  <c r="AE31" i="1"/>
  <c r="AD31" i="1"/>
  <c r="AC31" i="1"/>
  <c r="AB31" i="1"/>
  <c r="AA31" i="1"/>
  <c r="Z31" i="1"/>
  <c r="Y31" i="1"/>
  <c r="AH30" i="1"/>
  <c r="AG30" i="1"/>
  <c r="AF30" i="1"/>
  <c r="AE30" i="1"/>
  <c r="AD30" i="1"/>
  <c r="AC30" i="1"/>
  <c r="AB30" i="1"/>
  <c r="AA30" i="1"/>
  <c r="Z30" i="1"/>
  <c r="Y30" i="1"/>
  <c r="AH29" i="1"/>
  <c r="AG29" i="1"/>
  <c r="AF29" i="1"/>
  <c r="AE29" i="1"/>
  <c r="AD29" i="1"/>
  <c r="AC29" i="1"/>
  <c r="AB29" i="1"/>
  <c r="AA29" i="1"/>
  <c r="Z29" i="1"/>
  <c r="Y29" i="1"/>
  <c r="AH28" i="1"/>
  <c r="AG28" i="1"/>
  <c r="AF28" i="1"/>
  <c r="AE28" i="1"/>
  <c r="AD28" i="1"/>
  <c r="AC28" i="1"/>
  <c r="AB28" i="1"/>
  <c r="AA28" i="1"/>
  <c r="Z28" i="1"/>
  <c r="Y28" i="1"/>
  <c r="AT28" i="1" s="1"/>
  <c r="AH27" i="1"/>
  <c r="AG27" i="1"/>
  <c r="AF27" i="1"/>
  <c r="AE27" i="1"/>
  <c r="AD27" i="1"/>
  <c r="AC27" i="1"/>
  <c r="AB27" i="1"/>
  <c r="AA27" i="1"/>
  <c r="Z27" i="1"/>
  <c r="Y27" i="1"/>
  <c r="AH26" i="1"/>
  <c r="AG26" i="1"/>
  <c r="AF26" i="1"/>
  <c r="AE26" i="1"/>
  <c r="AD26" i="1"/>
  <c r="AC26" i="1"/>
  <c r="AB26" i="1"/>
  <c r="AA26" i="1"/>
  <c r="Z26" i="1"/>
  <c r="Y26" i="1"/>
  <c r="AH25" i="1"/>
  <c r="AG25" i="1"/>
  <c r="AF25" i="1"/>
  <c r="AE25" i="1"/>
  <c r="AD25" i="1"/>
  <c r="AC25" i="1"/>
  <c r="AB25" i="1"/>
  <c r="AA25" i="1"/>
  <c r="Z25" i="1"/>
  <c r="Y25" i="1"/>
  <c r="AH24" i="1"/>
  <c r="AG24" i="1"/>
  <c r="AF24" i="1"/>
  <c r="AE24" i="1"/>
  <c r="AD24" i="1"/>
  <c r="AC24" i="1"/>
  <c r="AB24" i="1"/>
  <c r="AA24" i="1"/>
  <c r="Z24" i="1"/>
  <c r="Y24" i="1"/>
  <c r="AH23" i="1"/>
  <c r="AG23" i="1"/>
  <c r="AF23" i="1"/>
  <c r="AE23" i="1"/>
  <c r="AD23" i="1"/>
  <c r="AC23" i="1"/>
  <c r="AB23" i="1"/>
  <c r="AA23" i="1"/>
  <c r="Z23" i="1"/>
  <c r="Y23" i="1"/>
  <c r="AH22" i="1"/>
  <c r="AG22" i="1"/>
  <c r="AF22" i="1"/>
  <c r="AE22" i="1"/>
  <c r="AD22" i="1"/>
  <c r="AC22" i="1"/>
  <c r="AB22" i="1"/>
  <c r="AA22" i="1"/>
  <c r="Z22" i="1"/>
  <c r="Y22" i="1"/>
  <c r="AH21" i="1"/>
  <c r="AG21" i="1"/>
  <c r="AF21" i="1"/>
  <c r="AE21" i="1"/>
  <c r="AD21" i="1"/>
  <c r="AC21" i="1"/>
  <c r="AB21" i="1"/>
  <c r="AA21" i="1"/>
  <c r="Z21" i="1"/>
  <c r="Y21" i="1"/>
  <c r="AT21" i="1" s="1"/>
  <c r="BC21" i="1" s="1"/>
  <c r="AH20" i="1"/>
  <c r="AG20" i="1"/>
  <c r="AF20" i="1"/>
  <c r="AE20" i="1"/>
  <c r="AD20" i="1"/>
  <c r="AC20" i="1"/>
  <c r="AB20" i="1"/>
  <c r="AA20" i="1"/>
  <c r="Z20" i="1"/>
  <c r="Y20" i="1"/>
  <c r="AT20" i="1" s="1"/>
  <c r="AZ20" i="1" s="1"/>
  <c r="AH19" i="1"/>
  <c r="AG19" i="1"/>
  <c r="AF19" i="1"/>
  <c r="AE19" i="1"/>
  <c r="AD19" i="1"/>
  <c r="AC19" i="1"/>
  <c r="AB19" i="1"/>
  <c r="AA19" i="1"/>
  <c r="Z19" i="1"/>
  <c r="Y19" i="1"/>
  <c r="AH18" i="1"/>
  <c r="AG18" i="1"/>
  <c r="AF18" i="1"/>
  <c r="AE18" i="1"/>
  <c r="AD18" i="1"/>
  <c r="AC18" i="1"/>
  <c r="AB18" i="1"/>
  <c r="AA18" i="1"/>
  <c r="Z18" i="1"/>
  <c r="Y18" i="1"/>
  <c r="AH17" i="1"/>
  <c r="AG17" i="1"/>
  <c r="AF17" i="1"/>
  <c r="AE17" i="1"/>
  <c r="AD17" i="1"/>
  <c r="AC17" i="1"/>
  <c r="AB17" i="1"/>
  <c r="AA17" i="1"/>
  <c r="Z17" i="1"/>
  <c r="Y17" i="1"/>
  <c r="AH16" i="1"/>
  <c r="AG16" i="1"/>
  <c r="AF16" i="1"/>
  <c r="AE16" i="1"/>
  <c r="AD16" i="1"/>
  <c r="AC16" i="1"/>
  <c r="AB16" i="1"/>
  <c r="AA16" i="1"/>
  <c r="Z16" i="1"/>
  <c r="Y16" i="1"/>
  <c r="AH15" i="1"/>
  <c r="AG15" i="1"/>
  <c r="AF15" i="1"/>
  <c r="AE15" i="1"/>
  <c r="AD15" i="1"/>
  <c r="AC15" i="1"/>
  <c r="AB15" i="1"/>
  <c r="AA15" i="1"/>
  <c r="Z15" i="1"/>
  <c r="Y15" i="1"/>
  <c r="AH14" i="1"/>
  <c r="AG14" i="1"/>
  <c r="AF14" i="1"/>
  <c r="AE14" i="1"/>
  <c r="AD14" i="1"/>
  <c r="AC14" i="1"/>
  <c r="AB14" i="1"/>
  <c r="AA14" i="1"/>
  <c r="Z14" i="1"/>
  <c r="Y14" i="1"/>
  <c r="AH13" i="1"/>
  <c r="AG13" i="1"/>
  <c r="AF13" i="1"/>
  <c r="AE13" i="1"/>
  <c r="AD13" i="1"/>
  <c r="AC13" i="1"/>
  <c r="AB13" i="1"/>
  <c r="AA13" i="1"/>
  <c r="Z13" i="1"/>
  <c r="Y13" i="1"/>
  <c r="AH12" i="1"/>
  <c r="AG12" i="1"/>
  <c r="AF12" i="1"/>
  <c r="AE12" i="1"/>
  <c r="AD12" i="1"/>
  <c r="AC12" i="1"/>
  <c r="AB12" i="1"/>
  <c r="AA12" i="1"/>
  <c r="Z12" i="1"/>
  <c r="Y12" i="1"/>
  <c r="AH11" i="1"/>
  <c r="AG11" i="1"/>
  <c r="AF11" i="1"/>
  <c r="AE11" i="1"/>
  <c r="AD11" i="1"/>
  <c r="AC11" i="1"/>
  <c r="AB11" i="1"/>
  <c r="AA11" i="1"/>
  <c r="Z11" i="1"/>
  <c r="Y11" i="1"/>
  <c r="AH10" i="1"/>
  <c r="AG10" i="1"/>
  <c r="AF10" i="1"/>
  <c r="AE10" i="1"/>
  <c r="AD10" i="1"/>
  <c r="AC10" i="1"/>
  <c r="AB10" i="1"/>
  <c r="AA10" i="1"/>
  <c r="Z10" i="1"/>
  <c r="Y10" i="1"/>
  <c r="AH9" i="1"/>
  <c r="AG9" i="1"/>
  <c r="AF9" i="1"/>
  <c r="AE9" i="1"/>
  <c r="AD9" i="1"/>
  <c r="AC9" i="1"/>
  <c r="AB9" i="1"/>
  <c r="AA9" i="1"/>
  <c r="Z9" i="1"/>
  <c r="Y9" i="1"/>
  <c r="AH8" i="1"/>
  <c r="AG8" i="1"/>
  <c r="AF8" i="1"/>
  <c r="AE8" i="1"/>
  <c r="AD8" i="1"/>
  <c r="AC8" i="1"/>
  <c r="AB8" i="1"/>
  <c r="AA8" i="1"/>
  <c r="Z8" i="1"/>
  <c r="Y8" i="1"/>
  <c r="AH7" i="1"/>
  <c r="AG7" i="1"/>
  <c r="AF7" i="1"/>
  <c r="AE7" i="1"/>
  <c r="AD7" i="1"/>
  <c r="AC7" i="1"/>
  <c r="AB7" i="1"/>
  <c r="AA7" i="1"/>
  <c r="Z7" i="1"/>
  <c r="Y7" i="1"/>
  <c r="AH6" i="1"/>
  <c r="AG6" i="1"/>
  <c r="AF6" i="1"/>
  <c r="AE6" i="1"/>
  <c r="AD6" i="1"/>
  <c r="AC6" i="1"/>
  <c r="AB6" i="1"/>
  <c r="AA6" i="1"/>
  <c r="Z6" i="1"/>
  <c r="Y6" i="1"/>
  <c r="AH5" i="1"/>
  <c r="AG5" i="1"/>
  <c r="AF5" i="1"/>
  <c r="AE5" i="1"/>
  <c r="AT5" i="1" s="1"/>
  <c r="BC5" i="1" s="1"/>
  <c r="AD5" i="1"/>
  <c r="AC5" i="1"/>
  <c r="AB5" i="1"/>
  <c r="AA5" i="1"/>
  <c r="Z5" i="1"/>
  <c r="Y5" i="1"/>
  <c r="AH4" i="1"/>
  <c r="AG4" i="1"/>
  <c r="AF4" i="1"/>
  <c r="AE4" i="1"/>
  <c r="AD4" i="1"/>
  <c r="AC4" i="1"/>
  <c r="AB4" i="1"/>
  <c r="AA4" i="1"/>
  <c r="Z4" i="1"/>
  <c r="Y4" i="1"/>
  <c r="AH3" i="1"/>
  <c r="AG3" i="1"/>
  <c r="AF3" i="1"/>
  <c r="AE3" i="1"/>
  <c r="AD3" i="1"/>
  <c r="AC3" i="1"/>
  <c r="AB3" i="1"/>
  <c r="AA3" i="1"/>
  <c r="Z3" i="1"/>
  <c r="Y3" i="1"/>
  <c r="V3" i="1"/>
  <c r="AT39" i="1"/>
  <c r="AY191" i="1"/>
  <c r="AX192" i="1"/>
  <c r="AY192" i="1" s="1"/>
  <c r="AX191" i="1"/>
  <c r="AX190" i="1"/>
  <c r="AY190" i="1" s="1"/>
  <c r="AX189" i="1"/>
  <c r="AY189" i="1" s="1"/>
  <c r="A192" i="1"/>
  <c r="A191" i="1"/>
  <c r="A190" i="1"/>
  <c r="A189" i="1"/>
  <c r="BE2" i="1"/>
  <c r="AY66" i="1"/>
  <c r="AY61" i="1"/>
  <c r="AY187" i="1"/>
  <c r="AY185" i="1"/>
  <c r="AY184" i="1"/>
  <c r="AY84" i="1"/>
  <c r="AY177" i="1"/>
  <c r="AY172" i="1"/>
  <c r="AY83" i="1"/>
  <c r="AY171" i="1"/>
  <c r="AY165" i="1"/>
  <c r="AY164" i="1"/>
  <c r="AY163" i="1"/>
  <c r="AY157" i="1"/>
  <c r="AY51" i="1"/>
  <c r="AY50" i="1"/>
  <c r="AY49" i="1"/>
  <c r="AY151" i="1"/>
  <c r="AY46" i="1"/>
  <c r="AY150" i="1"/>
  <c r="AY43" i="1"/>
  <c r="AY145" i="1"/>
  <c r="AY37" i="1"/>
  <c r="AY142" i="1"/>
  <c r="AY80" i="1"/>
  <c r="AY141" i="1"/>
  <c r="AY79" i="1"/>
  <c r="AY78" i="1"/>
  <c r="AY134" i="1"/>
  <c r="AY76" i="1"/>
  <c r="AY74" i="1"/>
  <c r="AY33" i="1"/>
  <c r="AY27" i="1"/>
  <c r="AY26" i="1"/>
  <c r="AY25" i="1"/>
  <c r="AY73" i="1"/>
  <c r="AY119" i="1"/>
  <c r="AY22" i="1"/>
  <c r="AY116" i="1"/>
  <c r="AY113" i="1"/>
  <c r="AY108" i="1"/>
  <c r="AY17" i="1"/>
  <c r="AY16" i="1"/>
  <c r="AY15" i="1"/>
  <c r="AY70" i="1"/>
  <c r="AY100" i="1"/>
  <c r="AY12" i="1"/>
  <c r="AY5" i="1"/>
  <c r="AY98" i="1"/>
  <c r="AY4" i="1"/>
  <c r="AY89" i="1"/>
  <c r="AY88" i="1"/>
  <c r="AY87" i="1"/>
  <c r="AX68" i="1"/>
  <c r="AY68" i="1" s="1"/>
  <c r="AX67" i="1"/>
  <c r="AY67" i="1" s="1"/>
  <c r="AX66" i="1"/>
  <c r="AX65" i="1"/>
  <c r="AY65" i="1" s="1"/>
  <c r="AX64" i="1"/>
  <c r="AY64" i="1" s="1"/>
  <c r="AX63" i="1"/>
  <c r="AY63" i="1" s="1"/>
  <c r="AX62" i="1"/>
  <c r="AY62" i="1" s="1"/>
  <c r="AX61" i="1"/>
  <c r="AX60" i="1"/>
  <c r="AY60" i="1" s="1"/>
  <c r="AX59" i="1"/>
  <c r="AY59" i="1" s="1"/>
  <c r="AX188" i="1"/>
  <c r="AY188" i="1" s="1"/>
  <c r="AX58" i="1"/>
  <c r="AY58" i="1" s="1"/>
  <c r="AX57" i="1"/>
  <c r="AY57" i="1" s="1"/>
  <c r="AX187" i="1"/>
  <c r="AX186" i="1"/>
  <c r="AY186" i="1" s="1"/>
  <c r="AX185" i="1"/>
  <c r="AX184" i="1"/>
  <c r="AX183" i="1"/>
  <c r="AY183" i="1" s="1"/>
  <c r="AX182" i="1"/>
  <c r="AY182" i="1" s="1"/>
  <c r="AX181" i="1"/>
  <c r="AY181" i="1" s="1"/>
  <c r="AX180" i="1"/>
  <c r="AY180" i="1" s="1"/>
  <c r="AX179" i="1"/>
  <c r="AY179" i="1" s="1"/>
  <c r="AX178" i="1"/>
  <c r="AY178" i="1" s="1"/>
  <c r="AX84" i="1"/>
  <c r="AX177" i="1"/>
  <c r="AX176" i="1"/>
  <c r="AY176" i="1" s="1"/>
  <c r="AX175" i="1"/>
  <c r="AY175" i="1" s="1"/>
  <c r="AX174" i="1"/>
  <c r="AY174" i="1" s="1"/>
  <c r="AX173" i="1"/>
  <c r="AY173" i="1" s="1"/>
  <c r="AX172" i="1"/>
  <c r="AX83" i="1"/>
  <c r="AX171" i="1"/>
  <c r="AX170" i="1"/>
  <c r="AY170" i="1" s="1"/>
  <c r="AX169" i="1"/>
  <c r="AY169" i="1" s="1"/>
  <c r="AX168" i="1"/>
  <c r="AY168" i="1" s="1"/>
  <c r="AX167" i="1"/>
  <c r="AY167" i="1" s="1"/>
  <c r="AX166" i="1"/>
  <c r="AY166" i="1" s="1"/>
  <c r="AX82" i="1"/>
  <c r="AY82" i="1" s="1"/>
  <c r="AX165" i="1"/>
  <c r="AX164" i="1"/>
  <c r="AX163" i="1"/>
  <c r="AX162" i="1"/>
  <c r="AY162" i="1" s="1"/>
  <c r="AX161" i="1"/>
  <c r="AY161" i="1" s="1"/>
  <c r="AX160" i="1"/>
  <c r="AY160" i="1" s="1"/>
  <c r="AX159" i="1"/>
  <c r="AY159" i="1" s="1"/>
  <c r="AX56" i="1"/>
  <c r="AY56" i="1" s="1"/>
  <c r="AX158" i="1"/>
  <c r="AY158" i="1" s="1"/>
  <c r="AX157" i="1"/>
  <c r="AX156" i="1"/>
  <c r="AY156" i="1" s="1"/>
  <c r="AX55" i="1"/>
  <c r="AY55" i="1" s="1"/>
  <c r="AX54" i="1"/>
  <c r="AY54" i="1" s="1"/>
  <c r="AX53" i="1"/>
  <c r="AY53" i="1" s="1"/>
  <c r="AX52" i="1"/>
  <c r="AY52" i="1" s="1"/>
  <c r="AX51" i="1"/>
  <c r="AX50" i="1"/>
  <c r="AX49" i="1"/>
  <c r="AX48" i="1"/>
  <c r="AY48" i="1" s="1"/>
  <c r="AX155" i="1"/>
  <c r="AY155" i="1" s="1"/>
  <c r="AX154" i="1"/>
  <c r="AY154" i="1" s="1"/>
  <c r="AX153" i="1"/>
  <c r="AY153" i="1" s="1"/>
  <c r="AX152" i="1"/>
  <c r="AY152" i="1" s="1"/>
  <c r="AX151" i="1"/>
  <c r="AX47" i="1"/>
  <c r="AY47" i="1" s="1"/>
  <c r="AX46" i="1"/>
  <c r="AX150" i="1"/>
  <c r="AX149" i="1"/>
  <c r="AY149" i="1" s="1"/>
  <c r="AX148" i="1"/>
  <c r="AY148" i="1" s="1"/>
  <c r="AX147" i="1"/>
  <c r="AY147" i="1" s="1"/>
  <c r="AX146" i="1"/>
  <c r="AY146" i="1" s="1"/>
  <c r="AX45" i="1"/>
  <c r="AY45" i="1" s="1"/>
  <c r="AX44" i="1"/>
  <c r="AY44" i="1" s="1"/>
  <c r="AX43" i="1"/>
  <c r="AX42" i="1"/>
  <c r="AY42" i="1" s="1"/>
  <c r="AX41" i="1"/>
  <c r="AY41" i="1" s="1"/>
  <c r="AX145" i="1"/>
  <c r="AX144" i="1"/>
  <c r="AY144" i="1" s="1"/>
  <c r="AX40" i="1"/>
  <c r="AY40" i="1" s="1"/>
  <c r="AX39" i="1"/>
  <c r="AY39" i="1" s="1"/>
  <c r="AX38" i="1"/>
  <c r="AY38" i="1" s="1"/>
  <c r="AX37" i="1"/>
  <c r="AX36" i="1"/>
  <c r="AY36" i="1" s="1"/>
  <c r="AX35" i="1"/>
  <c r="AY35" i="1" s="1"/>
  <c r="AX143" i="1"/>
  <c r="AY143" i="1" s="1"/>
  <c r="AX34" i="1"/>
  <c r="AY34" i="1" s="1"/>
  <c r="AX81" i="1"/>
  <c r="AY81" i="1" s="1"/>
  <c r="AX142" i="1"/>
  <c r="AX80" i="1"/>
  <c r="AX141" i="1"/>
  <c r="AX140" i="1"/>
  <c r="AY140" i="1" s="1"/>
  <c r="AX139" i="1"/>
  <c r="AY139" i="1" s="1"/>
  <c r="AX138" i="1"/>
  <c r="AY138" i="1" s="1"/>
  <c r="AX137" i="1"/>
  <c r="AY137" i="1" s="1"/>
  <c r="AX136" i="1"/>
  <c r="AY136" i="1" s="1"/>
  <c r="AX79" i="1"/>
  <c r="AX135" i="1"/>
  <c r="AY135" i="1" s="1"/>
  <c r="AX78" i="1"/>
  <c r="AX134" i="1"/>
  <c r="AX133" i="1"/>
  <c r="AY133" i="1" s="1"/>
  <c r="AX132" i="1"/>
  <c r="AY132" i="1" s="1"/>
  <c r="AX131" i="1"/>
  <c r="AY131" i="1" s="1"/>
  <c r="AX77" i="1"/>
  <c r="AY77" i="1" s="1"/>
  <c r="AX130" i="1"/>
  <c r="AY130" i="1" s="1"/>
  <c r="AX129" i="1"/>
  <c r="AY129" i="1" s="1"/>
  <c r="AX76" i="1"/>
  <c r="AX128" i="1"/>
  <c r="AY128" i="1" s="1"/>
  <c r="AX75" i="1"/>
  <c r="AY75" i="1" s="1"/>
  <c r="AX74" i="1"/>
  <c r="AX127" i="1"/>
  <c r="AY127" i="1" s="1"/>
  <c r="AX126" i="1"/>
  <c r="AY126" i="1" s="1"/>
  <c r="AX125" i="1"/>
  <c r="AY125" i="1" s="1"/>
  <c r="AX124" i="1"/>
  <c r="AY124" i="1" s="1"/>
  <c r="AX33" i="1"/>
  <c r="AX32" i="1"/>
  <c r="AY32" i="1" s="1"/>
  <c r="AX31" i="1"/>
  <c r="AY31" i="1" s="1"/>
  <c r="AX30" i="1"/>
  <c r="AY30" i="1" s="1"/>
  <c r="AX29" i="1"/>
  <c r="AY29" i="1" s="1"/>
  <c r="AX28" i="1"/>
  <c r="AY28" i="1" s="1"/>
  <c r="AX27" i="1"/>
  <c r="AX26" i="1"/>
  <c r="AX25" i="1"/>
  <c r="AX123" i="1"/>
  <c r="AY123" i="1" s="1"/>
  <c r="AX122" i="1"/>
  <c r="AY122" i="1" s="1"/>
  <c r="AX24" i="1"/>
  <c r="AY24" i="1" s="1"/>
  <c r="AX23" i="1"/>
  <c r="AY23" i="1" s="1"/>
  <c r="AX121" i="1"/>
  <c r="AY121" i="1" s="1"/>
  <c r="AX73" i="1"/>
  <c r="AX120" i="1"/>
  <c r="AY120" i="1" s="1"/>
  <c r="AX119" i="1"/>
  <c r="AX22" i="1"/>
  <c r="AX21" i="1"/>
  <c r="AY21" i="1" s="1"/>
  <c r="AX20" i="1"/>
  <c r="AY20" i="1" s="1"/>
  <c r="AX118" i="1"/>
  <c r="AY118" i="1" s="1"/>
  <c r="AX72" i="1"/>
  <c r="AY72" i="1" s="1"/>
  <c r="AX117" i="1"/>
  <c r="AY117" i="1" s="1"/>
  <c r="AX71" i="1"/>
  <c r="AY71" i="1" s="1"/>
  <c r="AX116" i="1"/>
  <c r="AX115" i="1"/>
  <c r="AY115" i="1" s="1"/>
  <c r="AX114" i="1"/>
  <c r="AY114" i="1" s="1"/>
  <c r="AX113" i="1"/>
  <c r="AX112" i="1"/>
  <c r="AY112" i="1" s="1"/>
  <c r="AX111" i="1"/>
  <c r="AY111" i="1" s="1"/>
  <c r="AX110" i="1"/>
  <c r="AY110" i="1" s="1"/>
  <c r="AX109" i="1"/>
  <c r="AY109" i="1" s="1"/>
  <c r="AX108" i="1"/>
  <c r="AX107" i="1"/>
  <c r="AY107" i="1" s="1"/>
  <c r="AX106" i="1"/>
  <c r="AY106" i="1" s="1"/>
  <c r="AX105" i="1"/>
  <c r="AY105" i="1" s="1"/>
  <c r="AX19" i="1"/>
  <c r="AY19" i="1" s="1"/>
  <c r="AX18" i="1"/>
  <c r="AY18" i="1" s="1"/>
  <c r="AX17" i="1"/>
  <c r="AX16" i="1"/>
  <c r="AX15" i="1"/>
  <c r="AX14" i="1"/>
  <c r="AY14" i="1" s="1"/>
  <c r="AX13" i="1"/>
  <c r="AY13" i="1" s="1"/>
  <c r="AX104" i="1"/>
  <c r="AY104" i="1" s="1"/>
  <c r="AX103" i="1"/>
  <c r="AY103" i="1" s="1"/>
  <c r="AX102" i="1"/>
  <c r="AY102" i="1" s="1"/>
  <c r="AX70" i="1"/>
  <c r="AX101" i="1"/>
  <c r="AY101" i="1" s="1"/>
  <c r="AX100" i="1"/>
  <c r="AX12" i="1"/>
  <c r="AX11" i="1"/>
  <c r="AY11" i="1" s="1"/>
  <c r="AX10" i="1"/>
  <c r="AY10" i="1" s="1"/>
  <c r="AX9" i="1"/>
  <c r="AY9" i="1" s="1"/>
  <c r="AX8" i="1"/>
  <c r="AY8" i="1" s="1"/>
  <c r="AX7" i="1"/>
  <c r="AY7" i="1" s="1"/>
  <c r="AX6" i="1"/>
  <c r="AY6" i="1" s="1"/>
  <c r="AX5" i="1"/>
  <c r="AX99" i="1"/>
  <c r="AY99" i="1" s="1"/>
  <c r="AX69" i="1"/>
  <c r="AY69" i="1" s="1"/>
  <c r="AX98" i="1"/>
  <c r="AX97" i="1"/>
  <c r="AY97" i="1" s="1"/>
  <c r="AX96" i="1"/>
  <c r="AY96" i="1" s="1"/>
  <c r="AX95" i="1"/>
  <c r="AY95" i="1" s="1"/>
  <c r="AX94" i="1"/>
  <c r="AY94" i="1" s="1"/>
  <c r="AX4" i="1"/>
  <c r="AX3" i="1"/>
  <c r="AY3" i="1" s="1"/>
  <c r="AX93" i="1"/>
  <c r="AY93" i="1" s="1"/>
  <c r="AX92" i="1"/>
  <c r="AY92" i="1" s="1"/>
  <c r="AX91" i="1"/>
  <c r="AY91" i="1" s="1"/>
  <c r="AX90" i="1"/>
  <c r="AY90" i="1" s="1"/>
  <c r="AX89" i="1"/>
  <c r="AX88" i="1"/>
  <c r="AX87" i="1"/>
  <c r="AX86" i="1"/>
  <c r="AY86" i="1" s="1"/>
  <c r="AX85" i="1"/>
  <c r="AY85" i="1" s="1"/>
  <c r="AT183" i="1"/>
  <c r="BC183" i="1" s="1"/>
  <c r="AT160" i="1"/>
  <c r="BA160" i="1" s="1"/>
  <c r="AT129" i="1"/>
  <c r="BC129" i="1" s="1"/>
  <c r="AT8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68" i="1"/>
  <c r="A67" i="1"/>
  <c r="A66" i="1"/>
  <c r="A65" i="1"/>
  <c r="A64" i="1"/>
  <c r="A63" i="1"/>
  <c r="A62" i="1"/>
  <c r="A61" i="1"/>
  <c r="A60" i="1"/>
  <c r="A59" i="1"/>
  <c r="A188" i="1"/>
  <c r="A58" i="1"/>
  <c r="A57" i="1"/>
  <c r="A187" i="1"/>
  <c r="A186" i="1"/>
  <c r="A185" i="1"/>
  <c r="A184" i="1"/>
  <c r="A183" i="1"/>
  <c r="A182" i="1"/>
  <c r="A181" i="1"/>
  <c r="A180" i="1"/>
  <c r="A179" i="1"/>
  <c r="A178" i="1"/>
  <c r="A84" i="1"/>
  <c r="A177" i="1"/>
  <c r="A176" i="1"/>
  <c r="A175" i="1"/>
  <c r="A174" i="1"/>
  <c r="A173" i="1"/>
  <c r="A172" i="1"/>
  <c r="A83" i="1"/>
  <c r="A171" i="1"/>
  <c r="A170" i="1"/>
  <c r="A169" i="1"/>
  <c r="A168" i="1"/>
  <c r="A167" i="1"/>
  <c r="A166" i="1"/>
  <c r="A82" i="1"/>
  <c r="A165" i="1"/>
  <c r="A164" i="1"/>
  <c r="A163" i="1"/>
  <c r="A162" i="1"/>
  <c r="A161" i="1"/>
  <c r="A160" i="1"/>
  <c r="A159" i="1"/>
  <c r="A56" i="1"/>
  <c r="A158" i="1"/>
  <c r="A157" i="1"/>
  <c r="A156" i="1"/>
  <c r="A55" i="1"/>
  <c r="A54" i="1"/>
  <c r="A53" i="1"/>
  <c r="A52" i="1"/>
  <c r="A51" i="1"/>
  <c r="A50" i="1"/>
  <c r="A49" i="1"/>
  <c r="A48" i="1"/>
  <c r="A155" i="1"/>
  <c r="A154" i="1"/>
  <c r="A153" i="1"/>
  <c r="A152" i="1"/>
  <c r="A151" i="1"/>
  <c r="A47" i="1"/>
  <c r="A46" i="1"/>
  <c r="A150" i="1"/>
  <c r="A149" i="1"/>
  <c r="A148" i="1"/>
  <c r="A147" i="1"/>
  <c r="A146" i="1"/>
  <c r="A45" i="1"/>
  <c r="A44" i="1"/>
  <c r="A43" i="1"/>
  <c r="A42" i="1"/>
  <c r="A41" i="1"/>
  <c r="A145" i="1"/>
  <c r="A144" i="1"/>
  <c r="A40" i="1"/>
  <c r="A39" i="1"/>
  <c r="A38" i="1"/>
  <c r="A37" i="1"/>
  <c r="A36" i="1"/>
  <c r="A35" i="1"/>
  <c r="A143" i="1"/>
  <c r="A34" i="1"/>
  <c r="A81" i="1"/>
  <c r="A142" i="1"/>
  <c r="A80" i="1"/>
  <c r="A141" i="1"/>
  <c r="A140" i="1"/>
  <c r="A139" i="1"/>
  <c r="A138" i="1"/>
  <c r="A137" i="1"/>
  <c r="A136" i="1"/>
  <c r="A79" i="1"/>
  <c r="A135" i="1"/>
  <c r="A78" i="1"/>
  <c r="A134" i="1"/>
  <c r="A133" i="1"/>
  <c r="A132" i="1"/>
  <c r="A131" i="1"/>
  <c r="A77" i="1"/>
  <c r="A130" i="1"/>
  <c r="A129" i="1"/>
  <c r="A76" i="1"/>
  <c r="A128" i="1"/>
  <c r="A75" i="1"/>
  <c r="A74" i="1"/>
  <c r="A127" i="1"/>
  <c r="A126" i="1"/>
  <c r="A125" i="1"/>
  <c r="A124" i="1"/>
  <c r="A33" i="1"/>
  <c r="A32" i="1"/>
  <c r="A31" i="1"/>
  <c r="A30" i="1"/>
  <c r="A29" i="1"/>
  <c r="A28" i="1"/>
  <c r="A27" i="1"/>
  <c r="A26" i="1"/>
  <c r="A25" i="1"/>
  <c r="A123" i="1"/>
  <c r="A122" i="1"/>
  <c r="A24" i="1"/>
  <c r="A23" i="1"/>
  <c r="A121" i="1"/>
  <c r="A73" i="1"/>
  <c r="A120" i="1"/>
  <c r="A119" i="1"/>
  <c r="A22" i="1"/>
  <c r="A21" i="1"/>
  <c r="A20" i="1"/>
  <c r="A118" i="1"/>
  <c r="A72" i="1"/>
  <c r="A117" i="1"/>
  <c r="A71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9" i="1"/>
  <c r="A18" i="1"/>
  <c r="A17" i="1"/>
  <c r="A16" i="1"/>
  <c r="A15" i="1"/>
  <c r="A14" i="1"/>
  <c r="A13" i="1"/>
  <c r="A104" i="1"/>
  <c r="A103" i="1"/>
  <c r="A102" i="1"/>
  <c r="A70" i="1"/>
  <c r="A101" i="1"/>
  <c r="A100" i="1"/>
  <c r="A12" i="1"/>
  <c r="A11" i="1"/>
  <c r="A10" i="1"/>
  <c r="A9" i="1"/>
  <c r="A8" i="1"/>
  <c r="A7" i="1"/>
  <c r="A6" i="1"/>
  <c r="A5" i="1"/>
  <c r="A99" i="1"/>
  <c r="A69" i="1"/>
  <c r="A98" i="1"/>
  <c r="A97" i="1"/>
  <c r="A96" i="1"/>
  <c r="A95" i="1"/>
  <c r="A94" i="1"/>
  <c r="A4" i="1"/>
  <c r="A3" i="1"/>
  <c r="A93" i="1"/>
  <c r="A92" i="1"/>
  <c r="A91" i="1"/>
  <c r="A90" i="1"/>
  <c r="A89" i="1"/>
  <c r="A88" i="1"/>
  <c r="A87" i="1"/>
  <c r="A86" i="1"/>
  <c r="A85" i="1"/>
  <c r="AV61" i="1"/>
  <c r="AW20" i="1"/>
  <c r="AW35" i="1"/>
  <c r="AV5" i="1"/>
  <c r="AW49" i="1"/>
  <c r="AW23" i="1"/>
  <c r="AV65" i="1"/>
  <c r="AV19" i="1"/>
  <c r="AV45" i="1"/>
  <c r="AW52" i="1"/>
  <c r="AW26" i="1"/>
  <c r="AV42" i="1"/>
  <c r="AW22" i="1"/>
  <c r="AW65" i="1"/>
  <c r="AV38" i="1"/>
  <c r="AV36" i="1"/>
  <c r="AW21" i="1"/>
  <c r="AV52" i="1"/>
  <c r="AW45" i="1"/>
  <c r="AW29" i="1"/>
  <c r="AW61" i="1"/>
  <c r="AW9" i="1"/>
  <c r="AV4" i="1"/>
  <c r="AW50" i="1"/>
  <c r="AW24" i="1"/>
  <c r="AW12" i="1"/>
  <c r="AW3" i="1"/>
  <c r="AW53" i="1"/>
  <c r="AW48" i="1"/>
  <c r="AW62" i="1"/>
  <c r="AV66" i="1"/>
  <c r="AV27" i="1"/>
  <c r="AW34" i="1"/>
  <c r="AV22" i="1"/>
  <c r="AW40" i="1"/>
  <c r="AW5" i="1"/>
  <c r="AV62" i="1"/>
  <c r="AW66" i="1"/>
  <c r="AW43" i="1"/>
  <c r="AW4" i="1"/>
  <c r="AV13" i="1"/>
  <c r="AV24" i="1"/>
  <c r="AW28" i="1"/>
  <c r="AW13" i="1"/>
  <c r="AW33" i="1"/>
  <c r="AW32" i="1"/>
  <c r="AW27" i="1"/>
  <c r="AW41" i="1"/>
  <c r="AW55" i="1"/>
  <c r="AV18" i="1"/>
  <c r="AV32" i="1"/>
  <c r="AV51" i="1"/>
  <c r="AV26" i="1"/>
  <c r="AW38" i="1"/>
  <c r="AW15" i="1"/>
  <c r="AV44" i="1"/>
  <c r="AV28" i="1"/>
  <c r="AW37" i="1"/>
  <c r="AV41" i="1"/>
  <c r="AV37" i="1"/>
  <c r="AV54" i="1"/>
  <c r="AV20" i="1"/>
  <c r="AW19" i="1"/>
  <c r="AV16" i="1"/>
  <c r="AW59" i="1"/>
  <c r="AV14" i="1"/>
  <c r="AV50" i="1"/>
  <c r="AW18" i="1"/>
  <c r="AV40" i="1"/>
  <c r="AV12" i="1"/>
  <c r="AV48" i="1"/>
  <c r="AV29" i="1"/>
  <c r="AV59" i="1"/>
  <c r="AV53" i="1"/>
  <c r="AV43" i="1"/>
  <c r="AW42" i="1"/>
  <c r="AW64" i="1"/>
  <c r="AW51" i="1"/>
  <c r="AV34" i="1"/>
  <c r="AW14" i="1"/>
  <c r="AV55" i="1"/>
  <c r="AW54" i="1"/>
  <c r="AW17" i="1"/>
  <c r="AV35" i="1"/>
  <c r="AW16" i="1"/>
  <c r="AV60" i="1"/>
  <c r="AW44" i="1"/>
  <c r="AV3" i="1"/>
  <c r="AV49" i="1"/>
  <c r="AV39" i="1"/>
  <c r="AV9" i="1"/>
  <c r="AV63" i="1"/>
  <c r="AW39" i="1"/>
  <c r="AW63" i="1"/>
  <c r="AV33" i="1"/>
  <c r="AV17" i="1"/>
  <c r="AW36" i="1"/>
  <c r="AV23" i="1"/>
  <c r="AW60" i="1"/>
  <c r="AV15" i="1"/>
  <c r="AV64" i="1"/>
  <c r="AV21" i="1"/>
  <c r="AT16" i="1" l="1"/>
  <c r="BC16" i="1" s="1"/>
  <c r="AT64" i="1"/>
  <c r="AT11" i="1"/>
  <c r="BC11" i="1" s="1"/>
  <c r="AT17" i="1"/>
  <c r="AZ17" i="1" s="1"/>
  <c r="AT19" i="1"/>
  <c r="BA19" i="1" s="1"/>
  <c r="AT22" i="1"/>
  <c r="BC22" i="1" s="1"/>
  <c r="AT27" i="1"/>
  <c r="AT34" i="1"/>
  <c r="BA34" i="1" s="1"/>
  <c r="AT35" i="1"/>
  <c r="BC35" i="1" s="1"/>
  <c r="AT46" i="1"/>
  <c r="BC46" i="1" s="1"/>
  <c r="AT54" i="1"/>
  <c r="AZ54" i="1" s="1"/>
  <c r="AT58" i="1"/>
  <c r="BA58" i="1" s="1"/>
  <c r="AT59" i="1"/>
  <c r="BC59" i="1" s="1"/>
  <c r="AT67" i="1"/>
  <c r="BC67" i="1" s="1"/>
  <c r="AT70" i="1"/>
  <c r="AT71" i="1"/>
  <c r="BC71" i="1" s="1"/>
  <c r="AT83" i="1"/>
  <c r="BC83" i="1" s="1"/>
  <c r="AT91" i="1"/>
  <c r="BA91" i="1" s="1"/>
  <c r="AT102" i="1"/>
  <c r="AT103" i="1"/>
  <c r="BA103" i="1" s="1"/>
  <c r="AT109" i="1"/>
  <c r="BC109" i="1" s="1"/>
  <c r="AT111" i="1"/>
  <c r="AZ111" i="1" s="1"/>
  <c r="AT122" i="1"/>
  <c r="BC122" i="1" s="1"/>
  <c r="AT123" i="1"/>
  <c r="BC123" i="1" s="1"/>
  <c r="AT139" i="1"/>
  <c r="BC139" i="1" s="1"/>
  <c r="AT159" i="1"/>
  <c r="BC159" i="1" s="1"/>
  <c r="AT179" i="1"/>
  <c r="AT33" i="1"/>
  <c r="BC33" i="1" s="1"/>
  <c r="AT57" i="1"/>
  <c r="BC57" i="1" s="1"/>
  <c r="AT76" i="1"/>
  <c r="BC76" i="1" s="1"/>
  <c r="AT93" i="1"/>
  <c r="BC93" i="1" s="1"/>
  <c r="AT79" i="1"/>
  <c r="AT26" i="1"/>
  <c r="BC26" i="1" s="1"/>
  <c r="AT69" i="1"/>
  <c r="BC69" i="1" s="1"/>
  <c r="AT89" i="1"/>
  <c r="AT97" i="1"/>
  <c r="BA97" i="1" s="1"/>
  <c r="AT117" i="1"/>
  <c r="AT133" i="1"/>
  <c r="BC133" i="1" s="1"/>
  <c r="AT145" i="1"/>
  <c r="AZ145" i="1" s="1"/>
  <c r="AT153" i="1"/>
  <c r="BA153" i="1" s="1"/>
  <c r="AT173" i="1"/>
  <c r="BC173" i="1" s="1"/>
  <c r="AT14" i="1"/>
  <c r="BC14" i="1" s="1"/>
  <c r="AT82" i="1"/>
  <c r="AT90" i="1"/>
  <c r="AT98" i="1"/>
  <c r="AZ98" i="1" s="1"/>
  <c r="AT110" i="1"/>
  <c r="BC110" i="1" s="1"/>
  <c r="AT134" i="1"/>
  <c r="BC134" i="1" s="1"/>
  <c r="AT142" i="1"/>
  <c r="AT158" i="1"/>
  <c r="BC158" i="1" s="1"/>
  <c r="AT166" i="1"/>
  <c r="BC166" i="1" s="1"/>
  <c r="AT30" i="1"/>
  <c r="AZ30" i="1" s="1"/>
  <c r="AT38" i="1"/>
  <c r="AT78" i="1"/>
  <c r="BC78" i="1" s="1"/>
  <c r="AT74" i="1"/>
  <c r="AZ74" i="1" s="1"/>
  <c r="AT75" i="1"/>
  <c r="BC75" i="1" s="1"/>
  <c r="AT24" i="1"/>
  <c r="AZ24" i="1" s="1"/>
  <c r="AT40" i="1"/>
  <c r="AZ40" i="1" s="1"/>
  <c r="AT56" i="1"/>
  <c r="AT72" i="1"/>
  <c r="AT73" i="1"/>
  <c r="AZ73" i="1" s="1"/>
  <c r="AT9" i="1"/>
  <c r="BA9" i="1" s="1"/>
  <c r="AT25" i="1"/>
  <c r="BC25" i="1" s="1"/>
  <c r="AT41" i="1"/>
  <c r="BC41" i="1" s="1"/>
  <c r="AT49" i="1"/>
  <c r="BC49" i="1" s="1"/>
  <c r="AT65" i="1"/>
  <c r="BA65" i="1" s="1"/>
  <c r="AT6" i="1"/>
  <c r="BC6" i="1" s="1"/>
  <c r="AT23" i="1"/>
  <c r="BA23" i="1" s="1"/>
  <c r="AT12" i="1"/>
  <c r="BC12" i="1" s="1"/>
  <c r="AT29" i="1"/>
  <c r="BA29" i="1" s="1"/>
  <c r="AT47" i="1"/>
  <c r="BC47" i="1" s="1"/>
  <c r="AT48" i="1"/>
  <c r="BC48" i="1" s="1"/>
  <c r="BA192" i="1"/>
  <c r="AT42" i="1"/>
  <c r="BC42" i="1" s="1"/>
  <c r="AT7" i="1"/>
  <c r="AZ7" i="1" s="1"/>
  <c r="AT53" i="1"/>
  <c r="BA53" i="1" s="1"/>
  <c r="AT13" i="1"/>
  <c r="BC13" i="1" s="1"/>
  <c r="AT55" i="1"/>
  <c r="BC55" i="1" s="1"/>
  <c r="AT31" i="1"/>
  <c r="BC31" i="1" s="1"/>
  <c r="AT36" i="1"/>
  <c r="BC36" i="1" s="1"/>
  <c r="AT43" i="1"/>
  <c r="BC43" i="1" s="1"/>
  <c r="AT60" i="1"/>
  <c r="BC60" i="1" s="1"/>
  <c r="AT15" i="1"/>
  <c r="BC15" i="1" s="1"/>
  <c r="AT32" i="1"/>
  <c r="BC32" i="1" s="1"/>
  <c r="AT37" i="1"/>
  <c r="BC37" i="1" s="1"/>
  <c r="AT44" i="1"/>
  <c r="BC44" i="1" s="1"/>
  <c r="AT50" i="1"/>
  <c r="BC50" i="1" s="1"/>
  <c r="AT61" i="1"/>
  <c r="BC61" i="1" s="1"/>
  <c r="BA191" i="1"/>
  <c r="AT3" i="1"/>
  <c r="BC3" i="1" s="1"/>
  <c r="BA189" i="1"/>
  <c r="BA190" i="1"/>
  <c r="AZ191" i="1"/>
  <c r="AZ38" i="1"/>
  <c r="AZ90" i="1"/>
  <c r="AZ96" i="1"/>
  <c r="AZ8" i="1"/>
  <c r="AZ102" i="1"/>
  <c r="AZ18" i="1"/>
  <c r="AZ72" i="1"/>
  <c r="AZ121" i="1"/>
  <c r="AZ28" i="1"/>
  <c r="AZ126" i="1"/>
  <c r="AZ77" i="1"/>
  <c r="AZ136" i="1"/>
  <c r="AZ81" i="1"/>
  <c r="AZ146" i="1"/>
  <c r="AZ152" i="1"/>
  <c r="AZ52" i="1"/>
  <c r="AZ159" i="1"/>
  <c r="AZ166" i="1"/>
  <c r="AZ180" i="1"/>
  <c r="AZ57" i="1"/>
  <c r="AZ189" i="1"/>
  <c r="AZ190" i="1"/>
  <c r="AZ89" i="1"/>
  <c r="AZ95" i="1"/>
  <c r="AZ70" i="1"/>
  <c r="AZ110" i="1"/>
  <c r="AZ117" i="1"/>
  <c r="AZ27" i="1"/>
  <c r="AZ125" i="1"/>
  <c r="AZ130" i="1"/>
  <c r="AZ79" i="1"/>
  <c r="AZ39" i="1"/>
  <c r="AZ45" i="1"/>
  <c r="AZ151" i="1"/>
  <c r="AZ51" i="1"/>
  <c r="AZ56" i="1"/>
  <c r="AZ82" i="1"/>
  <c r="AZ172" i="1"/>
  <c r="AZ179" i="1"/>
  <c r="AZ187" i="1"/>
  <c r="AZ63" i="1"/>
  <c r="AZ192" i="1"/>
  <c r="BA142" i="1"/>
  <c r="BA64" i="1"/>
  <c r="AZ68" i="1"/>
  <c r="BA68" i="1"/>
  <c r="AZ67" i="1"/>
  <c r="BA66" i="1"/>
  <c r="BC66" i="1"/>
  <c r="AZ65" i="1"/>
  <c r="AZ64" i="1"/>
  <c r="BC64" i="1"/>
  <c r="BC63" i="1"/>
  <c r="BA63" i="1"/>
  <c r="BA62" i="1"/>
  <c r="AZ62" i="1"/>
  <c r="AZ60" i="1"/>
  <c r="AZ59" i="1"/>
  <c r="BA59" i="1"/>
  <c r="BA188" i="1"/>
  <c r="BC188" i="1"/>
  <c r="BC58" i="1"/>
  <c r="AZ58" i="1"/>
  <c r="BA57" i="1"/>
  <c r="BC187" i="1"/>
  <c r="BA187" i="1"/>
  <c r="AZ186" i="1"/>
  <c r="BA186" i="1"/>
  <c r="AZ185" i="1"/>
  <c r="BA185" i="1"/>
  <c r="AZ184" i="1"/>
  <c r="BA184" i="1"/>
  <c r="AZ183" i="1"/>
  <c r="BA183" i="1"/>
  <c r="BA182" i="1"/>
  <c r="BC182" i="1"/>
  <c r="AZ181" i="1"/>
  <c r="BC181" i="1"/>
  <c r="BA180" i="1"/>
  <c r="BC180" i="1"/>
  <c r="BA179" i="1"/>
  <c r="BC179" i="1"/>
  <c r="BA178" i="1"/>
  <c r="AZ178" i="1"/>
  <c r="AZ84" i="1"/>
  <c r="BA84" i="1"/>
  <c r="AZ177" i="1"/>
  <c r="BA177" i="1"/>
  <c r="AZ176" i="1"/>
  <c r="BA176" i="1"/>
  <c r="BA175" i="1"/>
  <c r="BC175" i="1"/>
  <c r="AZ174" i="1"/>
  <c r="BC174" i="1"/>
  <c r="BA173" i="1"/>
  <c r="BC172" i="1"/>
  <c r="BA172" i="1"/>
  <c r="BA83" i="1"/>
  <c r="AZ171" i="1"/>
  <c r="BA171" i="1"/>
  <c r="AZ170" i="1"/>
  <c r="BA170" i="1"/>
  <c r="AZ169" i="1"/>
  <c r="BA169" i="1"/>
  <c r="BA168" i="1"/>
  <c r="BC168" i="1"/>
  <c r="BC167" i="1"/>
  <c r="AZ167" i="1"/>
  <c r="BA166" i="1"/>
  <c r="BC82" i="1"/>
  <c r="BA82" i="1"/>
  <c r="BA165" i="1"/>
  <c r="AZ165" i="1"/>
  <c r="AZ164" i="1"/>
  <c r="BA164" i="1"/>
  <c r="AZ163" i="1"/>
  <c r="BA163" i="1"/>
  <c r="AZ162" i="1"/>
  <c r="BA162" i="1"/>
  <c r="BA161" i="1"/>
  <c r="BC161" i="1"/>
  <c r="AZ160" i="1"/>
  <c r="BC160" i="1"/>
  <c r="BA159" i="1"/>
  <c r="BC56" i="1"/>
  <c r="BA56" i="1"/>
  <c r="BA158" i="1"/>
  <c r="AZ157" i="1"/>
  <c r="BA157" i="1"/>
  <c r="AZ156" i="1"/>
  <c r="BA156" i="1"/>
  <c r="AZ55" i="1"/>
  <c r="BA55" i="1"/>
  <c r="BA54" i="1"/>
  <c r="BC54" i="1"/>
  <c r="BC53" i="1"/>
  <c r="BC52" i="1"/>
  <c r="BA52" i="1"/>
  <c r="BC51" i="1"/>
  <c r="BA51" i="1"/>
  <c r="BA50" i="1"/>
  <c r="AZ50" i="1"/>
  <c r="AZ49" i="1"/>
  <c r="BA49" i="1"/>
  <c r="AZ48" i="1"/>
  <c r="AZ155" i="1"/>
  <c r="BA155" i="1"/>
  <c r="BA154" i="1"/>
  <c r="BC154" i="1"/>
  <c r="BC153" i="1"/>
  <c r="AZ153" i="1"/>
  <c r="BC152" i="1"/>
  <c r="BA152" i="1"/>
  <c r="BC151" i="1"/>
  <c r="BA151" i="1"/>
  <c r="BA47" i="1"/>
  <c r="AZ47" i="1"/>
  <c r="BA46" i="1"/>
  <c r="AZ150" i="1"/>
  <c r="BA150" i="1"/>
  <c r="AZ149" i="1"/>
  <c r="BA149" i="1"/>
  <c r="BA148" i="1"/>
  <c r="BC148" i="1"/>
  <c r="AZ147" i="1"/>
  <c r="BC147" i="1"/>
  <c r="BC146" i="1"/>
  <c r="BA146" i="1"/>
  <c r="BC45" i="1"/>
  <c r="BA45" i="1"/>
  <c r="BA44" i="1"/>
  <c r="AZ44" i="1"/>
  <c r="BA43" i="1"/>
  <c r="AZ42" i="1"/>
  <c r="BA42" i="1"/>
  <c r="BA41" i="1"/>
  <c r="BA145" i="1"/>
  <c r="BC145" i="1"/>
  <c r="BC144" i="1"/>
  <c r="AZ144" i="1"/>
  <c r="BC40" i="1"/>
  <c r="BA40" i="1"/>
  <c r="BC39" i="1"/>
  <c r="BA39" i="1"/>
  <c r="BC38" i="1"/>
  <c r="BA38" i="1"/>
  <c r="BA37" i="1"/>
  <c r="BA36" i="1"/>
  <c r="AZ35" i="1"/>
  <c r="BA35" i="1"/>
  <c r="BA143" i="1"/>
  <c r="BC143" i="1"/>
  <c r="AZ34" i="1"/>
  <c r="BC34" i="1"/>
  <c r="BC81" i="1"/>
  <c r="BA81" i="1"/>
  <c r="BC142" i="1"/>
  <c r="AZ142" i="1"/>
  <c r="BA80" i="1"/>
  <c r="AZ80" i="1"/>
  <c r="AZ141" i="1"/>
  <c r="BA141" i="1"/>
  <c r="AZ140" i="1"/>
  <c r="BA140" i="1"/>
  <c r="AZ139" i="1"/>
  <c r="BA138" i="1"/>
  <c r="BC138" i="1"/>
  <c r="BC137" i="1"/>
  <c r="AZ137" i="1"/>
  <c r="BC136" i="1"/>
  <c r="BA136" i="1"/>
  <c r="BC79" i="1"/>
  <c r="BA79" i="1"/>
  <c r="BA135" i="1"/>
  <c r="AZ135" i="1"/>
  <c r="AZ78" i="1"/>
  <c r="BA78" i="1"/>
  <c r="BA134" i="1"/>
  <c r="AZ133" i="1"/>
  <c r="BA132" i="1"/>
  <c r="BC132" i="1"/>
  <c r="AZ131" i="1"/>
  <c r="BC131" i="1"/>
  <c r="BC77" i="1"/>
  <c r="BA77" i="1"/>
  <c r="BC130" i="1"/>
  <c r="BA130" i="1"/>
  <c r="BA129" i="1"/>
  <c r="AZ129" i="1"/>
  <c r="AZ76" i="1"/>
  <c r="BA76" i="1"/>
  <c r="AZ128" i="1"/>
  <c r="BA128" i="1"/>
  <c r="AZ75" i="1"/>
  <c r="BA74" i="1"/>
  <c r="BC74" i="1"/>
  <c r="BC127" i="1"/>
  <c r="AZ127" i="1"/>
  <c r="BC126" i="1"/>
  <c r="BA126" i="1"/>
  <c r="BC125" i="1"/>
  <c r="BA125" i="1"/>
  <c r="BA124" i="1"/>
  <c r="AZ124" i="1"/>
  <c r="AZ33" i="1"/>
  <c r="BA33" i="1"/>
  <c r="AZ32" i="1"/>
  <c r="BA32" i="1"/>
  <c r="AZ31" i="1"/>
  <c r="BA30" i="1"/>
  <c r="BC30" i="1"/>
  <c r="AZ29" i="1"/>
  <c r="BC29" i="1"/>
  <c r="BC28" i="1"/>
  <c r="BA28" i="1"/>
  <c r="BC27" i="1"/>
  <c r="BA27" i="1"/>
  <c r="BA26" i="1"/>
  <c r="AZ26" i="1"/>
  <c r="AZ25" i="1"/>
  <c r="BA25" i="1"/>
  <c r="AZ123" i="1"/>
  <c r="BA123" i="1"/>
  <c r="AZ122" i="1"/>
  <c r="BA122" i="1"/>
  <c r="BA24" i="1"/>
  <c r="BC24" i="1"/>
  <c r="AZ23" i="1"/>
  <c r="BC23" i="1"/>
  <c r="BC121" i="1"/>
  <c r="BA121" i="1"/>
  <c r="BC73" i="1"/>
  <c r="BA73" i="1"/>
  <c r="BA120" i="1"/>
  <c r="AZ120" i="1"/>
  <c r="AZ119" i="1"/>
  <c r="BA119" i="1"/>
  <c r="AZ22" i="1"/>
  <c r="BA22" i="1"/>
  <c r="AZ21" i="1"/>
  <c r="BA21" i="1"/>
  <c r="BA20" i="1"/>
  <c r="BC20" i="1"/>
  <c r="BC118" i="1"/>
  <c r="AZ118" i="1"/>
  <c r="BC72" i="1"/>
  <c r="BA72" i="1"/>
  <c r="BA117" i="1"/>
  <c r="BC117" i="1"/>
  <c r="BA71" i="1"/>
  <c r="AZ71" i="1"/>
  <c r="AZ116" i="1"/>
  <c r="BA116" i="1"/>
  <c r="AZ115" i="1"/>
  <c r="BA115" i="1"/>
  <c r="AZ114" i="1"/>
  <c r="BA114" i="1"/>
  <c r="BA113" i="1"/>
  <c r="BC113" i="1"/>
  <c r="BC112" i="1"/>
  <c r="AZ112" i="1"/>
  <c r="BC111" i="1"/>
  <c r="BA110" i="1"/>
  <c r="BA109" i="1"/>
  <c r="AZ109" i="1"/>
  <c r="AZ108" i="1"/>
  <c r="BA108" i="1"/>
  <c r="AZ107" i="1"/>
  <c r="BA107" i="1"/>
  <c r="AZ106" i="1"/>
  <c r="BA106" i="1"/>
  <c r="BA105" i="1"/>
  <c r="BC105" i="1"/>
  <c r="BC19" i="1"/>
  <c r="AZ19" i="1"/>
  <c r="BC18" i="1"/>
  <c r="BA18" i="1"/>
  <c r="BC17" i="1"/>
  <c r="BA17" i="1"/>
  <c r="BA16" i="1"/>
  <c r="AZ16" i="1"/>
  <c r="AZ15" i="1"/>
  <c r="BA15" i="1"/>
  <c r="AZ14" i="1"/>
  <c r="BA14" i="1"/>
  <c r="AZ13" i="1"/>
  <c r="BA13" i="1"/>
  <c r="BA104" i="1"/>
  <c r="BC104" i="1"/>
  <c r="AZ103" i="1"/>
  <c r="BC103" i="1"/>
  <c r="BC102" i="1"/>
  <c r="BA102" i="1"/>
  <c r="BC70" i="1"/>
  <c r="BA70" i="1"/>
  <c r="BA101" i="1"/>
  <c r="AZ101" i="1"/>
  <c r="AZ100" i="1"/>
  <c r="BA100" i="1"/>
  <c r="AZ12" i="1"/>
  <c r="BA12" i="1"/>
  <c r="AZ11" i="1"/>
  <c r="BA11" i="1"/>
  <c r="BA10" i="1"/>
  <c r="BC10" i="1"/>
  <c r="AZ9" i="1"/>
  <c r="BC9" i="1"/>
  <c r="BC8" i="1"/>
  <c r="BA8" i="1"/>
  <c r="BC7" i="1"/>
  <c r="BA6" i="1"/>
  <c r="AZ6" i="1"/>
  <c r="AZ5" i="1"/>
  <c r="BA5" i="1"/>
  <c r="AZ99" i="1"/>
  <c r="BA99" i="1"/>
  <c r="AZ69" i="1"/>
  <c r="BA69" i="1"/>
  <c r="BA98" i="1"/>
  <c r="BC98" i="1"/>
  <c r="BC97" i="1"/>
  <c r="AZ97" i="1"/>
  <c r="BC96" i="1"/>
  <c r="BA96" i="1"/>
  <c r="BC95" i="1"/>
  <c r="BA95" i="1"/>
  <c r="BA94" i="1"/>
  <c r="AZ94" i="1"/>
  <c r="AZ4" i="1"/>
  <c r="BA4" i="1"/>
  <c r="AZ93" i="1"/>
  <c r="BA93" i="1"/>
  <c r="BA92" i="1"/>
  <c r="BC92" i="1"/>
  <c r="AZ91" i="1"/>
  <c r="BC91" i="1"/>
  <c r="BC90" i="1"/>
  <c r="BA90" i="1"/>
  <c r="BC89" i="1"/>
  <c r="BA89" i="1"/>
  <c r="BA88" i="1"/>
  <c r="AZ88" i="1"/>
  <c r="AZ87" i="1"/>
  <c r="BA87" i="1"/>
  <c r="AZ86" i="1"/>
  <c r="BA86" i="1"/>
  <c r="AZ85" i="1"/>
  <c r="BA85" i="1"/>
  <c r="BA111" i="1" l="1"/>
  <c r="AZ134" i="1"/>
  <c r="AZ36" i="1"/>
  <c r="AZ46" i="1"/>
  <c r="AZ158" i="1"/>
  <c r="AZ83" i="1"/>
  <c r="BA67" i="1"/>
  <c r="AZ173" i="1"/>
  <c r="BA7" i="1"/>
  <c r="BA31" i="1"/>
  <c r="BA75" i="1"/>
  <c r="BA133" i="1"/>
  <c r="BA139" i="1"/>
  <c r="AZ41" i="1"/>
  <c r="BA48" i="1"/>
  <c r="BA60" i="1"/>
  <c r="BC65" i="1"/>
  <c r="BA61" i="1"/>
  <c r="AZ37" i="1"/>
  <c r="AZ43" i="1"/>
  <c r="AZ53" i="1"/>
  <c r="AZ61" i="1"/>
  <c r="AZ3" i="1"/>
  <c r="BA3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E16" i="1"/>
  <c r="BE24" i="1"/>
  <c r="BE32" i="1"/>
  <c r="BE40" i="1"/>
  <c r="BE48" i="1"/>
  <c r="BE56" i="1"/>
  <c r="BF56" i="1" s="1"/>
  <c r="BE64" i="1"/>
  <c r="BF64" i="1" s="1"/>
  <c r="BE72" i="1"/>
  <c r="BE80" i="1"/>
  <c r="BE88" i="1"/>
  <c r="BE96" i="1"/>
  <c r="BE104" i="1"/>
  <c r="BE112" i="1"/>
  <c r="BE120" i="1"/>
  <c r="BE128" i="1"/>
  <c r="BE136" i="1"/>
  <c r="BE144" i="1"/>
  <c r="BE152" i="1"/>
  <c r="BE160" i="1"/>
  <c r="BE168" i="1"/>
  <c r="BE176" i="1"/>
  <c r="BE184" i="1"/>
  <c r="BE9" i="1"/>
  <c r="BF9" i="1" s="1"/>
  <c r="BE17" i="1"/>
  <c r="BE25" i="1"/>
  <c r="BE33" i="1"/>
  <c r="BE41" i="1"/>
  <c r="BF41" i="1" s="1"/>
  <c r="BE49" i="1"/>
  <c r="BE57" i="1"/>
  <c r="BE65" i="1"/>
  <c r="BF65" i="1" s="1"/>
  <c r="BE73" i="1"/>
  <c r="BE81" i="1"/>
  <c r="BE89" i="1"/>
  <c r="BE97" i="1"/>
  <c r="BE105" i="1"/>
  <c r="BE113" i="1"/>
  <c r="BE121" i="1"/>
  <c r="BE129" i="1"/>
  <c r="BE137" i="1"/>
  <c r="BE145" i="1"/>
  <c r="BE153" i="1"/>
  <c r="BE161" i="1"/>
  <c r="BE169" i="1"/>
  <c r="BE177" i="1"/>
  <c r="BE185" i="1"/>
  <c r="BE10" i="1"/>
  <c r="BE18" i="1"/>
  <c r="BE26" i="1"/>
  <c r="BE34" i="1"/>
  <c r="BE42" i="1"/>
  <c r="BE50" i="1"/>
  <c r="BE58" i="1"/>
  <c r="BE66" i="1"/>
  <c r="BE74" i="1"/>
  <c r="BE82" i="1"/>
  <c r="BE90" i="1"/>
  <c r="BE98" i="1"/>
  <c r="BE106" i="1"/>
  <c r="BE114" i="1"/>
  <c r="BE122" i="1"/>
  <c r="BE130" i="1"/>
  <c r="BE138" i="1"/>
  <c r="BE146" i="1"/>
  <c r="BE154" i="1"/>
  <c r="BE162" i="1"/>
  <c r="BE170" i="1"/>
  <c r="BE178" i="1"/>
  <c r="BE186" i="1"/>
  <c r="BE3" i="1"/>
  <c r="BE11" i="1"/>
  <c r="BE19" i="1"/>
  <c r="BE27" i="1"/>
  <c r="BF27" i="1" s="1"/>
  <c r="BE35" i="1"/>
  <c r="BE43" i="1"/>
  <c r="BF43" i="1" s="1"/>
  <c r="BE51" i="1"/>
  <c r="BE59" i="1"/>
  <c r="BE67" i="1"/>
  <c r="BF67" i="1" s="1"/>
  <c r="BE75" i="1"/>
  <c r="BE83" i="1"/>
  <c r="BE91" i="1"/>
  <c r="BE99" i="1"/>
  <c r="BE107" i="1"/>
  <c r="BE115" i="1"/>
  <c r="BE123" i="1"/>
  <c r="BE131" i="1"/>
  <c r="BE139" i="1"/>
  <c r="BE147" i="1"/>
  <c r="BE155" i="1"/>
  <c r="BE163" i="1"/>
  <c r="BE171" i="1"/>
  <c r="BE179" i="1"/>
  <c r="BE187" i="1"/>
  <c r="BE4" i="1"/>
  <c r="BE12" i="1"/>
  <c r="BE20" i="1"/>
  <c r="BE28" i="1"/>
  <c r="BE36" i="1"/>
  <c r="BE44" i="1"/>
  <c r="BE52" i="1"/>
  <c r="BE60" i="1"/>
  <c r="BE68" i="1"/>
  <c r="BE76" i="1"/>
  <c r="BE84" i="1"/>
  <c r="BE92" i="1"/>
  <c r="BE100" i="1"/>
  <c r="BE108" i="1"/>
  <c r="BE116" i="1"/>
  <c r="BE124" i="1"/>
  <c r="BE132" i="1"/>
  <c r="BE140" i="1"/>
  <c r="BE148" i="1"/>
  <c r="BE156" i="1"/>
  <c r="BE164" i="1"/>
  <c r="BE172" i="1"/>
  <c r="BE180" i="1"/>
  <c r="BE188" i="1"/>
  <c r="BE5" i="1"/>
  <c r="BE13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25" i="1"/>
  <c r="BE133" i="1"/>
  <c r="BE141" i="1"/>
  <c r="BE149" i="1"/>
  <c r="BE157" i="1"/>
  <c r="BE165" i="1"/>
  <c r="BE173" i="1"/>
  <c r="BE181" i="1"/>
  <c r="BE189" i="1"/>
  <c r="BE6" i="1"/>
  <c r="BF6" i="1" s="1"/>
  <c r="BE14" i="1"/>
  <c r="BE22" i="1"/>
  <c r="BF22" i="1" s="1"/>
  <c r="BE30" i="1"/>
  <c r="BE38" i="1"/>
  <c r="BE46" i="1"/>
  <c r="BF46" i="1" s="1"/>
  <c r="BE54" i="1"/>
  <c r="BF54" i="1" s="1"/>
  <c r="BE62" i="1"/>
  <c r="BF62" i="1" s="1"/>
  <c r="BE70" i="1"/>
  <c r="BE78" i="1"/>
  <c r="BE86" i="1"/>
  <c r="BE94" i="1"/>
  <c r="BE102" i="1"/>
  <c r="BE110" i="1"/>
  <c r="BE118" i="1"/>
  <c r="BE126" i="1"/>
  <c r="BE134" i="1"/>
  <c r="BE142" i="1"/>
  <c r="BE150" i="1"/>
  <c r="BE158" i="1"/>
  <c r="BE166" i="1"/>
  <c r="BE174" i="1"/>
  <c r="BE182" i="1"/>
  <c r="BE190" i="1"/>
  <c r="BE127" i="1"/>
  <c r="BE7" i="1"/>
  <c r="BE71" i="1"/>
  <c r="BE135" i="1"/>
  <c r="BE192" i="1"/>
  <c r="BE103" i="1"/>
  <c r="BE15" i="1"/>
  <c r="BE79" i="1"/>
  <c r="BE143" i="1"/>
  <c r="BE39" i="1"/>
  <c r="BF39" i="1" s="1"/>
  <c r="BE23" i="1"/>
  <c r="BE87" i="1"/>
  <c r="BE151" i="1"/>
  <c r="BE31" i="1"/>
  <c r="BE95" i="1"/>
  <c r="BE159" i="1"/>
  <c r="BE167" i="1"/>
  <c r="BE47" i="1"/>
  <c r="BE111" i="1"/>
  <c r="BE175" i="1"/>
  <c r="BE55" i="1"/>
  <c r="BF55" i="1" s="1"/>
  <c r="BE183" i="1"/>
  <c r="BE191" i="1"/>
  <c r="BE119" i="1"/>
  <c r="BE63" i="1"/>
  <c r="BF63" i="1" s="1"/>
  <c r="BF11" i="1"/>
  <c r="BF13" i="1"/>
  <c r="BF21" i="1"/>
  <c r="BF31" i="1"/>
  <c r="BF35" i="1"/>
  <c r="BF59" i="1"/>
  <c r="BF51" i="1"/>
  <c r="BF3" i="1"/>
  <c r="BF12" i="1"/>
  <c r="BF14" i="1"/>
  <c r="BF32" i="1"/>
  <c r="BF36" i="1"/>
  <c r="BF42" i="1"/>
  <c r="BF48" i="1"/>
  <c r="BF60" i="1"/>
  <c r="BF68" i="1"/>
  <c r="BF17" i="1"/>
  <c r="BF4" i="1"/>
  <c r="BF5" i="1"/>
  <c r="BF15" i="1"/>
  <c r="BF25" i="1"/>
  <c r="BF33" i="1"/>
  <c r="BF37" i="1"/>
  <c r="BF16" i="1"/>
  <c r="BF26" i="1"/>
  <c r="BF38" i="1"/>
  <c r="BF44" i="1"/>
  <c r="BF47" i="1"/>
  <c r="BF50" i="1"/>
  <c r="BF8" i="1"/>
  <c r="BF18" i="1"/>
  <c r="BF28" i="1"/>
  <c r="BF40" i="1"/>
  <c r="BF52" i="1"/>
  <c r="BF57" i="1"/>
  <c r="BF19" i="1"/>
  <c r="BF23" i="1"/>
  <c r="BF29" i="1"/>
  <c r="BF34" i="1"/>
  <c r="BF53" i="1"/>
  <c r="BF58" i="1"/>
  <c r="BF10" i="1"/>
  <c r="BF20" i="1"/>
  <c r="BF24" i="1"/>
  <c r="BF30" i="1"/>
  <c r="BF66" i="1"/>
  <c r="BF49" i="1"/>
  <c r="BF61" i="1"/>
  <c r="BF7" i="1"/>
  <c r="BF45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91" i="1" l="1"/>
  <c r="D190" i="1"/>
  <c r="BD85" i="1"/>
  <c r="D192" i="1"/>
  <c r="L85" i="1"/>
  <c r="B85" i="1" s="1"/>
  <c r="J85" i="1"/>
  <c r="M85" i="1"/>
  <c r="S85" i="1"/>
  <c r="AU85" i="1"/>
  <c r="H85" i="1"/>
  <c r="U85" i="1"/>
  <c r="Q85" i="1"/>
  <c r="B13" i="1"/>
  <c r="D164" i="1"/>
  <c r="D163" i="1"/>
  <c r="D131" i="1"/>
  <c r="D106" i="1"/>
  <c r="D107" i="1"/>
  <c r="D108" i="1"/>
  <c r="D146" i="1"/>
  <c r="D147" i="1"/>
  <c r="D151" i="1"/>
  <c r="D150" i="1"/>
  <c r="D149" i="1"/>
  <c r="D79" i="1"/>
  <c r="D133" i="1"/>
  <c r="D132" i="1"/>
  <c r="D135" i="1"/>
  <c r="D78" i="1"/>
  <c r="D134" i="1"/>
  <c r="D104" i="1"/>
  <c r="D172" i="1"/>
  <c r="D176" i="1"/>
  <c r="D84" i="1"/>
  <c r="D175" i="1"/>
  <c r="D177" i="1"/>
  <c r="D174" i="1"/>
  <c r="D173" i="1"/>
  <c r="D94" i="1"/>
  <c r="D95" i="1"/>
  <c r="D96" i="1"/>
  <c r="D99" i="1"/>
  <c r="D187" i="1"/>
  <c r="D186" i="1"/>
  <c r="D116" i="1"/>
  <c r="D71" i="1"/>
  <c r="D185" i="1"/>
  <c r="D183" i="1"/>
  <c r="D184" i="1"/>
  <c r="D182" i="1"/>
  <c r="D180" i="1"/>
  <c r="D181" i="1"/>
  <c r="D118" i="1"/>
  <c r="D122" i="1"/>
  <c r="D93" i="1"/>
  <c r="D143" i="1"/>
  <c r="D156" i="1"/>
  <c r="D136" i="1"/>
  <c r="D137" i="1"/>
  <c r="D169" i="1"/>
  <c r="D171" i="1"/>
  <c r="D83" i="1"/>
  <c r="D170" i="1"/>
  <c r="D166" i="1"/>
  <c r="D168" i="1"/>
  <c r="D167" i="1"/>
  <c r="D92" i="1"/>
  <c r="D103" i="1"/>
  <c r="D161" i="1"/>
  <c r="D160" i="1"/>
  <c r="D162" i="1"/>
  <c r="D159" i="1"/>
  <c r="D100" i="1"/>
  <c r="D87" i="1"/>
  <c r="D88" i="1"/>
  <c r="D148" i="1"/>
  <c r="D113" i="1"/>
  <c r="D115" i="1"/>
  <c r="D114" i="1"/>
  <c r="D76" i="1"/>
  <c r="D129" i="1"/>
  <c r="D130" i="1"/>
  <c r="D153" i="1"/>
  <c r="D152" i="1"/>
  <c r="D102" i="1"/>
  <c r="D75" i="1"/>
  <c r="D128" i="1"/>
  <c r="D165" i="1"/>
  <c r="D82" i="1"/>
  <c r="D98" i="1"/>
  <c r="D69" i="1"/>
  <c r="D97" i="1"/>
  <c r="D157" i="1"/>
  <c r="D110" i="1"/>
  <c r="D112" i="1"/>
  <c r="D109" i="1"/>
  <c r="D111" i="1"/>
  <c r="D89" i="1"/>
  <c r="D90" i="1"/>
  <c r="D101" i="1"/>
  <c r="D70" i="1"/>
  <c r="D77" i="1"/>
  <c r="D91" i="1"/>
  <c r="D105" i="1"/>
  <c r="D178" i="1"/>
  <c r="D179" i="1"/>
  <c r="D145" i="1"/>
  <c r="D144" i="1"/>
  <c r="D188" i="1"/>
  <c r="D139" i="1"/>
  <c r="D80" i="1"/>
  <c r="D140" i="1"/>
  <c r="D138" i="1"/>
  <c r="D141" i="1"/>
  <c r="D126" i="1"/>
  <c r="D127" i="1"/>
  <c r="D74" i="1"/>
  <c r="D121" i="1"/>
  <c r="D85" i="1"/>
  <c r="D86" i="1"/>
  <c r="D72" i="1"/>
  <c r="D117" i="1"/>
  <c r="D155" i="1"/>
  <c r="D123" i="1"/>
  <c r="D119" i="1"/>
  <c r="D73" i="1"/>
  <c r="D120" i="1"/>
  <c r="D154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5" i="1"/>
  <c r="AV85" i="1"/>
  <c r="U190" i="1" l="1"/>
  <c r="BD49" i="1"/>
  <c r="BD94" i="1"/>
  <c r="BD88" i="1"/>
  <c r="BD87" i="1"/>
  <c r="BD171" i="1"/>
  <c r="BD93" i="1"/>
  <c r="BD8" i="1"/>
  <c r="BD125" i="1"/>
  <c r="BD122" i="1"/>
  <c r="H191" i="1"/>
  <c r="AU8" i="1"/>
  <c r="L192" i="1"/>
  <c r="B192" i="1" s="1"/>
  <c r="BD31" i="1"/>
  <c r="BD190" i="1"/>
  <c r="BD191" i="1"/>
  <c r="BD140" i="1"/>
  <c r="BD117" i="1"/>
  <c r="BD158" i="1"/>
  <c r="BD12" i="1"/>
  <c r="BD72" i="1"/>
  <c r="BD148" i="1"/>
  <c r="BD84" i="1"/>
  <c r="BD135" i="1"/>
  <c r="BD15" i="1"/>
  <c r="BD82" i="1"/>
  <c r="BD146" i="1"/>
  <c r="BD56" i="1"/>
  <c r="BD124" i="1"/>
  <c r="BD38" i="1"/>
  <c r="M189" i="1"/>
  <c r="BD14" i="1"/>
  <c r="BD188" i="1"/>
  <c r="BD30" i="1"/>
  <c r="BD100" i="1"/>
  <c r="BD102" i="1"/>
  <c r="BD66" i="1"/>
  <c r="BD177" i="1"/>
  <c r="AU25" i="1"/>
  <c r="AU57" i="1"/>
  <c r="BD112" i="1"/>
  <c r="BD182" i="1"/>
  <c r="BD150" i="1"/>
  <c r="BD128" i="1"/>
  <c r="BD45" i="1"/>
  <c r="J190" i="1"/>
  <c r="BD37" i="1"/>
  <c r="BD129" i="1"/>
  <c r="BD21" i="1"/>
  <c r="BD123" i="1"/>
  <c r="BD83" i="1"/>
  <c r="BD25" i="1"/>
  <c r="BD185" i="1"/>
  <c r="BD99" i="1"/>
  <c r="BD9" i="1"/>
  <c r="BD20" i="1"/>
  <c r="BD91" i="1"/>
  <c r="BD186" i="1"/>
  <c r="M190" i="1"/>
  <c r="BD70" i="1"/>
  <c r="BD44" i="1"/>
  <c r="L189" i="1"/>
  <c r="B189" i="1" s="1"/>
  <c r="BD101" i="1"/>
  <c r="BD136" i="1"/>
  <c r="BD35" i="1"/>
  <c r="BD10" i="1"/>
  <c r="BD119" i="1"/>
  <c r="BD18" i="1"/>
  <c r="BD47" i="1"/>
  <c r="AU7" i="1"/>
  <c r="AU56" i="1"/>
  <c r="J192" i="1"/>
  <c r="BD162" i="1"/>
  <c r="BD74" i="1"/>
  <c r="BD157" i="1"/>
  <c r="BD180" i="1"/>
  <c r="BD71" i="1"/>
  <c r="BD165" i="1"/>
  <c r="BD155" i="1"/>
  <c r="BD120" i="1"/>
  <c r="BD68" i="1"/>
  <c r="BD36" i="1"/>
  <c r="BD95" i="1"/>
  <c r="BD181" i="1"/>
  <c r="BD98" i="1"/>
  <c r="BD130" i="1"/>
  <c r="BD105" i="1"/>
  <c r="BD79" i="1"/>
  <c r="BD62" i="1"/>
  <c r="BD139" i="1"/>
  <c r="L190" i="1"/>
  <c r="B190" i="1" s="1"/>
  <c r="BD16" i="1"/>
  <c r="BD81" i="1"/>
  <c r="AU11" i="1"/>
  <c r="H192" i="1"/>
  <c r="AU68" i="1"/>
  <c r="AU30" i="1"/>
  <c r="BD23" i="1"/>
  <c r="BD189" i="1"/>
  <c r="BD55" i="1"/>
  <c r="M192" i="1"/>
  <c r="BD168" i="1"/>
  <c r="BD4" i="1"/>
  <c r="BD116" i="1"/>
  <c r="BD53" i="1"/>
  <c r="BD6" i="1"/>
  <c r="BD164" i="1"/>
  <c r="BD28" i="1"/>
  <c r="BD24" i="1"/>
  <c r="J189" i="1"/>
  <c r="BD172" i="1"/>
  <c r="BD152" i="1"/>
  <c r="BD179" i="1"/>
  <c r="BD52" i="1"/>
  <c r="BD113" i="1"/>
  <c r="BD32" i="1"/>
  <c r="BD192" i="1"/>
  <c r="BD50" i="1"/>
  <c r="AU31" i="1"/>
  <c r="S191" i="1"/>
  <c r="BD106" i="1"/>
  <c r="BD103" i="1"/>
  <c r="BD78" i="1"/>
  <c r="BD111" i="1"/>
  <c r="BD147" i="1"/>
  <c r="BD69" i="1"/>
  <c r="BD5" i="1"/>
  <c r="BD46" i="1"/>
  <c r="BD27" i="1"/>
  <c r="BD154" i="1"/>
  <c r="J191" i="1"/>
  <c r="BD26" i="1"/>
  <c r="BD80" i="1"/>
  <c r="BD161" i="1"/>
  <c r="M191" i="1"/>
  <c r="BD33" i="1"/>
  <c r="BD22" i="1"/>
  <c r="BD19" i="1"/>
  <c r="BD141" i="1"/>
  <c r="BD134" i="1"/>
  <c r="BD29" i="1"/>
  <c r="BD86" i="1"/>
  <c r="BD17" i="1"/>
  <c r="BD159" i="1"/>
  <c r="BD42" i="1"/>
  <c r="BD173" i="1"/>
  <c r="BD67" i="1"/>
  <c r="Q192" i="1"/>
  <c r="U192" i="1"/>
  <c r="U191" i="1"/>
  <c r="AU10" i="1"/>
  <c r="BD160" i="1"/>
  <c r="BD34" i="1"/>
  <c r="BD54" i="1"/>
  <c r="BD58" i="1"/>
  <c r="BD144" i="1"/>
  <c r="BD176" i="1"/>
  <c r="BD109" i="1"/>
  <c r="BD40" i="1"/>
  <c r="BD145" i="1"/>
  <c r="BD184" i="1"/>
  <c r="BD73" i="1"/>
  <c r="BD64" i="1"/>
  <c r="BD7" i="1"/>
  <c r="BD51" i="1"/>
  <c r="BD169" i="1"/>
  <c r="BD104" i="1"/>
  <c r="BD178" i="1"/>
  <c r="BD75" i="1"/>
  <c r="L191" i="1"/>
  <c r="B191" i="1" s="1"/>
  <c r="BD61" i="1"/>
  <c r="BD90" i="1"/>
  <c r="BD96" i="1"/>
  <c r="BD65" i="1"/>
  <c r="BD3" i="1"/>
  <c r="BD142" i="1"/>
  <c r="BD131" i="1"/>
  <c r="BD115" i="1"/>
  <c r="BD110" i="1"/>
  <c r="BD137" i="1"/>
  <c r="BD11" i="1"/>
  <c r="AU190" i="1"/>
  <c r="U189" i="1"/>
  <c r="S192" i="1"/>
  <c r="BD183" i="1"/>
  <c r="BD114" i="1"/>
  <c r="BD118" i="1"/>
  <c r="BD127" i="1"/>
  <c r="BD97" i="1"/>
  <c r="BD156" i="1"/>
  <c r="BD151" i="1"/>
  <c r="BD92" i="1"/>
  <c r="BD76" i="1"/>
  <c r="BD13" i="1"/>
  <c r="BD89" i="1"/>
  <c r="BD59" i="1"/>
  <c r="BD163" i="1"/>
  <c r="BD126" i="1"/>
  <c r="BD175" i="1"/>
  <c r="BD60" i="1"/>
  <c r="BD77" i="1"/>
  <c r="BD57" i="1"/>
  <c r="BD43" i="1"/>
  <c r="BD187" i="1"/>
  <c r="BD107" i="1"/>
  <c r="BD39" i="1"/>
  <c r="BD143" i="1"/>
  <c r="AU189" i="1"/>
  <c r="AU67" i="1"/>
  <c r="AU47" i="1"/>
  <c r="AU46" i="1"/>
  <c r="Q189" i="1"/>
  <c r="AU58" i="1"/>
  <c r="BD174" i="1"/>
  <c r="Q190" i="1"/>
  <c r="Q191" i="1"/>
  <c r="H190" i="1"/>
  <c r="S190" i="1"/>
  <c r="AU6" i="1"/>
  <c r="BD167" i="1"/>
  <c r="BD166" i="1"/>
  <c r="D189" i="1"/>
  <c r="AU191" i="1"/>
  <c r="BD153" i="1"/>
  <c r="BD149" i="1"/>
  <c r="AU192" i="1"/>
  <c r="S189" i="1"/>
  <c r="H189" i="1"/>
  <c r="BD41" i="1"/>
  <c r="BD138" i="1"/>
  <c r="BD132" i="1"/>
  <c r="BD133" i="1"/>
  <c r="BD63" i="1"/>
  <c r="BD48" i="1"/>
  <c r="BD121" i="1"/>
  <c r="BD108" i="1"/>
  <c r="BD170" i="1"/>
  <c r="H168" i="1"/>
  <c r="Q140" i="1"/>
  <c r="AU176" i="1"/>
  <c r="Q125" i="1"/>
  <c r="H173" i="1"/>
  <c r="U132" i="1"/>
  <c r="S122" i="1"/>
  <c r="AU139" i="1"/>
  <c r="U104" i="1"/>
  <c r="AU99" i="1"/>
  <c r="Q104" i="1"/>
  <c r="Q122" i="1"/>
  <c r="Q186" i="1"/>
  <c r="H172" i="1"/>
  <c r="H124" i="1"/>
  <c r="S127" i="1"/>
  <c r="Q133" i="1"/>
  <c r="H132" i="1"/>
  <c r="B56" i="1"/>
  <c r="U78" i="1"/>
  <c r="U79" i="1"/>
  <c r="U80" i="1"/>
  <c r="S185" i="1"/>
  <c r="B15" i="1"/>
  <c r="AU142" i="1"/>
  <c r="AU154" i="1"/>
  <c r="H70" i="1"/>
  <c r="U148" i="1"/>
  <c r="U165" i="1"/>
  <c r="H72" i="1"/>
  <c r="H79" i="1"/>
  <c r="Q115" i="1"/>
  <c r="H135" i="1"/>
  <c r="Q158" i="1"/>
  <c r="H159" i="1"/>
  <c r="B54" i="1"/>
  <c r="AU76" i="1"/>
  <c r="AU95" i="1"/>
  <c r="AU81" i="1"/>
  <c r="AU86" i="1"/>
  <c r="U178" i="1"/>
  <c r="H107" i="1"/>
  <c r="Q132" i="1"/>
  <c r="S137" i="1"/>
  <c r="B46" i="1"/>
  <c r="AU107" i="1"/>
  <c r="S110" i="1"/>
  <c r="S81" i="1"/>
  <c r="AU138" i="1"/>
  <c r="U134" i="1"/>
  <c r="AU140" i="1"/>
  <c r="AU78" i="1"/>
  <c r="AU146" i="1"/>
  <c r="U110" i="1"/>
  <c r="B44" i="1"/>
  <c r="B47" i="1"/>
  <c r="Q130" i="1"/>
  <c r="Q97" i="1"/>
  <c r="AU180" i="1"/>
  <c r="Q165" i="1"/>
  <c r="S73" i="1"/>
  <c r="U98" i="1"/>
  <c r="B65" i="1"/>
  <c r="Q151" i="1"/>
  <c r="S164" i="1"/>
  <c r="Q102" i="1"/>
  <c r="AU173" i="1"/>
  <c r="H141" i="1"/>
  <c r="H161" i="1"/>
  <c r="S141" i="1"/>
  <c r="AU112" i="1"/>
  <c r="AU132" i="1"/>
  <c r="U136" i="1"/>
  <c r="S84" i="1"/>
  <c r="D142" i="1"/>
  <c r="D81" i="1"/>
  <c r="AU97" i="1"/>
  <c r="U137" i="1"/>
  <c r="Q79" i="1"/>
  <c r="H171" i="1"/>
  <c r="B37" i="1"/>
  <c r="U187" i="1"/>
  <c r="B68" i="1"/>
  <c r="B18" i="1"/>
  <c r="S121" i="1"/>
  <c r="H137" i="1"/>
  <c r="S72" i="1"/>
  <c r="AU166" i="1"/>
  <c r="S181" i="1"/>
  <c r="Q96" i="1"/>
  <c r="AU130" i="1"/>
  <c r="AU108" i="1"/>
  <c r="U120" i="1"/>
  <c r="AU120" i="1"/>
  <c r="AU186" i="1"/>
  <c r="H118" i="1"/>
  <c r="B59" i="1"/>
  <c r="S93" i="1"/>
  <c r="B8" i="1"/>
  <c r="U141" i="1"/>
  <c r="B19" i="1"/>
  <c r="AU159" i="1"/>
  <c r="AU151" i="1"/>
  <c r="Q81" i="1"/>
  <c r="Q173" i="1"/>
  <c r="AU82" i="1"/>
  <c r="U109" i="1"/>
  <c r="H139" i="1"/>
  <c r="AU101" i="1"/>
  <c r="AU119" i="1"/>
  <c r="U147" i="1"/>
  <c r="H167" i="1"/>
  <c r="S74" i="1"/>
  <c r="U167" i="1"/>
  <c r="AU160" i="1"/>
  <c r="B53" i="1"/>
  <c r="Q101" i="1"/>
  <c r="U184" i="1"/>
  <c r="U94" i="1"/>
  <c r="Q116" i="1"/>
  <c r="AU185" i="1"/>
  <c r="H174" i="1"/>
  <c r="AU98" i="1"/>
  <c r="H175" i="1"/>
  <c r="U81" i="1"/>
  <c r="AU161" i="1"/>
  <c r="H121" i="1"/>
  <c r="Q110" i="1"/>
  <c r="AU177" i="1"/>
  <c r="H110" i="1"/>
  <c r="H125" i="1"/>
  <c r="S116" i="1"/>
  <c r="S156" i="1"/>
  <c r="Q95" i="1"/>
  <c r="S125" i="1"/>
  <c r="H128" i="1"/>
  <c r="S111" i="1"/>
  <c r="AU125" i="1"/>
  <c r="B39" i="1"/>
  <c r="U117" i="1"/>
  <c r="Q129" i="1"/>
  <c r="U174" i="1"/>
  <c r="U113" i="1"/>
  <c r="Q146" i="1"/>
  <c r="AU182" i="1"/>
  <c r="U124" i="1"/>
  <c r="Q183" i="1"/>
  <c r="S176" i="1"/>
  <c r="H183" i="1"/>
  <c r="H106" i="1"/>
  <c r="Q185" i="1"/>
  <c r="Q107" i="1"/>
  <c r="H100" i="1"/>
  <c r="H163" i="1"/>
  <c r="AU156" i="1"/>
  <c r="H89" i="1"/>
  <c r="Q142" i="1"/>
  <c r="S89" i="1"/>
  <c r="S108" i="1"/>
  <c r="Q139" i="1"/>
  <c r="B42" i="1"/>
  <c r="S107" i="1"/>
  <c r="S162" i="1"/>
  <c r="S115" i="1"/>
  <c r="AU129" i="1"/>
  <c r="B62" i="1"/>
  <c r="AU145" i="1"/>
  <c r="Q168" i="1"/>
  <c r="H120" i="1"/>
  <c r="Q106" i="1"/>
  <c r="H164" i="1"/>
  <c r="H129" i="1"/>
  <c r="H165" i="1"/>
  <c r="U153" i="1"/>
  <c r="H148" i="1"/>
  <c r="B28" i="1"/>
  <c r="S148" i="1"/>
  <c r="Q182" i="1"/>
  <c r="AU152" i="1"/>
  <c r="AU181" i="1"/>
  <c r="U164" i="1"/>
  <c r="S69" i="1"/>
  <c r="AU87" i="1"/>
  <c r="AU163" i="1"/>
  <c r="H92" i="1"/>
  <c r="AU187" i="1"/>
  <c r="H186" i="1"/>
  <c r="Q164" i="1"/>
  <c r="U155" i="1"/>
  <c r="AU75" i="1"/>
  <c r="U97" i="1"/>
  <c r="AU118" i="1"/>
  <c r="Q147" i="1"/>
  <c r="AU127" i="1"/>
  <c r="Q175" i="1"/>
  <c r="H160" i="1"/>
  <c r="AU183" i="1"/>
  <c r="H158" i="1"/>
  <c r="H184" i="1"/>
  <c r="S71" i="1"/>
  <c r="U125" i="1"/>
  <c r="H182" i="1"/>
  <c r="B14" i="1"/>
  <c r="H179" i="1"/>
  <c r="B27" i="1"/>
  <c r="B77" i="1"/>
  <c r="S134" i="1"/>
  <c r="B63" i="1"/>
  <c r="S177" i="1"/>
  <c r="B69" i="1"/>
  <c r="Q74" i="1"/>
  <c r="S113" i="1"/>
  <c r="Q72" i="1"/>
  <c r="S167" i="1"/>
  <c r="S161" i="1"/>
  <c r="U91" i="1"/>
  <c r="H113" i="1"/>
  <c r="AU128" i="1"/>
  <c r="S133" i="1"/>
  <c r="Q88" i="1"/>
  <c r="AU94" i="1"/>
  <c r="B57" i="1"/>
  <c r="Q75" i="1"/>
  <c r="B22" i="1"/>
  <c r="B9" i="1"/>
  <c r="AU184" i="1"/>
  <c r="Q98" i="1"/>
  <c r="H82" i="1"/>
  <c r="H144" i="1"/>
  <c r="B34" i="1"/>
  <c r="U108" i="1"/>
  <c r="Q187" i="1"/>
  <c r="H98" i="1"/>
  <c r="S92" i="1"/>
  <c r="AU137" i="1"/>
  <c r="Q100" i="1"/>
  <c r="S94" i="1"/>
  <c r="U166" i="1"/>
  <c r="Q80" i="1"/>
  <c r="S120" i="1"/>
  <c r="Q114" i="1"/>
  <c r="Q84" i="1"/>
  <c r="S169" i="1"/>
  <c r="U69" i="1"/>
  <c r="B32" i="1"/>
  <c r="B76" i="1"/>
  <c r="S109" i="1"/>
  <c r="S168" i="1"/>
  <c r="U188" i="1"/>
  <c r="H152" i="1"/>
  <c r="Q152" i="1"/>
  <c r="H74" i="1"/>
  <c r="S118" i="1"/>
  <c r="B75" i="1"/>
  <c r="U157" i="1"/>
  <c r="AU149" i="1"/>
  <c r="Q163" i="1"/>
  <c r="AU131" i="1"/>
  <c r="U154" i="1"/>
  <c r="B66" i="1"/>
  <c r="AU168" i="1"/>
  <c r="Q174" i="1"/>
  <c r="U172" i="1"/>
  <c r="H169" i="1"/>
  <c r="Q124" i="1"/>
  <c r="S99" i="1"/>
  <c r="H83" i="1"/>
  <c r="U77" i="1"/>
  <c r="S182" i="1"/>
  <c r="H130" i="1"/>
  <c r="AU103" i="1"/>
  <c r="H145" i="1"/>
  <c r="AU102" i="1"/>
  <c r="S153" i="1"/>
  <c r="H162" i="1"/>
  <c r="B49" i="1"/>
  <c r="U76" i="1"/>
  <c r="B4" i="1"/>
  <c r="H78" i="1"/>
  <c r="U70" i="1"/>
  <c r="U119" i="1"/>
  <c r="B25" i="1"/>
  <c r="AU79" i="1"/>
  <c r="AU77" i="1"/>
  <c r="S145" i="1"/>
  <c r="B24" i="1"/>
  <c r="U72" i="1"/>
  <c r="H123" i="1"/>
  <c r="AU174" i="1"/>
  <c r="Q144" i="1"/>
  <c r="U144" i="1"/>
  <c r="S91" i="1"/>
  <c r="AU155" i="1"/>
  <c r="U100" i="1"/>
  <c r="B23" i="1"/>
  <c r="U87" i="1"/>
  <c r="U116" i="1"/>
  <c r="Q184" i="1"/>
  <c r="H99" i="1"/>
  <c r="S80" i="1"/>
  <c r="Q150" i="1"/>
  <c r="B35" i="1"/>
  <c r="H119" i="1"/>
  <c r="H131" i="1"/>
  <c r="Q157" i="1"/>
  <c r="AU175" i="1"/>
  <c r="U160" i="1"/>
  <c r="Q83" i="1"/>
  <c r="Q86" i="1"/>
  <c r="S166" i="1"/>
  <c r="B12" i="1"/>
  <c r="S184" i="1"/>
  <c r="B30" i="1"/>
  <c r="U128" i="1"/>
  <c r="S170" i="1"/>
  <c r="AU70" i="1"/>
  <c r="Q179" i="1"/>
  <c r="S147" i="1"/>
  <c r="S132" i="1"/>
  <c r="U173" i="1"/>
  <c r="Q91" i="1"/>
  <c r="S175" i="1"/>
  <c r="U180" i="1"/>
  <c r="U139" i="1"/>
  <c r="H185" i="1"/>
  <c r="H155" i="1"/>
  <c r="AU89" i="1"/>
  <c r="B40" i="1"/>
  <c r="H187" i="1"/>
  <c r="AU164" i="1"/>
  <c r="U93" i="1"/>
  <c r="S136" i="1"/>
  <c r="Q120" i="1"/>
  <c r="Q137" i="1"/>
  <c r="H154" i="1"/>
  <c r="H90" i="1"/>
  <c r="AU188" i="1"/>
  <c r="H103" i="1"/>
  <c r="U179" i="1"/>
  <c r="S186" i="1"/>
  <c r="Q177" i="1"/>
  <c r="U122" i="1"/>
  <c r="U143" i="1"/>
  <c r="S104" i="1"/>
  <c r="H112" i="1"/>
  <c r="S131" i="1"/>
  <c r="S97" i="1"/>
  <c r="Q77" i="1"/>
  <c r="S114" i="1"/>
  <c r="Q141" i="1"/>
  <c r="B7" i="1"/>
  <c r="AU109" i="1"/>
  <c r="AU153" i="1"/>
  <c r="Q138" i="1"/>
  <c r="H105" i="1"/>
  <c r="AU121" i="1"/>
  <c r="AU92" i="1"/>
  <c r="AU117" i="1"/>
  <c r="H97" i="1"/>
  <c r="AU106" i="1"/>
  <c r="B71" i="1"/>
  <c r="Q170" i="1"/>
  <c r="U86" i="1"/>
  <c r="AU114" i="1"/>
  <c r="H101" i="1"/>
  <c r="U183" i="1"/>
  <c r="U163" i="1"/>
  <c r="S179" i="1"/>
  <c r="U145" i="1"/>
  <c r="AU96" i="1"/>
  <c r="S79" i="1"/>
  <c r="U162" i="1"/>
  <c r="S112" i="1"/>
  <c r="H180" i="1"/>
  <c r="S173" i="1"/>
  <c r="Q111" i="1"/>
  <c r="Q93" i="1"/>
  <c r="S128" i="1"/>
  <c r="Q73" i="1"/>
  <c r="H86" i="1"/>
  <c r="U115" i="1"/>
  <c r="H69" i="1"/>
  <c r="AU115" i="1"/>
  <c r="Q149" i="1"/>
  <c r="H75" i="1"/>
  <c r="AU84" i="1"/>
  <c r="B41" i="1"/>
  <c r="Q135" i="1"/>
  <c r="H140" i="1"/>
  <c r="Q171" i="1"/>
  <c r="AU134" i="1"/>
  <c r="H104" i="1"/>
  <c r="U99" i="1"/>
  <c r="U112" i="1"/>
  <c r="H93" i="1"/>
  <c r="L149" i="1"/>
  <c r="B149" i="1" s="1"/>
  <c r="L115" i="1"/>
  <c r="B115" i="1" s="1"/>
  <c r="M164" i="1"/>
  <c r="M178" i="1"/>
  <c r="J100" i="1"/>
  <c r="J120" i="1"/>
  <c r="J122" i="1"/>
  <c r="L134" i="1"/>
  <c r="B134" i="1" s="1"/>
  <c r="L101" i="1"/>
  <c r="B101" i="1" s="1"/>
  <c r="M106" i="1"/>
  <c r="J99" i="1"/>
  <c r="M185" i="1"/>
  <c r="L186" i="1"/>
  <c r="B186" i="1" s="1"/>
  <c r="L121" i="1"/>
  <c r="B121" i="1" s="1"/>
  <c r="M162" i="1"/>
  <c r="M116" i="1"/>
  <c r="J115" i="1"/>
  <c r="J116" i="1"/>
  <c r="L129" i="1"/>
  <c r="B129" i="1" s="1"/>
  <c r="M123" i="1"/>
  <c r="M157" i="1"/>
  <c r="M165" i="1"/>
  <c r="M122" i="1"/>
  <c r="M170" i="1"/>
  <c r="J185" i="1"/>
  <c r="L142" i="1"/>
  <c r="B142" i="1" s="1"/>
  <c r="M179" i="1"/>
  <c r="J127" i="1"/>
  <c r="L132" i="1"/>
  <c r="B132" i="1" s="1"/>
  <c r="M111" i="1"/>
  <c r="M174" i="1"/>
  <c r="J103" i="1"/>
  <c r="J98" i="1"/>
  <c r="J168" i="1"/>
  <c r="M91" i="1"/>
  <c r="M143" i="1"/>
  <c r="L166" i="1"/>
  <c r="B166" i="1" s="1"/>
  <c r="M160" i="1"/>
  <c r="J138" i="1"/>
  <c r="J125" i="1"/>
  <c r="M103" i="1"/>
  <c r="L160" i="1"/>
  <c r="B160" i="1" s="1"/>
  <c r="J175" i="1"/>
  <c r="S140" i="1"/>
  <c r="B55" i="1"/>
  <c r="S86" i="1"/>
  <c r="U101" i="1"/>
  <c r="S139" i="1"/>
  <c r="L155" i="1"/>
  <c r="B155" i="1" s="1"/>
  <c r="M128" i="1"/>
  <c r="L93" i="1"/>
  <c r="B93" i="1" s="1"/>
  <c r="J124" i="1"/>
  <c r="J133" i="1"/>
  <c r="M156" i="1"/>
  <c r="M129" i="1"/>
  <c r="L114" i="1"/>
  <c r="B114" i="1" s="1"/>
  <c r="J107" i="1"/>
  <c r="L100" i="1"/>
  <c r="B100" i="1" s="1"/>
  <c r="M109" i="1"/>
  <c r="J117" i="1"/>
  <c r="J141" i="1"/>
  <c r="J139" i="1"/>
  <c r="L135" i="1"/>
  <c r="B135" i="1" s="1"/>
  <c r="J114" i="1"/>
  <c r="J140" i="1"/>
  <c r="J89" i="1"/>
  <c r="M177" i="1"/>
  <c r="M94" i="1"/>
  <c r="J172" i="1"/>
  <c r="J110" i="1"/>
  <c r="J146" i="1"/>
  <c r="L105" i="1"/>
  <c r="B105" i="1" s="1"/>
  <c r="M187" i="1"/>
  <c r="M131" i="1"/>
  <c r="M148" i="1"/>
  <c r="L126" i="1"/>
  <c r="B126" i="1" s="1"/>
  <c r="J151" i="1"/>
  <c r="L112" i="1"/>
  <c r="B112" i="1" s="1"/>
  <c r="M104" i="1"/>
  <c r="M182" i="1"/>
  <c r="M118" i="1"/>
  <c r="M154" i="1"/>
  <c r="J111" i="1"/>
  <c r="J118" i="1"/>
  <c r="J154" i="1"/>
  <c r="M173" i="1"/>
  <c r="J174" i="1"/>
  <c r="L143" i="1"/>
  <c r="B143" i="1" s="1"/>
  <c r="L90" i="1"/>
  <c r="B90" i="1" s="1"/>
  <c r="M167" i="1"/>
  <c r="M188" i="1"/>
  <c r="H122" i="1"/>
  <c r="H76" i="1"/>
  <c r="H133" i="1"/>
  <c r="H108" i="1"/>
  <c r="J170" i="1"/>
  <c r="L94" i="1"/>
  <c r="B94" i="1" s="1"/>
  <c r="L106" i="1"/>
  <c r="B106" i="1" s="1"/>
  <c r="J123" i="1"/>
  <c r="J119" i="1"/>
  <c r="L139" i="1"/>
  <c r="B139" i="1" s="1"/>
  <c r="M184" i="1"/>
  <c r="J165" i="1"/>
  <c r="J108" i="1"/>
  <c r="L130" i="1"/>
  <c r="B130" i="1" s="1"/>
  <c r="L146" i="1"/>
  <c r="B146" i="1" s="1"/>
  <c r="M115" i="1"/>
  <c r="L185" i="1"/>
  <c r="B185" i="1" s="1"/>
  <c r="J155" i="1"/>
  <c r="M140" i="1"/>
  <c r="L122" i="1"/>
  <c r="B122" i="1" s="1"/>
  <c r="L156" i="1"/>
  <c r="B156" i="1" s="1"/>
  <c r="J88" i="1"/>
  <c r="M95" i="1"/>
  <c r="M176" i="1"/>
  <c r="L125" i="1"/>
  <c r="B125" i="1" s="1"/>
  <c r="J159" i="1"/>
  <c r="J143" i="1"/>
  <c r="M126" i="1"/>
  <c r="M147" i="1"/>
  <c r="J161" i="1"/>
  <c r="L113" i="1"/>
  <c r="B113" i="1" s="1"/>
  <c r="J187" i="1"/>
  <c r="J131" i="1"/>
  <c r="J132" i="1"/>
  <c r="J147" i="1"/>
  <c r="M110" i="1"/>
  <c r="J181" i="1"/>
  <c r="M145" i="1"/>
  <c r="L118" i="1"/>
  <c r="B118" i="1" s="1"/>
  <c r="Q134" i="1"/>
  <c r="U71" i="1"/>
  <c r="S123" i="1"/>
  <c r="S124" i="1"/>
  <c r="J169" i="1"/>
  <c r="L177" i="1"/>
  <c r="B177" i="1" s="1"/>
  <c r="M101" i="1"/>
  <c r="L128" i="1"/>
  <c r="B128" i="1" s="1"/>
  <c r="J149" i="1"/>
  <c r="M108" i="1"/>
  <c r="M186" i="1"/>
  <c r="M139" i="1"/>
  <c r="M134" i="1"/>
  <c r="L124" i="1"/>
  <c r="B124" i="1" s="1"/>
  <c r="M142" i="1"/>
  <c r="J128" i="1"/>
  <c r="J101" i="1"/>
  <c r="J162" i="1"/>
  <c r="L171" i="1"/>
  <c r="B171" i="1" s="1"/>
  <c r="M149" i="1"/>
  <c r="J163" i="1"/>
  <c r="L86" i="1"/>
  <c r="B86" i="1" s="1"/>
  <c r="L87" i="1"/>
  <c r="B87" i="1" s="1"/>
  <c r="J96" i="1"/>
  <c r="M151" i="1"/>
  <c r="J166" i="1"/>
  <c r="M168" i="1"/>
  <c r="M132" i="1"/>
  <c r="L96" i="1"/>
  <c r="B96" i="1" s="1"/>
  <c r="L137" i="1"/>
  <c r="B137" i="1" s="1"/>
  <c r="L138" i="1"/>
  <c r="B138" i="1" s="1"/>
  <c r="M130" i="1"/>
  <c r="J153" i="1"/>
  <c r="L175" i="1"/>
  <c r="B175" i="1" s="1"/>
  <c r="M136" i="1"/>
  <c r="M144" i="1"/>
  <c r="J130" i="1"/>
  <c r="L91" i="1"/>
  <c r="B91" i="1" s="1"/>
  <c r="M92" i="1"/>
  <c r="J152" i="1"/>
  <c r="L127" i="1"/>
  <c r="B127" i="1" s="1"/>
  <c r="L92" i="1"/>
  <c r="B92" i="1" s="1"/>
  <c r="J145" i="1"/>
  <c r="B60" i="1"/>
  <c r="U186" i="1"/>
  <c r="S87" i="1"/>
  <c r="H178" i="1"/>
  <c r="L176" i="1"/>
  <c r="B176" i="1" s="1"/>
  <c r="J87" i="1"/>
  <c r="M133" i="1"/>
  <c r="L157" i="1"/>
  <c r="B157" i="1" s="1"/>
  <c r="L178" i="1"/>
  <c r="B178" i="1" s="1"/>
  <c r="J157" i="1"/>
  <c r="J95" i="1"/>
  <c r="J179" i="1"/>
  <c r="L159" i="1"/>
  <c r="B159" i="1" s="1"/>
  <c r="J134" i="1"/>
  <c r="J109" i="1"/>
  <c r="M169" i="1"/>
  <c r="M163" i="1"/>
  <c r="M88" i="1"/>
  <c r="J186" i="1"/>
  <c r="L170" i="1"/>
  <c r="B170" i="1" s="1"/>
  <c r="L120" i="1"/>
  <c r="B120" i="1" s="1"/>
  <c r="J158" i="1"/>
  <c r="L102" i="1"/>
  <c r="B102" i="1" s="1"/>
  <c r="L103" i="1"/>
  <c r="B103" i="1" s="1"/>
  <c r="L188" i="1"/>
  <c r="B188" i="1" s="1"/>
  <c r="J173" i="1"/>
  <c r="J160" i="1"/>
  <c r="J142" i="1"/>
  <c r="L180" i="1"/>
  <c r="B180" i="1" s="1"/>
  <c r="J148" i="1"/>
  <c r="M102" i="1"/>
  <c r="L154" i="1"/>
  <c r="B154" i="1" s="1"/>
  <c r="M181" i="1"/>
  <c r="L182" i="1"/>
  <c r="B182" i="1" s="1"/>
  <c r="M146" i="1"/>
  <c r="J112" i="1"/>
  <c r="M161" i="1"/>
  <c r="L173" i="1"/>
  <c r="B173" i="1" s="1"/>
  <c r="L131" i="1"/>
  <c r="B131" i="1" s="1"/>
  <c r="L104" i="1"/>
  <c r="B104" i="1" s="1"/>
  <c r="J188" i="1"/>
  <c r="AU171" i="1"/>
  <c r="U123" i="1"/>
  <c r="AU88" i="1"/>
  <c r="M183" i="1"/>
  <c r="M100" i="1"/>
  <c r="L150" i="1"/>
  <c r="B150" i="1" s="1"/>
  <c r="J164" i="1"/>
  <c r="L89" i="1"/>
  <c r="B89" i="1" s="1"/>
  <c r="M99" i="1"/>
  <c r="M171" i="1"/>
  <c r="L162" i="1"/>
  <c r="B162" i="1" s="1"/>
  <c r="J150" i="1"/>
  <c r="J90" i="1"/>
  <c r="L140" i="1"/>
  <c r="B140" i="1" s="1"/>
  <c r="M135" i="1"/>
  <c r="J183" i="1"/>
  <c r="L109" i="1"/>
  <c r="B109" i="1" s="1"/>
  <c r="M89" i="1"/>
  <c r="L169" i="1"/>
  <c r="B169" i="1" s="1"/>
  <c r="J184" i="1"/>
  <c r="J129" i="1"/>
  <c r="L119" i="1"/>
  <c r="B119" i="1" s="1"/>
  <c r="L147" i="1"/>
  <c r="B147" i="1" s="1"/>
  <c r="M180" i="1"/>
  <c r="L172" i="1"/>
  <c r="B172" i="1" s="1"/>
  <c r="M112" i="1"/>
  <c r="L168" i="1"/>
  <c r="B168" i="1" s="1"/>
  <c r="L111" i="1"/>
  <c r="B111" i="1" s="1"/>
  <c r="L153" i="1"/>
  <c r="B153" i="1" s="1"/>
  <c r="M175" i="1"/>
  <c r="M90" i="1"/>
  <c r="L117" i="1"/>
  <c r="B117" i="1" s="1"/>
  <c r="M152" i="1"/>
  <c r="J102" i="1"/>
  <c r="M127" i="1"/>
  <c r="J104" i="1"/>
  <c r="J105" i="1"/>
  <c r="B80" i="1"/>
  <c r="H177" i="1"/>
  <c r="AU80" i="1"/>
  <c r="Q176" i="1"/>
  <c r="M93" i="1"/>
  <c r="J86" i="1"/>
  <c r="L116" i="1"/>
  <c r="B116" i="1" s="1"/>
  <c r="M124" i="1"/>
  <c r="M155" i="1"/>
  <c r="M107" i="1"/>
  <c r="J176" i="1"/>
  <c r="J156" i="1"/>
  <c r="L164" i="1"/>
  <c r="B164" i="1" s="1"/>
  <c r="M96" i="1"/>
  <c r="L163" i="1"/>
  <c r="B163" i="1" s="1"/>
  <c r="M158" i="1"/>
  <c r="M120" i="1"/>
  <c r="M87" i="1"/>
  <c r="J135" i="1"/>
  <c r="M150" i="1"/>
  <c r="L141" i="1"/>
  <c r="B141" i="1" s="1"/>
  <c r="L95" i="1"/>
  <c r="B95" i="1" s="1"/>
  <c r="J126" i="1"/>
  <c r="M121" i="1"/>
  <c r="L167" i="1"/>
  <c r="B167" i="1" s="1"/>
  <c r="L151" i="1"/>
  <c r="B151" i="1" s="1"/>
  <c r="L97" i="1"/>
  <c r="B97" i="1" s="1"/>
  <c r="M98" i="1"/>
  <c r="L179" i="1"/>
  <c r="B179" i="1" s="1"/>
  <c r="M137" i="1"/>
  <c r="J121" i="1"/>
  <c r="J167" i="1"/>
  <c r="M138" i="1"/>
  <c r="M105" i="1"/>
  <c r="M166" i="1"/>
  <c r="L181" i="1"/>
  <c r="B181" i="1" s="1"/>
  <c r="J136" i="1"/>
  <c r="J137" i="1"/>
  <c r="M113" i="1"/>
  <c r="J182" i="1"/>
  <c r="J91" i="1"/>
  <c r="J144" i="1"/>
  <c r="L145" i="1"/>
  <c r="B145" i="1" s="1"/>
  <c r="AU110" i="1"/>
  <c r="S88" i="1"/>
  <c r="H136" i="1"/>
  <c r="H156" i="1"/>
  <c r="L133" i="1"/>
  <c r="B133" i="1" s="1"/>
  <c r="L99" i="1"/>
  <c r="B99" i="1" s="1"/>
  <c r="M141" i="1"/>
  <c r="L165" i="1"/>
  <c r="B165" i="1" s="1"/>
  <c r="L183" i="1"/>
  <c r="B183" i="1" s="1"/>
  <c r="L88" i="1"/>
  <c r="B88" i="1" s="1"/>
  <c r="L123" i="1"/>
  <c r="B123" i="1" s="1"/>
  <c r="J94" i="1"/>
  <c r="J93" i="1"/>
  <c r="L184" i="1"/>
  <c r="B184" i="1" s="1"/>
  <c r="J171" i="1"/>
  <c r="J178" i="1"/>
  <c r="J106" i="1"/>
  <c r="J177" i="1"/>
  <c r="M114" i="1"/>
  <c r="L107" i="1"/>
  <c r="B107" i="1" s="1"/>
  <c r="L108" i="1"/>
  <c r="B108" i="1" s="1"/>
  <c r="M86" i="1"/>
  <c r="M119" i="1"/>
  <c r="L158" i="1"/>
  <c r="B158" i="1" s="1"/>
  <c r="M125" i="1"/>
  <c r="L152" i="1"/>
  <c r="B152" i="1" s="1"/>
  <c r="L136" i="1"/>
  <c r="B136" i="1" s="1"/>
  <c r="J92" i="1"/>
  <c r="M172" i="1"/>
  <c r="J113" i="1"/>
  <c r="L187" i="1"/>
  <c r="B187" i="1" s="1"/>
  <c r="M153" i="1"/>
  <c r="M117" i="1"/>
  <c r="J180" i="1"/>
  <c r="L174" i="1"/>
  <c r="B174" i="1" s="1"/>
  <c r="L148" i="1"/>
  <c r="B148" i="1" s="1"/>
  <c r="M97" i="1"/>
  <c r="L98" i="1"/>
  <c r="B98" i="1" s="1"/>
  <c r="M159" i="1"/>
  <c r="L144" i="1"/>
  <c r="B144" i="1" s="1"/>
  <c r="L110" i="1"/>
  <c r="B110" i="1" s="1"/>
  <c r="J97" i="1"/>
  <c r="L161" i="1"/>
  <c r="B161" i="1" s="1"/>
  <c r="Q69" i="1"/>
  <c r="B38" i="1"/>
  <c r="AU93" i="1"/>
  <c r="S76" i="1"/>
  <c r="D124" i="1"/>
  <c r="D125" i="1"/>
  <c r="B79" i="1"/>
  <c r="U82" i="1"/>
  <c r="U102" i="1"/>
  <c r="U107" i="1"/>
  <c r="Q87" i="1"/>
  <c r="AU169" i="1"/>
  <c r="U176" i="1"/>
  <c r="B3" i="1"/>
  <c r="U168" i="1"/>
  <c r="S180" i="1"/>
  <c r="AU147" i="1"/>
  <c r="B11" i="1"/>
  <c r="AU136" i="1"/>
  <c r="AU104" i="1"/>
  <c r="S96" i="1"/>
  <c r="S70" i="1"/>
  <c r="B21" i="1"/>
  <c r="B81" i="1"/>
  <c r="H170" i="1"/>
  <c r="S90" i="1"/>
  <c r="U83" i="1"/>
  <c r="S100" i="1"/>
  <c r="S178" i="1"/>
  <c r="S82" i="1"/>
  <c r="U170" i="1"/>
  <c r="Q148" i="1"/>
  <c r="Q113" i="1"/>
  <c r="U73" i="1"/>
  <c r="U161" i="1"/>
  <c r="S130" i="1"/>
  <c r="Q136" i="1"/>
  <c r="B43" i="1"/>
  <c r="S183" i="1"/>
  <c r="AU126" i="1"/>
  <c r="U88" i="1"/>
  <c r="Q131" i="1"/>
  <c r="B64" i="1"/>
  <c r="S77" i="1"/>
  <c r="Q166" i="1"/>
  <c r="H77" i="1"/>
  <c r="B82" i="1"/>
  <c r="AU178" i="1"/>
  <c r="AU170" i="1"/>
  <c r="B72" i="1"/>
  <c r="S119" i="1"/>
  <c r="Q180" i="1"/>
  <c r="S146" i="1"/>
  <c r="U131" i="1"/>
  <c r="AU113" i="1"/>
  <c r="Q127" i="1"/>
  <c r="S143" i="1"/>
  <c r="Q126" i="1"/>
  <c r="AU83" i="1"/>
  <c r="S78" i="1"/>
  <c r="AU133" i="1"/>
  <c r="AU116" i="1"/>
  <c r="Q119" i="1"/>
  <c r="U75" i="1"/>
  <c r="U158" i="1"/>
  <c r="H143" i="1"/>
  <c r="U74" i="1"/>
  <c r="B5" i="1"/>
  <c r="B70" i="1"/>
  <c r="AU72" i="1"/>
  <c r="AU69" i="1"/>
  <c r="S126" i="1"/>
  <c r="AU143" i="1"/>
  <c r="U90" i="1"/>
  <c r="H73" i="1"/>
  <c r="H84" i="1"/>
  <c r="S75" i="1"/>
  <c r="U135" i="1"/>
  <c r="Q117" i="1"/>
  <c r="H149" i="1"/>
  <c r="B10" i="1"/>
  <c r="U106" i="1"/>
  <c r="U95" i="1"/>
  <c r="AU73" i="1"/>
  <c r="S163" i="1"/>
  <c r="U171" i="1"/>
  <c r="AU100" i="1"/>
  <c r="H146" i="1"/>
  <c r="H151" i="1"/>
  <c r="Q123" i="1"/>
  <c r="H71" i="1"/>
  <c r="D158" i="1"/>
  <c r="S188" i="1"/>
  <c r="U182" i="1"/>
  <c r="Q159" i="1"/>
  <c r="B58" i="1"/>
  <c r="AU123" i="1"/>
  <c r="H114" i="1"/>
  <c r="B36" i="1"/>
  <c r="Q167" i="1"/>
  <c r="B6" i="1"/>
  <c r="AU172" i="1"/>
  <c r="Q188" i="1"/>
  <c r="H188" i="1"/>
  <c r="Q118" i="1"/>
  <c r="U146" i="1"/>
  <c r="AU124" i="1"/>
  <c r="Q99" i="1"/>
  <c r="Q172" i="1"/>
  <c r="AU162" i="1"/>
  <c r="U138" i="1"/>
  <c r="H109" i="1"/>
  <c r="Q128" i="1"/>
  <c r="AU71" i="1"/>
  <c r="S95" i="1"/>
  <c r="S149" i="1"/>
  <c r="H96" i="1"/>
  <c r="Q112" i="1"/>
  <c r="Q92" i="1"/>
  <c r="U105" i="1"/>
  <c r="Q154" i="1"/>
  <c r="AU179" i="1"/>
  <c r="B29" i="1"/>
  <c r="B73" i="1"/>
  <c r="B45" i="1"/>
  <c r="Q162" i="1"/>
  <c r="H147" i="1"/>
  <c r="Q121" i="1"/>
  <c r="S151" i="1"/>
  <c r="Q90" i="1"/>
  <c r="H142" i="1"/>
  <c r="S117" i="1"/>
  <c r="S101" i="1"/>
  <c r="S155" i="1"/>
  <c r="B31" i="1"/>
  <c r="H150" i="1"/>
  <c r="Q145" i="1"/>
  <c r="U175" i="1"/>
  <c r="H81" i="1"/>
  <c r="S160" i="1"/>
  <c r="S159" i="1"/>
  <c r="Q153" i="1"/>
  <c r="U121" i="1"/>
  <c r="Q94" i="1"/>
  <c r="AU150" i="1"/>
  <c r="B48" i="1"/>
  <c r="S165" i="1"/>
  <c r="B50" i="1"/>
  <c r="H134" i="1"/>
  <c r="B67" i="1"/>
  <c r="U185" i="1"/>
  <c r="H181" i="1"/>
  <c r="H91" i="1"/>
  <c r="U118" i="1"/>
  <c r="S138" i="1"/>
  <c r="U151" i="1"/>
  <c r="S154" i="1"/>
  <c r="S172" i="1"/>
  <c r="Q181" i="1"/>
  <c r="AU144" i="1"/>
  <c r="U111" i="1"/>
  <c r="H116" i="1"/>
  <c r="Q89" i="1"/>
  <c r="B84" i="1"/>
  <c r="U140" i="1"/>
  <c r="U130" i="1"/>
  <c r="Q109" i="1"/>
  <c r="AU135" i="1"/>
  <c r="S158" i="1"/>
  <c r="S135" i="1"/>
  <c r="H176" i="1"/>
  <c r="U156" i="1"/>
  <c r="Q178" i="1"/>
  <c r="Q105" i="1"/>
  <c r="H127" i="1"/>
  <c r="Q169" i="1"/>
  <c r="AU167" i="1"/>
  <c r="S105" i="1"/>
  <c r="U96" i="1"/>
  <c r="S129" i="1"/>
  <c r="AU122" i="1"/>
  <c r="U152" i="1"/>
  <c r="S157" i="1"/>
  <c r="Q160" i="1"/>
  <c r="U103" i="1"/>
  <c r="U92" i="1"/>
  <c r="H153" i="1"/>
  <c r="B17" i="1"/>
  <c r="Q143" i="1"/>
  <c r="B52" i="1"/>
  <c r="AU90" i="1"/>
  <c r="S171" i="1"/>
  <c r="S106" i="1"/>
  <c r="H95" i="1"/>
  <c r="AU158" i="1"/>
  <c r="S174" i="1"/>
  <c r="Q156" i="1"/>
  <c r="Q155" i="1"/>
  <c r="AU157" i="1"/>
  <c r="Q71" i="1"/>
  <c r="U129" i="1"/>
  <c r="S98" i="1"/>
  <c r="U126" i="1"/>
  <c r="U127" i="1"/>
  <c r="S144" i="1"/>
  <c r="U181" i="1"/>
  <c r="H117" i="1"/>
  <c r="H115" i="1"/>
  <c r="S83" i="1"/>
  <c r="U89" i="1"/>
  <c r="H88" i="1"/>
  <c r="H126" i="1"/>
  <c r="U142" i="1"/>
  <c r="AU74" i="1"/>
  <c r="AU105" i="1"/>
  <c r="B74" i="1"/>
  <c r="H80" i="1"/>
  <c r="AU141" i="1"/>
  <c r="AU165" i="1"/>
  <c r="H94" i="1"/>
  <c r="U114" i="1"/>
  <c r="U159" i="1"/>
  <c r="AU148" i="1"/>
  <c r="S187" i="1"/>
  <c r="Q103" i="1"/>
  <c r="Q82" i="1"/>
  <c r="AU91" i="1"/>
  <c r="B51" i="1"/>
  <c r="Q78" i="1"/>
  <c r="U149" i="1"/>
  <c r="H111" i="1"/>
  <c r="B61" i="1"/>
  <c r="Q76" i="1"/>
  <c r="U133" i="1"/>
  <c r="S102" i="1"/>
  <c r="H87" i="1"/>
  <c r="H166" i="1"/>
  <c r="H102" i="1"/>
  <c r="S152" i="1"/>
  <c r="B16" i="1"/>
  <c r="Q70" i="1"/>
  <c r="H138" i="1"/>
  <c r="Q161" i="1"/>
  <c r="S103" i="1"/>
  <c r="AU111" i="1"/>
  <c r="S142" i="1"/>
  <c r="U150" i="1"/>
  <c r="S150" i="1"/>
  <c r="U177" i="1"/>
  <c r="B20" i="1"/>
  <c r="B83" i="1"/>
  <c r="Q108" i="1"/>
  <c r="U84" i="1"/>
  <c r="H157" i="1"/>
  <c r="B33" i="1"/>
  <c r="B78" i="1"/>
  <c r="B26" i="1"/>
  <c r="U169" i="1"/>
  <c r="G85" i="1"/>
  <c r="F85" i="1"/>
  <c r="E85" i="1" s="1"/>
  <c r="BF85" i="1"/>
  <c r="X10" i="8"/>
  <c r="X18" i="8"/>
  <c r="X8" i="8"/>
  <c r="C24" i="5"/>
  <c r="AW190" i="1"/>
  <c r="AW112" i="1"/>
  <c r="AV134" i="1"/>
  <c r="AW76" i="1"/>
  <c r="AV107" i="1"/>
  <c r="AV123" i="1"/>
  <c r="AV113" i="1"/>
  <c r="AW119" i="1"/>
  <c r="AV174" i="1"/>
  <c r="AW150" i="1"/>
  <c r="AV185" i="1"/>
  <c r="AW116" i="1"/>
  <c r="AV158" i="1"/>
  <c r="AV106" i="1"/>
  <c r="AV168" i="1"/>
  <c r="AV124" i="1"/>
  <c r="AW106" i="1"/>
  <c r="AW164" i="1"/>
  <c r="AW169" i="1"/>
  <c r="AV101" i="1"/>
  <c r="AW137" i="1"/>
  <c r="AV165" i="1"/>
  <c r="AV161" i="1"/>
  <c r="AV166" i="1"/>
  <c r="AV188" i="1"/>
  <c r="AW163" i="1"/>
  <c r="AW107" i="1"/>
  <c r="AV132" i="1"/>
  <c r="AW152" i="1"/>
  <c r="AW158" i="1"/>
  <c r="AW178" i="1"/>
  <c r="AW101" i="1"/>
  <c r="AV162" i="1"/>
  <c r="AV190" i="1"/>
  <c r="AW144" i="1"/>
  <c r="AV102" i="1"/>
  <c r="AW71" i="1"/>
  <c r="AW82" i="1"/>
  <c r="AV92" i="1"/>
  <c r="AV108" i="1"/>
  <c r="AW183" i="1"/>
  <c r="AW104" i="1"/>
  <c r="AV96" i="1"/>
  <c r="AW110" i="1"/>
  <c r="AW133" i="1"/>
  <c r="AW125" i="1"/>
  <c r="AW151" i="1"/>
  <c r="AV110" i="1"/>
  <c r="AV163" i="1"/>
  <c r="AV94" i="1"/>
  <c r="AW159" i="1"/>
  <c r="AW154" i="1"/>
  <c r="AW129" i="1"/>
  <c r="AV159" i="1"/>
  <c r="AV73" i="1"/>
  <c r="AW105" i="1"/>
  <c r="AW141" i="1"/>
  <c r="AW109" i="1"/>
  <c r="AW182" i="1"/>
  <c r="AV76" i="1"/>
  <c r="AW171" i="1"/>
  <c r="AW179" i="1"/>
  <c r="AW118" i="1"/>
  <c r="AW90" i="1"/>
  <c r="AW139" i="1"/>
  <c r="AV186" i="1"/>
  <c r="AV69" i="1"/>
  <c r="AV129" i="1"/>
  <c r="AW89" i="1"/>
  <c r="AW134" i="1"/>
  <c r="AW189" i="1"/>
  <c r="AW70" i="1"/>
  <c r="AW126" i="1"/>
  <c r="AV88" i="1"/>
  <c r="AW138" i="1"/>
  <c r="AV91" i="1"/>
  <c r="AW162" i="1"/>
  <c r="AW174" i="1"/>
  <c r="AV75" i="1"/>
  <c r="AV109" i="1"/>
  <c r="AW153" i="1"/>
  <c r="AW181" i="1"/>
  <c r="AV83" i="1"/>
  <c r="AW155" i="1"/>
  <c r="AV126" i="1"/>
  <c r="AV170" i="1"/>
  <c r="AW166" i="1"/>
  <c r="AW100" i="1"/>
  <c r="AW86" i="1"/>
  <c r="AW136" i="1"/>
  <c r="AV142" i="1"/>
  <c r="AV184" i="1"/>
  <c r="AW113" i="1"/>
  <c r="AV116" i="1"/>
  <c r="AW84" i="1"/>
  <c r="AV152" i="1"/>
  <c r="AV104" i="1"/>
  <c r="AV183" i="1"/>
  <c r="AW148" i="1"/>
  <c r="AV145" i="1"/>
  <c r="AW99" i="1"/>
  <c r="AW96" i="1"/>
  <c r="AW108" i="1"/>
  <c r="AV189" i="1"/>
  <c r="AV118" i="1"/>
  <c r="AW111" i="1"/>
  <c r="AV179" i="1"/>
  <c r="AW160" i="1"/>
  <c r="AV138" i="1"/>
  <c r="AW167" i="1"/>
  <c r="AV160" i="1"/>
  <c r="AV86" i="1"/>
  <c r="AW117" i="1"/>
  <c r="AW173" i="1"/>
  <c r="AV135" i="1"/>
  <c r="AV146" i="1"/>
  <c r="AW103" i="1"/>
  <c r="AW147" i="1"/>
  <c r="AW175" i="1"/>
  <c r="AW92" i="1"/>
  <c r="AV154" i="1"/>
  <c r="AW130" i="1"/>
  <c r="AV130" i="1"/>
  <c r="AW78" i="1"/>
  <c r="AW124" i="1"/>
  <c r="AV114" i="1"/>
  <c r="AV119" i="1"/>
  <c r="AV89" i="1"/>
  <c r="AW123" i="1"/>
  <c r="AW115" i="1"/>
  <c r="AW73" i="1"/>
  <c r="AV140" i="1"/>
  <c r="AV136" i="1"/>
  <c r="AV176" i="1"/>
  <c r="AV191" i="1"/>
  <c r="AW120" i="1"/>
  <c r="AW132" i="1"/>
  <c r="AW97" i="1"/>
  <c r="AW187" i="1"/>
  <c r="AW192" i="1"/>
  <c r="AV175" i="1"/>
  <c r="AV77" i="1"/>
  <c r="AW83" i="1"/>
  <c r="AW131" i="1"/>
  <c r="AV84" i="1"/>
  <c r="AW157" i="1"/>
  <c r="AW185" i="1"/>
  <c r="AW168" i="1"/>
  <c r="AV117" i="1"/>
  <c r="AW186" i="1"/>
  <c r="AV156" i="1"/>
  <c r="AV100" i="1"/>
  <c r="AV120" i="1"/>
  <c r="AW77" i="1"/>
  <c r="AV133" i="1"/>
  <c r="AW128" i="1"/>
  <c r="AV139" i="1"/>
  <c r="AV87" i="1"/>
  <c r="AV128" i="1"/>
  <c r="AV82" i="1"/>
  <c r="AV80" i="1"/>
  <c r="AW135" i="1"/>
  <c r="AW127" i="1"/>
  <c r="AV74" i="1"/>
  <c r="AW87" i="1"/>
  <c r="AV144" i="1"/>
  <c r="AV180" i="1"/>
  <c r="AW91" i="1"/>
  <c r="AW98" i="1"/>
  <c r="AW94" i="1"/>
  <c r="AV115" i="1"/>
  <c r="AW81" i="1"/>
  <c r="AW75" i="1"/>
  <c r="AV131" i="1"/>
  <c r="AV148" i="1"/>
  <c r="AV192" i="1"/>
  <c r="AV112" i="1"/>
  <c r="AV172" i="1"/>
  <c r="AV173" i="1"/>
  <c r="AW149" i="1"/>
  <c r="AV81" i="1"/>
  <c r="AW102" i="1"/>
  <c r="AV153" i="1"/>
  <c r="AV151" i="1"/>
  <c r="AV141" i="1"/>
  <c r="AV157" i="1"/>
  <c r="AW93" i="1"/>
  <c r="AW72" i="1"/>
  <c r="AV95" i="1"/>
  <c r="AW80" i="1"/>
  <c r="AV177" i="1"/>
  <c r="AV79" i="1"/>
  <c r="AV164" i="1"/>
  <c r="AV111" i="1"/>
  <c r="AV125" i="1"/>
  <c r="AW122" i="1"/>
  <c r="AV143" i="1"/>
  <c r="AV99" i="1"/>
  <c r="AW95" i="1"/>
  <c r="AV97" i="1"/>
  <c r="AV171" i="1"/>
  <c r="AV93" i="1"/>
  <c r="AV150" i="1"/>
  <c r="AV121" i="1"/>
  <c r="AW145" i="1"/>
  <c r="AW142" i="1"/>
  <c r="AV127" i="1"/>
  <c r="AV187" i="1"/>
  <c r="AV103" i="1"/>
  <c r="AW79" i="1"/>
  <c r="AW191" i="1"/>
  <c r="AV90" i="1"/>
  <c r="AV155" i="1"/>
  <c r="AW74" i="1"/>
  <c r="AV182" i="1"/>
  <c r="AV105" i="1"/>
  <c r="AV78" i="1"/>
  <c r="AV181" i="1"/>
  <c r="AW170" i="1"/>
  <c r="AV149" i="1"/>
  <c r="AV71" i="1"/>
  <c r="AW184" i="1"/>
  <c r="AV178" i="1"/>
  <c r="AV169" i="1"/>
  <c r="AW143" i="1"/>
  <c r="AW146" i="1"/>
  <c r="AV122" i="1"/>
  <c r="AW156" i="1"/>
  <c r="AW172" i="1"/>
  <c r="AW177" i="1"/>
  <c r="AV70" i="1"/>
  <c r="AW165" i="1"/>
  <c r="AW88" i="1"/>
  <c r="AW121" i="1"/>
  <c r="AW176" i="1"/>
  <c r="AV147" i="1"/>
  <c r="AW69" i="1"/>
  <c r="AV72" i="1"/>
  <c r="AW188" i="1"/>
  <c r="AW180" i="1"/>
  <c r="AW114" i="1"/>
  <c r="AV167" i="1"/>
  <c r="AV137" i="1"/>
  <c r="AV98" i="1"/>
  <c r="AW140" i="1"/>
  <c r="AW161" i="1"/>
  <c r="G190" i="1" l="1"/>
  <c r="F190" i="1"/>
  <c r="E190" i="1" s="1"/>
  <c r="BF190" i="1"/>
  <c r="G192" i="1"/>
  <c r="F192" i="1"/>
  <c r="E192" i="1" s="1"/>
  <c r="BF192" i="1"/>
  <c r="G189" i="1"/>
  <c r="F189" i="1"/>
  <c r="E189" i="1" s="1"/>
  <c r="BF189" i="1"/>
  <c r="G191" i="1"/>
  <c r="F191" i="1"/>
  <c r="E191" i="1" s="1"/>
  <c r="BF191" i="1"/>
  <c r="G116" i="1"/>
  <c r="F116" i="1"/>
  <c r="E116" i="1" s="1"/>
  <c r="BF116" i="1"/>
  <c r="G78" i="1"/>
  <c r="F78" i="1"/>
  <c r="E78" i="1" s="1"/>
  <c r="BF78" i="1"/>
  <c r="G109" i="1"/>
  <c r="F109" i="1"/>
  <c r="E109" i="1" s="1"/>
  <c r="BF109" i="1"/>
  <c r="G172" i="1"/>
  <c r="F172" i="1"/>
  <c r="E172" i="1" s="1"/>
  <c r="BF172" i="1"/>
  <c r="G169" i="1"/>
  <c r="F169" i="1"/>
  <c r="E169" i="1" s="1"/>
  <c r="BF169" i="1"/>
  <c r="G148" i="1"/>
  <c r="F148" i="1"/>
  <c r="E148" i="1" s="1"/>
  <c r="BF148" i="1"/>
  <c r="G100" i="1"/>
  <c r="F100" i="1"/>
  <c r="E100" i="1" s="1"/>
  <c r="BF100" i="1"/>
  <c r="G86" i="1"/>
  <c r="F86" i="1"/>
  <c r="E86" i="1" s="1"/>
  <c r="BF86" i="1"/>
  <c r="G129" i="1"/>
  <c r="F129" i="1"/>
  <c r="E129" i="1" s="1"/>
  <c r="BF129" i="1"/>
  <c r="G185" i="1"/>
  <c r="F185" i="1"/>
  <c r="E185" i="1" s="1"/>
  <c r="BF185" i="1"/>
  <c r="G161" i="1"/>
  <c r="F161" i="1"/>
  <c r="E161" i="1" s="1"/>
  <c r="BF161" i="1"/>
  <c r="G115" i="1"/>
  <c r="F115" i="1"/>
  <c r="E115" i="1" s="1"/>
  <c r="BF115" i="1"/>
  <c r="G150" i="1"/>
  <c r="F150" i="1"/>
  <c r="E150" i="1" s="1"/>
  <c r="BF150" i="1"/>
  <c r="G143" i="1"/>
  <c r="F143" i="1"/>
  <c r="E143" i="1" s="1"/>
  <c r="BF143" i="1"/>
  <c r="G137" i="1"/>
  <c r="F137" i="1"/>
  <c r="E137" i="1" s="1"/>
  <c r="BF137" i="1"/>
  <c r="G167" i="1"/>
  <c r="F167" i="1"/>
  <c r="E167" i="1" s="1"/>
  <c r="BF167" i="1"/>
  <c r="G136" i="1"/>
  <c r="F136" i="1"/>
  <c r="E136" i="1" s="1"/>
  <c r="BF136" i="1"/>
  <c r="G84" i="1"/>
  <c r="F84" i="1"/>
  <c r="E84" i="1" s="1"/>
  <c r="BF84" i="1"/>
  <c r="G90" i="1"/>
  <c r="F90" i="1"/>
  <c r="E90" i="1" s="1"/>
  <c r="BF90" i="1"/>
  <c r="G155" i="1"/>
  <c r="F155" i="1"/>
  <c r="E155" i="1" s="1"/>
  <c r="BF155" i="1"/>
  <c r="G126" i="1"/>
  <c r="F126" i="1"/>
  <c r="E126" i="1" s="1"/>
  <c r="BF126" i="1"/>
  <c r="G135" i="1"/>
  <c r="F135" i="1"/>
  <c r="E135" i="1" s="1"/>
  <c r="BF135" i="1"/>
  <c r="G124" i="1"/>
  <c r="F124" i="1"/>
  <c r="E124" i="1" s="1"/>
  <c r="BF124" i="1"/>
  <c r="G177" i="1"/>
  <c r="F177" i="1"/>
  <c r="E177" i="1" s="1"/>
  <c r="BF177" i="1"/>
  <c r="G74" i="1"/>
  <c r="F74" i="1"/>
  <c r="E74" i="1" s="1"/>
  <c r="BF74" i="1"/>
  <c r="G87" i="1"/>
  <c r="F87" i="1"/>
  <c r="E87" i="1" s="1"/>
  <c r="BF87" i="1"/>
  <c r="G88" i="1"/>
  <c r="F88" i="1"/>
  <c r="E88" i="1" s="1"/>
  <c r="BF88" i="1"/>
  <c r="G79" i="1"/>
  <c r="F79" i="1"/>
  <c r="E79" i="1" s="1"/>
  <c r="BF79" i="1"/>
  <c r="G110" i="1"/>
  <c r="F110" i="1"/>
  <c r="E110" i="1" s="1"/>
  <c r="BF110" i="1"/>
  <c r="G72" i="1"/>
  <c r="F72" i="1"/>
  <c r="E72" i="1" s="1"/>
  <c r="BF72" i="1"/>
  <c r="G178" i="1"/>
  <c r="F178" i="1"/>
  <c r="E178" i="1" s="1"/>
  <c r="BF178" i="1"/>
  <c r="G182" i="1"/>
  <c r="F182" i="1"/>
  <c r="E182" i="1" s="1"/>
  <c r="BF182" i="1"/>
  <c r="G174" i="1"/>
  <c r="F174" i="1"/>
  <c r="E174" i="1" s="1"/>
  <c r="BF174" i="1"/>
  <c r="G104" i="1"/>
  <c r="F104" i="1"/>
  <c r="E104" i="1" s="1"/>
  <c r="BF104" i="1"/>
  <c r="G71" i="1"/>
  <c r="F71" i="1"/>
  <c r="E71" i="1" s="1"/>
  <c r="BF71" i="1"/>
  <c r="G186" i="1"/>
  <c r="F186" i="1"/>
  <c r="E186" i="1" s="1"/>
  <c r="BF186" i="1"/>
  <c r="G165" i="1"/>
  <c r="F165" i="1"/>
  <c r="E165" i="1" s="1"/>
  <c r="BF165" i="1"/>
  <c r="G183" i="1"/>
  <c r="F183" i="1"/>
  <c r="E183" i="1" s="1"/>
  <c r="BF183" i="1"/>
  <c r="G168" i="1"/>
  <c r="F168" i="1"/>
  <c r="E168" i="1" s="1"/>
  <c r="BF168" i="1"/>
  <c r="G93" i="1"/>
  <c r="F93" i="1"/>
  <c r="E93" i="1" s="1"/>
  <c r="BF93" i="1"/>
  <c r="G105" i="1"/>
  <c r="F105" i="1"/>
  <c r="E105" i="1" s="1"/>
  <c r="BF105" i="1"/>
  <c r="G114" i="1"/>
  <c r="F114" i="1"/>
  <c r="E114" i="1" s="1"/>
  <c r="BF114" i="1"/>
  <c r="G187" i="1"/>
  <c r="F187" i="1"/>
  <c r="E187" i="1" s="1"/>
  <c r="BF187" i="1"/>
  <c r="G89" i="1"/>
  <c r="F89" i="1"/>
  <c r="E89" i="1" s="1"/>
  <c r="BF89" i="1"/>
  <c r="G139" i="1"/>
  <c r="F139" i="1"/>
  <c r="E139" i="1" s="1"/>
  <c r="BF139" i="1"/>
  <c r="G188" i="1"/>
  <c r="F188" i="1"/>
  <c r="E188" i="1" s="1"/>
  <c r="BF188" i="1"/>
  <c r="G75" i="1"/>
  <c r="F75" i="1"/>
  <c r="E75" i="1" s="1"/>
  <c r="BF75" i="1"/>
  <c r="G181" i="1"/>
  <c r="F181" i="1"/>
  <c r="E181" i="1" s="1"/>
  <c r="BF181" i="1"/>
  <c r="G81" i="1"/>
  <c r="F81" i="1"/>
  <c r="E81" i="1" s="1"/>
  <c r="BF81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17" i="1"/>
  <c r="F117" i="1"/>
  <c r="E117" i="1" s="1"/>
  <c r="BF117" i="1"/>
  <c r="G142" i="1"/>
  <c r="F142" i="1"/>
  <c r="E142" i="1" s="1"/>
  <c r="BF142" i="1"/>
  <c r="G108" i="1"/>
  <c r="F108" i="1"/>
  <c r="E108" i="1" s="1"/>
  <c r="BF108" i="1"/>
  <c r="G170" i="1"/>
  <c r="F170" i="1"/>
  <c r="E170" i="1" s="1"/>
  <c r="BF170" i="1"/>
  <c r="G101" i="1"/>
  <c r="F101" i="1"/>
  <c r="E101" i="1" s="1"/>
  <c r="BF101" i="1"/>
  <c r="G83" i="1"/>
  <c r="F83" i="1"/>
  <c r="E83" i="1" s="1"/>
  <c r="BF83" i="1"/>
  <c r="G147" i="1"/>
  <c r="F147" i="1"/>
  <c r="E147" i="1" s="1"/>
  <c r="BF147" i="1"/>
  <c r="G159" i="1"/>
  <c r="F159" i="1"/>
  <c r="E159" i="1" s="1"/>
  <c r="BF159" i="1"/>
  <c r="G158" i="1"/>
  <c r="F158" i="1"/>
  <c r="E158" i="1" s="1"/>
  <c r="BF158" i="1"/>
  <c r="G157" i="1"/>
  <c r="F157" i="1"/>
  <c r="E157" i="1" s="1"/>
  <c r="BF157" i="1"/>
  <c r="G131" i="1"/>
  <c r="F131" i="1"/>
  <c r="E131" i="1" s="1"/>
  <c r="BF131" i="1"/>
  <c r="G102" i="1"/>
  <c r="F102" i="1"/>
  <c r="E102" i="1" s="1"/>
  <c r="BF102" i="1"/>
  <c r="G128" i="1"/>
  <c r="F128" i="1"/>
  <c r="E128" i="1" s="1"/>
  <c r="BF128" i="1"/>
  <c r="G77" i="1"/>
  <c r="F77" i="1"/>
  <c r="E77" i="1" s="1"/>
  <c r="BF77" i="1"/>
  <c r="G95" i="1"/>
  <c r="F95" i="1"/>
  <c r="E95" i="1" s="1"/>
  <c r="BF95" i="1"/>
  <c r="G111" i="1"/>
  <c r="F111" i="1"/>
  <c r="E111" i="1" s="1"/>
  <c r="BF111" i="1"/>
  <c r="G96" i="1"/>
  <c r="F96" i="1"/>
  <c r="E96" i="1" s="1"/>
  <c r="BF96" i="1"/>
  <c r="G94" i="1"/>
  <c r="F94" i="1"/>
  <c r="E94" i="1" s="1"/>
  <c r="BF94" i="1"/>
  <c r="G130" i="1"/>
  <c r="F130" i="1"/>
  <c r="E130" i="1" s="1"/>
  <c r="BF130" i="1"/>
  <c r="G120" i="1"/>
  <c r="F120" i="1"/>
  <c r="E120" i="1" s="1"/>
  <c r="BF120" i="1"/>
  <c r="G180" i="1"/>
  <c r="F180" i="1"/>
  <c r="E180" i="1" s="1"/>
  <c r="BF180" i="1"/>
  <c r="G127" i="1"/>
  <c r="F127" i="1"/>
  <c r="E127" i="1" s="1"/>
  <c r="BF127" i="1"/>
  <c r="G70" i="1"/>
  <c r="F70" i="1"/>
  <c r="E70" i="1" s="1"/>
  <c r="BF70" i="1"/>
  <c r="G97" i="1"/>
  <c r="F97" i="1"/>
  <c r="E97" i="1" s="1"/>
  <c r="BF97" i="1"/>
  <c r="G107" i="1"/>
  <c r="F107" i="1"/>
  <c r="E107" i="1" s="1"/>
  <c r="BF107" i="1"/>
  <c r="G73" i="1"/>
  <c r="F73" i="1"/>
  <c r="E73" i="1" s="1"/>
  <c r="BF73" i="1"/>
  <c r="G80" i="1"/>
  <c r="F80" i="1"/>
  <c r="E80" i="1" s="1"/>
  <c r="BF80" i="1"/>
  <c r="G184" i="1"/>
  <c r="F184" i="1"/>
  <c r="E184" i="1" s="1"/>
  <c r="BF184" i="1"/>
  <c r="G164" i="1"/>
  <c r="F164" i="1"/>
  <c r="E164" i="1" s="1"/>
  <c r="BF164" i="1"/>
  <c r="G103" i="1"/>
  <c r="F103" i="1"/>
  <c r="E103" i="1" s="1"/>
  <c r="BF103" i="1"/>
  <c r="G82" i="1"/>
  <c r="F82" i="1"/>
  <c r="E82" i="1" s="1"/>
  <c r="BF82" i="1"/>
  <c r="G162" i="1"/>
  <c r="F162" i="1"/>
  <c r="E162" i="1" s="1"/>
  <c r="BF162" i="1"/>
  <c r="G176" i="1"/>
  <c r="F176" i="1"/>
  <c r="E176" i="1" s="1"/>
  <c r="BF176" i="1"/>
  <c r="G144" i="1"/>
  <c r="F144" i="1"/>
  <c r="E144" i="1" s="1"/>
  <c r="BF144" i="1"/>
  <c r="G156" i="1"/>
  <c r="F156" i="1"/>
  <c r="E156" i="1" s="1"/>
  <c r="BF156" i="1"/>
  <c r="G76" i="1"/>
  <c r="F76" i="1"/>
  <c r="E76" i="1" s="1"/>
  <c r="BF76" i="1"/>
  <c r="G133" i="1"/>
  <c r="F133" i="1"/>
  <c r="E133" i="1" s="1"/>
  <c r="BF133" i="1"/>
  <c r="G113" i="1"/>
  <c r="F113" i="1"/>
  <c r="E113" i="1" s="1"/>
  <c r="BF113" i="1"/>
  <c r="G125" i="1"/>
  <c r="F125" i="1"/>
  <c r="E125" i="1" s="1"/>
  <c r="BF125" i="1"/>
  <c r="G166" i="1"/>
  <c r="F166" i="1"/>
  <c r="E166" i="1" s="1"/>
  <c r="BF166" i="1"/>
  <c r="G145" i="1"/>
  <c r="F145" i="1"/>
  <c r="E145" i="1" s="1"/>
  <c r="BF145" i="1"/>
  <c r="G138" i="1"/>
  <c r="F138" i="1"/>
  <c r="E138" i="1" s="1"/>
  <c r="BF138" i="1"/>
  <c r="G121" i="1"/>
  <c r="F121" i="1"/>
  <c r="E121" i="1" s="1"/>
  <c r="BF121" i="1"/>
  <c r="G69" i="1"/>
  <c r="F69" i="1"/>
  <c r="E69" i="1" s="1"/>
  <c r="BF69" i="1"/>
  <c r="G91" i="1"/>
  <c r="F91" i="1"/>
  <c r="E91" i="1" s="1"/>
  <c r="BF91" i="1"/>
  <c r="G98" i="1"/>
  <c r="F98" i="1"/>
  <c r="E98" i="1" s="1"/>
  <c r="BF98" i="1"/>
  <c r="G140" i="1"/>
  <c r="F140" i="1"/>
  <c r="E140" i="1" s="1"/>
  <c r="BF140" i="1"/>
  <c r="G149" i="1"/>
  <c r="F149" i="1"/>
  <c r="E149" i="1" s="1"/>
  <c r="BF149" i="1"/>
  <c r="G153" i="1"/>
  <c r="F153" i="1"/>
  <c r="E153" i="1" s="1"/>
  <c r="BF153" i="1"/>
  <c r="G160" i="1"/>
  <c r="F160" i="1"/>
  <c r="E160" i="1" s="1"/>
  <c r="BF160" i="1"/>
  <c r="G122" i="1"/>
  <c r="F122" i="1"/>
  <c r="E122" i="1" s="1"/>
  <c r="BF122" i="1"/>
  <c r="G146" i="1"/>
  <c r="F146" i="1"/>
  <c r="E146" i="1" s="1"/>
  <c r="BF146" i="1"/>
  <c r="G119" i="1"/>
  <c r="F119" i="1"/>
  <c r="E119" i="1" s="1"/>
  <c r="BF119" i="1"/>
  <c r="G151" i="1"/>
  <c r="F151" i="1"/>
  <c r="E151" i="1" s="1"/>
  <c r="BF151" i="1"/>
  <c r="G112" i="1"/>
  <c r="F112" i="1"/>
  <c r="E112" i="1" s="1"/>
  <c r="BF112" i="1"/>
  <c r="G141" i="1"/>
  <c r="F141" i="1"/>
  <c r="E141" i="1" s="1"/>
  <c r="BF141" i="1"/>
  <c r="G175" i="1"/>
  <c r="F175" i="1"/>
  <c r="E175" i="1" s="1"/>
  <c r="BF175" i="1"/>
  <c r="G92" i="1"/>
  <c r="F92" i="1"/>
  <c r="E92" i="1" s="1"/>
  <c r="BF92" i="1"/>
  <c r="G154" i="1"/>
  <c r="F154" i="1"/>
  <c r="E154" i="1" s="1"/>
  <c r="BF154" i="1"/>
  <c r="G152" i="1"/>
  <c r="F152" i="1"/>
  <c r="E152" i="1" s="1"/>
  <c r="BF152" i="1"/>
  <c r="G118" i="1"/>
  <c r="F118" i="1"/>
  <c r="E118" i="1" s="1"/>
  <c r="BF118" i="1"/>
  <c r="G134" i="1"/>
  <c r="F134" i="1"/>
  <c r="E134" i="1" s="1"/>
  <c r="BF134" i="1"/>
  <c r="G123" i="1"/>
  <c r="F123" i="1"/>
  <c r="E123" i="1" s="1"/>
  <c r="BF123" i="1"/>
  <c r="G173" i="1"/>
  <c r="F173" i="1"/>
  <c r="E173" i="1" s="1"/>
  <c r="BF173" i="1"/>
  <c r="G179" i="1"/>
  <c r="F179" i="1"/>
  <c r="E179" i="1" s="1"/>
  <c r="BF179" i="1"/>
  <c r="G106" i="1"/>
  <c r="F106" i="1"/>
  <c r="E106" i="1" s="1"/>
  <c r="BF106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<sst xmlns="http://schemas.openxmlformats.org/spreadsheetml/2006/main" count="103307" uniqueCount="6661">
  <si>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</si>
  <si>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</si>
  <si>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</si>
  <si>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</si>
  <si>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</si>
  <si>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</si>
  <si>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</si>
  <si>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</si>
  <si>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</si>
  <si>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</si>
  <si>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</si>
  <si>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</si>
  <si>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</si>
  <si>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</si>
  <si>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</si>
  <si>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</si>
  <si>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</si>
  <si>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</si>
  <si>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</si>
  <si>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</si>
  <si>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</si>
  <si>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</si>
  <si>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</si>
  <si>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</si>
  <si>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</si>
  <si>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</si>
  <si>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</si>
  <si>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</si>
  <si>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</si>
  <si>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</si>
  <si>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</si>
  <si>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</si>
  <si>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</si>
  <si>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</si>
  <si>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</si>
  <si>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</si>
  <si>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</si>
  <si>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</si>
  <si>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</si>
  <si>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</si>
  <si>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</si>
  <si>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</si>
  <si>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</si>
  <si>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</si>
  <si>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</si>
  <si>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</si>
  <si>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</si>
  <si>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</si>
  <si>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</si>
  <si>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</si>
  <si>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</si>
  <si>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</si>
  <si>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</si>
  <si>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</si>
  <si>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</si>
  <si>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</si>
  <si>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</si>
  <si>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</si>
  <si>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</si>
  <si>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</si>
  <si>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</si>
  <si>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</si>
  <si>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</si>
  <si>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</si>
  <si>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</si>
  <si>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</si>
  <si>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</si>
  <si>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</si>
  <si>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</si>
  <si>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</si>
  <si>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</si>
  <si>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</si>
  <si>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</si>
  <si>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</si>
  <si>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</si>
  <si>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</si>
  <si>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</si>
  <si>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</si>
  <si>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</si>
  <si>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</si>
  <si>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</si>
  <si>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</si>
  <si>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</si>
  <si>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</si>
  <si>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</si>
  <si>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</si>
  <si>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</si>
  <si>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</si>
  <si>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</si>
  <si>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</si>
  <si>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</si>
  <si>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</si>
  <si>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</si>
  <si>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</si>
  <si>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</si>
  <si>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</si>
  <si>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</si>
  <si>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</si>
  <si>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</si>
  <si>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</si>
  <si>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</si>
  <si>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</si>
  <si>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</si>
  <si>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</si>
  <si>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</si>
  <si>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</si>
  <si>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</si>
  <si>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</si>
  <si>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</si>
  <si>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</si>
  <si>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</si>
  <si>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</si>
  <si>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</si>
  <si>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</si>
  <si>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</si>
  <si>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</si>
  <si>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</si>
  <si>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</si>
  <si>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</si>
  <si>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</si>
  <si>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</si>
  <si>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</si>
  <si>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</si>
  <si>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</si>
  <si>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</si>
  <si>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</si>
  <si>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</si>
  <si>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</si>
  <si>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</si>
  <si>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</si>
  <si>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</si>
  <si>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</si>
  <si>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</si>
  <si>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</si>
  <si>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</si>
  <si>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</si>
  <si>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</si>
  <si>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</si>
  <si>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</si>
  <si>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</si>
  <si>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</si>
  <si>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</si>
  <si>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</si>
  <si>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</si>
  <si>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</si>
  <si>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</si>
  <si>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</si>
  <si>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</si>
  <si>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</si>
  <si>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</si>
  <si>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</si>
  <si>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</si>
  <si>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</si>
  <si>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</si>
  <si>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</si>
  <si>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</si>
  <si>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</si>
  <si>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</si>
  <si>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</si>
  <si>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</si>
  <si>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</si>
  <si>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</si>
  <si>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</si>
  <si>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</si>
  <si>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</si>
  <si>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</si>
  <si>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</si>
  <si>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</si>
  <si>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</si>
  <si>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</si>
  <si>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</si>
  <si>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</si>
  <si>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</si>
  <si>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</si>
  <si>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</si>
  <si>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</si>
  <si>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</si>
  <si>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</si>
  <si>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</si>
  <si>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</si>
  <si>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</si>
  <si>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</si>
  <si>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</si>
  <si>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</si>
  <si>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</si>
  <si>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</si>
  <si>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</si>
  <si>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</si>
  <si>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</si>
  <si>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</si>
  <si>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</si>
  <si>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</si>
  <si>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</si>
  <si>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</si>
  <si>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</si>
  <si>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</si>
  <si>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</si>
  <si>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</si>
  <si>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</si>
  <si>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</si>
  <si>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</si>
  <si>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</si>
  <si>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</si>
  <si>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</si>
  <si>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</si>
  <si>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</si>
  <si>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</si>
  <si>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</si>
  <si>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</si>
  <si>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</si>
  <si>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</si>
  <si>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</si>
  <si>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</si>
  <si>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</si>
  <si>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</si>
  <si>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</si>
  <si>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</si>
  <si>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</si>
  <si>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</si>
  <si>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</si>
  <si>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</si>
  <si>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</si>
  <si>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</si>
  <si>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</si>
  <si>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</si>
  <si>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</si>
  <si>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</si>
  <si>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</si>
  <si>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</si>
  <si>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</si>
  <si>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</si>
  <si>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</si>
  <si>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</si>
  <si>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</si>
  <si>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</si>
  <si>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</si>
  <si>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</si>
  <si>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</si>
  <si>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</si>
  <si>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</si>
  <si>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</si>
  <si>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</si>
  <si>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</si>
  <si>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</si>
  <si>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</si>
  <si>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</si>
  <si>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</si>
  <si>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</si>
  <si>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</si>
  <si>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</si>
  <si>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</si>
  <si>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</si>
  <si>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</si>
  <si>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</si>
  <si>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</si>
  <si>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</si>
  <si>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</si>
  <si>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</si>
  <si>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</si>
  <si>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</si>
  <si>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</si>
  <si>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</si>
  <si>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</si>
  <si>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</si>
  <si>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</si>
  <si>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</si>
  <si>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</si>
  <si>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</si>
  <si>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</si>
  <si>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</si>
  <si>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</si>
  <si>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</si>
  <si>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</si>
  <si>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</si>
  <si>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</si>
  <si>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</si>
  <si>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</si>
  <si>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</si>
  <si>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</si>
  <si>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</si>
  <si>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</si>
  <si>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</si>
  <si>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</si>
  <si>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</si>
  <si>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</si>
  <si>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</si>
  <si>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</si>
  <si>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</si>
  <si>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</si>
  <si>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</si>
  <si>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</si>
  <si>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</si>
  <si>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</si>
  <si>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</si>
  <si>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</si>
  <si>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</si>
  <si>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</si>
  <si>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</si>
  <si>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</si>
  <si>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</si>
  <si>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</si>
  <si>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</si>
  <si>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</si>
  <si>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</si>
  <si>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</si>
  <si>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</si>
  <si>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</si>
  <si>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</si>
  <si>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</si>
  <si>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</si>
  <si>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</si>
  <si>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</si>
  <si>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</si>
  <si>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</si>
  <si>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</si>
  <si>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</si>
  <si>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</si>
  <si>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</si>
  <si>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</si>
  <si>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</si>
  <si>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</si>
  <si>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</si>
  <si>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</si>
  <si>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</si>
  <si>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</si>
  <si>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</si>
  <si>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</si>
  <si>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</si>
  <si>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</si>
  <si>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</si>
  <si>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</si>
  <si>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</si>
  <si>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</si>
  <si>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</si>
  <si>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</si>
  <si>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</si>
  <si>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</si>
  <si>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</si>
  <si>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</si>
  <si>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</si>
  <si>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</si>
  <si>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</si>
  <si>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</si>
  <si>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</si>
  <si>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</si>
  <si>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</si>
  <si>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</si>
  <si>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</si>
  <si>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</si>
  <si>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</si>
  <si>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</si>
  <si>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</si>
  <si>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</si>
  <si>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</si>
  <si>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</si>
  <si>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</si>
  <si>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</si>
  <si>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</si>
  <si>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</si>
  <si>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</si>
  <si>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</si>
  <si>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</si>
  <si>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</si>
  <si>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</si>
  <si>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</si>
  <si>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</si>
  <si>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</si>
  <si>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</si>
  <si>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</si>
  <si>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</si>
  <si>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</si>
  <si>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</si>
  <si>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</si>
  <si>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</si>
  <si>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</si>
  <si>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</si>
  <si>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</si>
  <si>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</si>
  <si>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</si>
  <si>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</si>
  <si>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</si>
  <si>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</si>
  <si>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</si>
  <si>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</si>
  <si>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</si>
  <si>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</si>
  <si>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</si>
  <si>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</si>
  <si>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</si>
  <si>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</si>
  <si>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</si>
  <si>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</si>
  <si>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</si>
  <si>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</si>
  <si>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</si>
  <si>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</si>
  <si>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</si>
  <si>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</si>
  <si>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</si>
  <si>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</si>
  <si>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</si>
  <si>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</si>
  <si>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</si>
  <si>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</si>
  <si>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</si>
  <si>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</si>
  <si>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</si>
  <si>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</si>
  <si>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</si>
  <si>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</si>
  <si>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</si>
  <si>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</si>
  <si>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</si>
  <si>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</si>
  <si>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</si>
  <si>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</si>
  <si>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</si>
  <si>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</si>
  <si>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</si>
  <si>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</si>
  <si>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</si>
  <si>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</si>
  <si>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</si>
  <si>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</si>
  <si>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</si>
  <si>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</si>
  <si>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</si>
  <si>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</si>
  <si>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</si>
  <si>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</si>
  <si>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</si>
  <si>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</si>
  <si>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</si>
  <si>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</si>
  <si>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</si>
  <si>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</si>
  <si>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</si>
  <si>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</si>
  <si>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</si>
  <si>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</si>
  <si>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</si>
  <si>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</si>
  <si>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</si>
  <si>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</si>
  <si>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</si>
  <si>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</si>
  <si>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</si>
  <si>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</si>
  <si>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</si>
  <si>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</si>
  <si>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</si>
  <si>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</si>
  <si>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</si>
  <si>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</si>
  <si>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</si>
  <si>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</si>
  <si>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</si>
  <si>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</si>
  <si>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</si>
  <si>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</si>
  <si>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</si>
  <si>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</si>
  <si>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</si>
  <si>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</si>
  <si>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</si>
  <si>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</si>
  <si>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</si>
  <si>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</si>
  <si>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</si>
  <si>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</si>
  <si>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</si>
  <si>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</si>
  <si>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</si>
  <si>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</si>
  <si>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</si>
  <si>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</si>
  <si>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</si>
  <si>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</si>
  <si>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</si>
  <si>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</si>
  <si>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</si>
  <si>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</si>
  <si>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</si>
  <si>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</si>
  <si>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</si>
  <si>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</si>
  <si>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</si>
  <si>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</si>
  <si>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</si>
  <si>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</si>
  <si>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</si>
  <si>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</si>
  <si>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</si>
  <si>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</si>
  <si>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</si>
  <si>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</si>
  <si>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</si>
  <si>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</si>
  <si>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</si>
  <si>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</si>
  <si>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</si>
  <si>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</si>
  <si>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</si>
  <si>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</si>
  <si>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</si>
  <si>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</si>
  <si>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</si>
  <si>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</si>
  <si>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</si>
  <si>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</si>
  <si>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</si>
  <si>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</si>
  <si>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</si>
  <si>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</si>
  <si>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</si>
  <si>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</si>
  <si>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</si>
  <si>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</si>
  <si>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</si>
  <si>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</si>
  <si>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</si>
  <si>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</si>
  <si>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</si>
  <si>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</si>
  <si>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</si>
  <si>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</si>
  <si>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</si>
  <si>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</si>
  <si>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</si>
  <si>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</si>
  <si>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</si>
  <si>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</si>
  <si>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</si>
  <si>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</si>
  <si>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</si>
  <si>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</si>
  <si>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</si>
  <si>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</si>
  <si>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</si>
  <si>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</si>
  <si>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</si>
  <si>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</si>
  <si>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</si>
  <si>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</si>
  <si>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</si>
  <si>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</si>
  <si>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</si>
  <si>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</si>
  <si>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</si>
  <si>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</si>
  <si>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</si>
  <si>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</si>
  <si>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</si>
  <si>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</si>
  <si>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</si>
  <si>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</si>
  <si>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</si>
  <si>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</si>
  <si>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</si>
  <si>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</si>
  <si>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</si>
  <si>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</si>
  <si>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</si>
  <si>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</si>
  <si>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</si>
  <si>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</si>
  <si>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</si>
  <si>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</si>
  <si>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</si>
  <si>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</si>
  <si>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</si>
  <si>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</si>
  <si>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</si>
  <si>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</si>
  <si>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</si>
  <si>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</si>
  <si>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</si>
  <si>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</si>
  <si>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</si>
  <si>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</si>
  <si>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</si>
  <si>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</si>
  <si>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</si>
  <si>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</si>
  <si>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</si>
  <si>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</si>
  <si>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</si>
  <si>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</si>
  <si>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</si>
  <si>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</si>
  <si>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</si>
  <si>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</si>
  <si>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</si>
  <si>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</si>
  <si>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</si>
  <si>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</si>
  <si>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</si>
  <si>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</si>
  <si>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</si>
  <si>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</si>
  <si>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</si>
  <si>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</si>
  <si>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</si>
  <si>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</si>
  <si>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</si>
  <si>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</si>
  <si>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</si>
  <si>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</si>
  <si>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</si>
  <si>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</si>
  <si>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</si>
  <si>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</si>
  <si>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</si>
  <si>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</si>
  <si>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</si>
  <si>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</si>
  <si>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</si>
  <si>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</si>
  <si>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</si>
  <si>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</si>
  <si>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</si>
  <si>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</si>
  <si>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</si>
  <si>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</si>
  <si>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</si>
  <si>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</si>
  <si>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</si>
  <si>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</si>
  <si>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</si>
  <si>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</si>
  <si>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</si>
  <si>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</si>
  <si>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</si>
  <si>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</si>
  <si>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</si>
  <si>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</si>
  <si>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</si>
  <si>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</si>
  <si>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</si>
  <si>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</si>
  <si>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</si>
  <si>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</si>
  <si>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</si>
  <si>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</si>
  <si>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</si>
  <si>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</si>
  <si>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</si>
  <si>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</si>
  <si>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</si>
  <si>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</si>
  <si>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</si>
  <si>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</si>
  <si>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</si>
  <si>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</si>
  <si>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</si>
  <si>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</si>
  <si>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</si>
  <si>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</si>
  <si>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</si>
  <si>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</si>
  <si>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</si>
  <si>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</si>
  <si>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</si>
  <si>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</si>
  <si>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</si>
  <si>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</si>
  <si>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</si>
  <si>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</si>
  <si>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</si>
  <si>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</si>
  <si>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</si>
  <si>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</si>
  <si>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</si>
  <si>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</si>
  <si>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</si>
  <si>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</si>
  <si>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</si>
  <si>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</si>
  <si>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</si>
  <si>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</si>
  <si>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</si>
  <si>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</si>
  <si>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</si>
  <si>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</si>
  <si>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</si>
  <si>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</si>
  <si>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</si>
  <si>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</si>
  <si>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</si>
  <si>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</si>
  <si>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</si>
  <si>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</si>
  <si>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</si>
  <si>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</si>
  <si>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</si>
  <si>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</si>
  <si>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</si>
  <si>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</si>
  <si>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</si>
  <si>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</si>
  <si>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</si>
  <si>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</si>
  <si>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</si>
  <si>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</si>
  <si>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</si>
  <si>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</si>
  <si>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</si>
  <si>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</si>
  <si>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</si>
  <si>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</si>
  <si>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</si>
  <si>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</si>
  <si>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</si>
  <si>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</si>
  <si>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</si>
  <si>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</si>
  <si>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</si>
  <si>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</si>
  <si>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</si>
  <si>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</si>
  <si>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</si>
  <si>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</si>
  <si>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</si>
  <si>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</si>
  <si>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</si>
  <si>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</si>
  <si>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</si>
  <si>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</si>
  <si>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</si>
  <si>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</si>
  <si>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</si>
  <si>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</si>
  <si>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</si>
  <si>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</si>
  <si>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</si>
  <si>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</si>
  <si>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</si>
  <si>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</si>
  <si>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</si>
  <si>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</si>
  <si>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</si>
  <si>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</si>
  <si>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</si>
  <si>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</si>
  <si>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</si>
  <si>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</si>
  <si>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</si>
  <si>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</si>
  <si>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</si>
  <si>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</si>
  <si>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</si>
  <si>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</si>
  <si>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</si>
  <si>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</si>
  <si>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</si>
  <si>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</si>
  <si>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</si>
  <si>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</si>
  <si>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</si>
  <si>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</si>
  <si>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</si>
  <si>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</si>
  <si>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</si>
  <si>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</si>
  <si>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</si>
  <si>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</si>
  <si>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</si>
  <si>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</si>
  <si>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</si>
  <si>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</si>
  <si>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</si>
  <si>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</si>
  <si>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</si>
  <si>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</si>
  <si>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</si>
  <si>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</si>
  <si>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</si>
  <si>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</si>
  <si>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</si>
  <si>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</si>
  <si>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</si>
  <si>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</si>
  <si>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</si>
  <si>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</si>
  <si>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</si>
  <si>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</si>
  <si>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</si>
  <si>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</si>
  <si>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</si>
  <si>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</si>
  <si>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</si>
  <si>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</si>
  <si>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</si>
  <si>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</si>
  <si>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</si>
  <si>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</si>
  <si>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</si>
  <si>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</si>
  <si>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</si>
  <si>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</si>
  <si>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</si>
  <si>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</si>
  <si>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</si>
  <si>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</si>
  <si>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</si>
  <si>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</si>
  <si>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</si>
  <si>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</si>
  <si>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</si>
  <si>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</si>
  <si>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</si>
  <si>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</si>
  <si>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</si>
  <si>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</si>
  <si>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</si>
  <si>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</si>
  <si>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</si>
  <si>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</si>
  <si>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</si>
  <si>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</si>
  <si>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</si>
  <si>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</si>
  <si>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</si>
  <si>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</si>
  <si>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</si>
  <si>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</si>
  <si>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</si>
  <si>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</si>
  <si>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</si>
  <si>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</si>
  <si>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</si>
  <si>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</si>
  <si>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</si>
  <si>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</si>
  <si>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</si>
  <si>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</si>
  <si>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</si>
  <si>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</si>
  <si>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</si>
  <si>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</si>
  <si>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</si>
  <si>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</si>
  <si>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</si>
  <si>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</si>
  <si>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</si>
  <si>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</si>
  <si>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</si>
  <si>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</si>
  <si>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</si>
  <si>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</si>
  <si>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</si>
  <si>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</si>
  <si>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</si>
  <si>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</si>
  <si>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</si>
  <si>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</si>
  <si>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</si>
  <si>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</si>
  <si>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</si>
  <si>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</si>
  <si>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</si>
  <si>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</si>
  <si>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</si>
  <si>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</si>
  <si>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</si>
  <si>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</si>
  <si>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</si>
  <si>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</si>
  <si>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</si>
  <si>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</si>
  <si>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</si>
  <si>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</si>
  <si>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</si>
  <si>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</si>
  <si>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</si>
  <si>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</si>
  <si>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</si>
  <si>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</si>
  <si>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</si>
  <si>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</si>
  <si>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</si>
  <si>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</si>
  <si>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</si>
  <si>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</si>
  <si>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</si>
  <si>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</si>
  <si>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</si>
  <si>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</si>
  <si>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</si>
  <si>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</si>
  <si>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</si>
  <si>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</si>
  <si>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</si>
  <si>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</si>
  <si>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</si>
  <si>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</si>
  <si>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</si>
  <si>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</si>
  <si>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</si>
  <si>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</si>
  <si>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</si>
  <si>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</si>
  <si>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</si>
  <si>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</si>
  <si>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</si>
  <si>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</si>
  <si>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</si>
  <si>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</si>
  <si>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</si>
  <si>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</si>
  <si>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</si>
  <si>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</si>
  <si>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</si>
  <si>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</si>
  <si>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</si>
  <si>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</si>
  <si>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</si>
  <si>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</si>
  <si>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</si>
  <si>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</si>
  <si>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</si>
  <si>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</si>
  <si>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</si>
  <si>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</si>
  <si>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</si>
  <si>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</si>
  <si>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</si>
  <si>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</si>
  <si>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</si>
  <si>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</si>
  <si>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</si>
  <si>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</si>
  <si>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</si>
  <si>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</si>
  <si>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</si>
  <si>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</si>
  <si>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</si>
  <si>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</si>
  <si>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</si>
  <si>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</si>
  <si>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</si>
  <si>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</si>
  <si>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</si>
  <si>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</si>
  <si>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</si>
  <si>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</si>
  <si>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</si>
  <si>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</si>
  <si>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</si>
  <si>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</si>
  <si>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</si>
  <si>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</si>
  <si>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</si>
  <si>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</si>
  <si>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</si>
  <si>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</si>
  <si>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</si>
  <si>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</si>
  <si>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</si>
  <si>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</si>
  <si>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</si>
  <si>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</si>
  <si>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</si>
  <si>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</si>
  <si>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</si>
  <si>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</si>
  <si>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</si>
  <si>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</si>
  <si>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</si>
  <si>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</si>
  <si>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</si>
  <si>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</si>
  <si>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</si>
  <si>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</si>
  <si>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</si>
  <si>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</si>
  <si>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</si>
  <si>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</si>
  <si>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</si>
  <si>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</si>
  <si>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</si>
  <si>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</si>
  <si>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</si>
  <si>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</si>
  <si>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</si>
  <si>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</si>
  <si>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</si>
  <si>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</si>
  <si>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</si>
  <si>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</si>
  <si>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</si>
  <si>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</si>
  <si>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</si>
  <si>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</si>
  <si>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</si>
  <si>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</si>
  <si>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</si>
  <si>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</si>
  <si>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</si>
  <si>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</si>
  <si>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</si>
  <si>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</si>
  <si>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</si>
  <si>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</si>
  <si>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</si>
  <si>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</si>
  <si>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</si>
  <si>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</si>
  <si>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</si>
  <si>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</si>
  <si>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</si>
  <si>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</si>
  <si>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</si>
  <si>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</si>
  <si>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</si>
  <si>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</si>
  <si>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</si>
  <si>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</si>
  <si>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</si>
  <si>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</si>
  <si>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</si>
  <si>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</si>
  <si>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</si>
  <si>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</si>
  <si>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</si>
  <si>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</si>
  <si>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</si>
  <si>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</si>
  <si>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</si>
  <si>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</si>
  <si>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</si>
  <si>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</si>
  <si>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</si>
  <si>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</si>
  <si>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</si>
  <si>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</si>
  <si>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</si>
  <si>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</si>
  <si>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</si>
  <si>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</si>
  <si>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</si>
  <si>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</si>
  <si>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</si>
  <si>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</si>
  <si>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</si>
  <si>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</si>
  <si>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</si>
  <si>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</si>
  <si>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</si>
  <si>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</si>
  <si>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</si>
  <si>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</si>
  <si>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</si>
  <si>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</si>
  <si>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</si>
  <si>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</si>
  <si>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</si>
  <si>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</si>
  <si>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</si>
  <si>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</si>
  <si>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</si>
  <si>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</si>
  <si>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</si>
  <si>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</si>
  <si>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</si>
  <si>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</si>
  <si>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</si>
  <si>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</si>
  <si>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</si>
  <si>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</si>
  <si>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</si>
  <si>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</si>
  <si>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</si>
  <si>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</si>
  <si>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</si>
  <si>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</si>
  <si>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</si>
  <si>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</si>
  <si>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</si>
  <si>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</si>
  <si>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</si>
  <si>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</si>
  <si>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</si>
  <si>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</si>
  <si>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</si>
  <si>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</si>
  <si>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</si>
  <si>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</si>
  <si>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</si>
  <si>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</si>
  <si>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</si>
  <si>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</si>
  <si>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</si>
  <si>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</si>
  <si>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</si>
  <si>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</si>
  <si>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</si>
  <si>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</si>
  <si>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</si>
  <si>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</si>
  <si>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</si>
  <si>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</si>
  <si>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</si>
  <si>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</si>
  <si>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</si>
  <si>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</si>
  <si>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</si>
  <si>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</si>
  <si>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</si>
  <si>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</si>
  <si>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</si>
  <si>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</si>
  <si>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</si>
  <si>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</si>
  <si>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</si>
  <si>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</si>
  <si>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</si>
  <si>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</si>
  <si>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</si>
  <si>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</si>
  <si>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</si>
  <si>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</si>
  <si>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</si>
  <si>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</si>
  <si>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</si>
  <si>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</si>
  <si>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</si>
  <si>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</si>
  <si>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</si>
  <si>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</si>
  <si>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</si>
  <si>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</si>
  <si>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</si>
  <si>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</si>
  <si>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</si>
  <si>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</si>
  <si>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</si>
  <si>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</si>
  <si>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</si>
  <si>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</si>
  <si>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</si>
  <si>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</si>
  <si>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</si>
  <si>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</si>
  <si>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</si>
  <si>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</si>
  <si>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</si>
  <si>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</si>
  <si>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</si>
  <si>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</si>
  <si>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</si>
  <si>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</si>
  <si>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</si>
  <si>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</si>
  <si>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</si>
  <si>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</si>
  <si>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</si>
  <si>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</si>
  <si>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</si>
  <si>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</si>
  <si>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</si>
  <si>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</si>
  <si>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</si>
  <si>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</si>
  <si>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</si>
  <si>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</si>
  <si>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</si>
  <si>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</si>
  <si>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</si>
  <si>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</si>
  <si>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</si>
  <si>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</si>
  <si>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</si>
  <si>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</si>
  <si>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</si>
  <si>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</si>
  <si>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</si>
  <si>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</si>
  <si>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</si>
  <si>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</si>
  <si>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</si>
  <si>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</si>
  <si>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</si>
  <si>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</si>
  <si>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</si>
  <si>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</si>
  <si>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</si>
  <si>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</si>
  <si>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</si>
  <si>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</si>
  <si>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</si>
  <si>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</si>
  <si>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</si>
  <si>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</si>
  <si>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</si>
  <si>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</si>
  <si>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</si>
  <si>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</si>
  <si>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</si>
  <si>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</si>
  <si>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</si>
  <si>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</si>
  <si>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</si>
  <si>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</si>
  <si>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</si>
  <si>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</si>
  <si>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</si>
  <si>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</si>
  <si>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</si>
  <si>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</si>
  <si>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</si>
  <si>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</si>
  <si>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</si>
  <si>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</si>
  <si>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</si>
  <si>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</si>
  <si>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</si>
  <si>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</si>
  <si>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</si>
  <si>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</si>
  <si>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</si>
  <si>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</si>
  <si>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</si>
  <si>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</si>
  <si>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</si>
  <si>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</si>
  <si>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</si>
  <si>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</si>
  <si>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</si>
  <si>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</si>
  <si>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</si>
  <si>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</si>
  <si>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</si>
  <si>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</si>
  <si>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</si>
  <si>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</si>
  <si>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</si>
  <si>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</si>
  <si>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</si>
  <si>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</si>
  <si>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</si>
  <si>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</si>
  <si>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</si>
  <si>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</si>
  <si>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</si>
  <si>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</si>
  <si>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</si>
  <si>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</si>
  <si>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</si>
  <si>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</si>
  <si>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</si>
  <si>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</si>
  <si>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</si>
  <si>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</si>
  <si>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</si>
  <si>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</si>
  <si>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</si>
  <si>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</si>
  <si>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</si>
  <si>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</si>
  <si>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</si>
  <si>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</si>
  <si>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</si>
  <si>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</si>
  <si>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</si>
  <si>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</si>
  <si>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</si>
  <si>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</si>
  <si>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</si>
  <si>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</si>
  <si>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</si>
  <si>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</si>
  <si>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</si>
  <si>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</si>
  <si>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</si>
  <si>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</si>
  <si>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</si>
  <si>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</si>
  <si>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</si>
  <si>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</si>
  <si>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</si>
  <si>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</si>
  <si>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</si>
  <si>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</si>
  <si>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</si>
  <si>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</si>
  <si>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</si>
  <si>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</si>
  <si>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</si>
  <si>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</si>
  <si>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</si>
  <si>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</si>
  <si>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</si>
  <si>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</si>
  <si>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</si>
  <si>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</si>
  <si>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</si>
  <si>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</si>
  <si>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</si>
  <si>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</si>
  <si>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</si>
  <si>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</si>
  <si>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</si>
  <si>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</si>
  <si>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</si>
  <si>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</si>
  <si>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</si>
  <si>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</si>
  <si>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</si>
  <si>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</si>
  <si>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</si>
  <si>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</si>
  <si>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</si>
  <si>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</si>
  <si>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</si>
  <si>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</si>
  <si>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</si>
  <si>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</si>
  <si>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</si>
  <si>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</si>
  <si>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</si>
  <si>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</si>
  <si>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</si>
  <si>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</si>
  <si>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</si>
  <si>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</si>
  <si>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</si>
  <si>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</si>
  <si>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</si>
  <si>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</si>
  <si>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</si>
  <si>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</si>
  <si>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</si>
  <si>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</si>
  <si>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</si>
  <si>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</si>
  <si>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</si>
  <si>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</si>
  <si>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</si>
  <si>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</si>
  <si>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</si>
  <si>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</si>
  <si>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</si>
  <si>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</si>
  <si>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</si>
  <si>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</si>
  <si>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</si>
  <si>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</si>
  <si>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</si>
  <si>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</si>
  <si>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</si>
  <si>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</si>
  <si>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</si>
  <si>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</si>
  <si>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</si>
  <si>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</si>
  <si>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</si>
  <si>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</si>
  <si>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</si>
  <si>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</si>
  <si>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</si>
  <si>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</si>
  <si>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</si>
  <si>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</si>
  <si>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</si>
  <si>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</si>
  <si>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</si>
  <si>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</si>
  <si>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</si>
  <si>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</si>
  <si>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</si>
  <si>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</si>
  <si>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</si>
  <si>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</si>
  <si>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</si>
  <si>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</si>
  <si>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</si>
  <si>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</si>
  <si>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</si>
  <si>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</si>
  <si>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</si>
  <si>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</si>
  <si>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</si>
  <si>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</si>
  <si>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</si>
  <si>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</si>
  <si>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</si>
  <si>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</si>
  <si>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</si>
  <si>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</si>
  <si>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</si>
  <si>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</si>
  <si>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</si>
  <si>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</si>
  <si>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</si>
  <si>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</si>
  <si>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</si>
  <si>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</si>
  <si>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</si>
  <si>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</si>
  <si>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</si>
  <si>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</si>
  <si>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</si>
  <si>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</si>
  <si>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</si>
  <si>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</si>
  <si>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</si>
  <si>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</si>
  <si>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</si>
  <si>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</si>
  <si>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</si>
  <si>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</si>
  <si>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</si>
  <si>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</si>
  <si>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</si>
  <si>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</si>
  <si>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</si>
  <si>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</si>
  <si>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</si>
  <si>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</si>
  <si>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</si>
  <si>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</si>
  <si>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</si>
  <si>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</si>
  <si>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</si>
  <si>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</si>
  <si>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</si>
  <si>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</si>
  <si>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</si>
  <si>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</si>
  <si>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</si>
  <si>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</si>
  <si>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</si>
  <si>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</si>
  <si>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</si>
  <si>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</si>
  <si>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</si>
  <si>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</si>
  <si>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</si>
  <si>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</si>
  <si>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</si>
  <si>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</si>
  <si>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</si>
  <si>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</si>
  <si>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</si>
  <si>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</si>
  <si>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</si>
  <si>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</si>
  <si>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</si>
  <si>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</si>
  <si>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</si>
  <si>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</si>
  <si>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</si>
  <si>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</si>
  <si>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</si>
  <si>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</si>
  <si>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</si>
  <si>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</si>
  <si>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</si>
  <si>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</si>
  <si>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</si>
  <si>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</si>
  <si>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</si>
  <si>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</si>
  <si>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</si>
  <si>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</si>
  <si>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</si>
  <si>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</si>
  <si>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</si>
  <si>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</si>
  <si>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</si>
  <si>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</si>
  <si>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</si>
  <si>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</si>
  <si>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</si>
  <si>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</si>
  <si>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</si>
  <si>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</si>
  <si>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</si>
  <si>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</si>
  <si>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</si>
  <si>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</si>
  <si>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</si>
  <si>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</si>
  <si>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</si>
  <si>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</si>
  <si>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</si>
  <si>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</si>
  <si>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</si>
  <si>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</si>
  <si>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</si>
  <si>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</si>
  <si>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</si>
  <si>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</si>
  <si>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</si>
  <si>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</si>
  <si>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</si>
  <si>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</si>
  <si>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</si>
  <si>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</si>
  <si>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</si>
  <si>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</si>
  <si>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</si>
  <si>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</si>
  <si>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</si>
  <si>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</si>
  <si>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</si>
  <si>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</si>
  <si>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</si>
  <si>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</si>
  <si>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</si>
  <si>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</si>
  <si>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</si>
  <si>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</si>
  <si>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</si>
  <si>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</si>
  <si>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</si>
  <si>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</si>
  <si>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</si>
  <si>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</si>
  <si>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</si>
  <si>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</si>
  <si>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</si>
  <si>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</si>
  <si>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</si>
  <si>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</si>
  <si>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</si>
  <si>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</si>
  <si>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</si>
  <si>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</si>
  <si>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</si>
  <si>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</si>
  <si>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</si>
  <si>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</si>
  <si>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</si>
  <si>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</si>
  <si>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</si>
  <si>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</si>
  <si>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</si>
  <si>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</si>
  <si>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</si>
  <si>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</si>
  <si>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</si>
  <si>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</si>
  <si>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</si>
  <si>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</si>
  <si>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</si>
  <si>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</si>
  <si>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</si>
  <si>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</si>
  <si>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</si>
  <si>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</si>
  <si>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</si>
  <si>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</si>
  <si>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</si>
  <si>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</si>
  <si>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</si>
  <si>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</si>
  <si>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</si>
  <si>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</si>
  <si>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</si>
  <si>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</si>
  <si>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</si>
  <si>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</si>
  <si>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</si>
  <si>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</si>
  <si>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</si>
  <si>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</si>
  <si>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</si>
  <si>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</si>
  <si>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</si>
  <si>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</si>
  <si>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</si>
  <si>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</si>
  <si>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</si>
  <si>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</si>
  <si>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</si>
  <si>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</si>
  <si>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</si>
  <si>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</si>
  <si>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</si>
  <si>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</si>
  <si>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</si>
  <si>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</si>
  <si>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</si>
  <si>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</si>
  <si>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</si>
  <si>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</si>
  <si>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</si>
  <si>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</si>
  <si>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</si>
  <si>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</si>
  <si>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</si>
  <si>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</si>
  <si>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</si>
  <si>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</si>
  <si>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</si>
  <si>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</si>
  <si>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</si>
  <si>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</si>
  <si>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</si>
  <si>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</si>
  <si>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</si>
  <si>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</si>
  <si>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</si>
  <si>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</si>
  <si>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</si>
  <si>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</si>
  <si>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</si>
  <si>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</si>
  <si>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</si>
  <si>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</si>
  <si>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</si>
  <si>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</si>
  <si>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</si>
  <si>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</si>
  <si>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</si>
  <si>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</si>
  <si>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</si>
  <si>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</si>
  <si>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</si>
  <si>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</si>
  <si>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</si>
  <si>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</si>
  <si>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</si>
  <si>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</si>
  <si>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</si>
  <si>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</si>
  <si>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</si>
  <si>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</si>
  <si>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</si>
  <si>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</si>
  <si>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</si>
  <si>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</si>
  <si>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</si>
  <si>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</si>
  <si>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</si>
  <si>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</si>
  <si>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</si>
  <si>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</si>
  <si>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</si>
  <si>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</si>
  <si>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</si>
  <si>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</si>
  <si>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</si>
  <si>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</si>
  <si>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</si>
  <si>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</si>
  <si>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</si>
  <si>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</si>
  <si>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</si>
  <si>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</si>
  <si>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</si>
  <si>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</si>
  <si>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</si>
  <si>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</si>
  <si>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</si>
  <si>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</si>
  <si>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</si>
  <si>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</si>
  <si>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</si>
  <si>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</si>
  <si>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</si>
  <si>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</si>
  <si>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</si>
  <si>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</si>
  <si>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</si>
  <si>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</si>
  <si>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</si>
  <si>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</si>
  <si>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</si>
  <si>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</si>
  <si>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</si>
  <si>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</si>
  <si>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</si>
  <si>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</si>
  <si>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</si>
  <si>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</si>
  <si>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</si>
  <si>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</si>
  <si>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</si>
  <si>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</si>
  <si>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</si>
  <si>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</si>
  <si>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</si>
  <si>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</si>
  <si>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</si>
  <si>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</si>
  <si>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</si>
  <si>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</si>
  <si>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</si>
  <si>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</si>
  <si>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</si>
  <si>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</si>
  <si>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</si>
  <si>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</si>
  <si>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</si>
  <si>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</si>
  <si>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</si>
  <si>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</si>
  <si>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</si>
  <si>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</si>
  <si>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</si>
  <si>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</si>
  <si>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</si>
  <si>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</si>
  <si>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</si>
  <si>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</si>
  <si>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</si>
  <si>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</si>
  <si>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</si>
  <si>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</si>
  <si>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</si>
  <si>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</si>
  <si>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</si>
  <si>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</si>
  <si>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</si>
  <si>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</si>
  <si>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</si>
  <si>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</si>
  <si>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</si>
  <si>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</si>
  <si>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</si>
  <si>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</si>
  <si>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</si>
  <si>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</si>
  <si>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</si>
  <si>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</si>
  <si>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</si>
  <si>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</si>
  <si>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</si>
  <si>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</si>
  <si>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</si>
  <si>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</si>
  <si>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</si>
  <si>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</si>
  <si>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</si>
  <si>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</si>
  <si>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</si>
  <si>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</si>
  <si>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</si>
  <si>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</si>
  <si>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</si>
  <si>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</si>
  <si>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</si>
  <si>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</si>
  <si>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</si>
  <si>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</si>
  <si>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</si>
  <si>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</si>
  <si>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</si>
  <si>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</si>
  <si>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</si>
  <si>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</si>
  <si>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</si>
  <si>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</si>
  <si>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</si>
  <si>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</si>
  <si>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</si>
  <si>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</si>
  <si>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</si>
  <si>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</si>
  <si>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</si>
  <si>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</si>
  <si>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</si>
  <si>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</si>
  <si>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</si>
  <si>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</si>
  <si>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</si>
  <si>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</si>
  <si>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</si>
  <si>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</si>
  <si>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</si>
  <si>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</si>
  <si>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</si>
  <si>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</si>
  <si>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</si>
  <si>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</si>
  <si>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</si>
  <si>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</si>
  <si>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</si>
  <si>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</si>
  <si>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</si>
  <si>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</si>
  <si>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</si>
  <si>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</si>
  <si>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</si>
  <si>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</si>
  <si>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</si>
  <si>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</si>
  <si>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</si>
  <si>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</si>
  <si>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</si>
  <si>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</si>
  <si>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</si>
  <si>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</si>
  <si>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</si>
  <si>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</si>
  <si>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</si>
  <si>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</si>
  <si>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</si>
  <si>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</si>
  <si>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</si>
  <si>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</si>
  <si>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</si>
  <si>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</si>
  <si>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</si>
  <si>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</si>
  <si>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</si>
  <si>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</si>
  <si>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</si>
  <si>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</si>
  <si>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</si>
  <si>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</si>
  <si>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</si>
  <si>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</si>
  <si>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</si>
  <si>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</si>
  <si>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</si>
  <si>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</si>
  <si>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</si>
  <si>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</si>
  <si>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</si>
  <si>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</si>
  <si>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</si>
  <si>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</si>
  <si>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</si>
  <si>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</si>
  <si>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</si>
  <si>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</si>
  <si>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</si>
  <si>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</si>
  <si>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</si>
  <si>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</si>
  <si>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</si>
  <si>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</si>
  <si>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</si>
  <si>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</si>
  <si>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</si>
  <si>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</si>
  <si>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</si>
  <si>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</si>
  <si>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</si>
  <si>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</si>
  <si>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</si>
  <si>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</si>
  <si>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</si>
  <si>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</si>
  <si>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</si>
  <si>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</si>
  <si>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</si>
  <si>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</si>
  <si>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</si>
  <si>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</si>
  <si>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</si>
  <si>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</si>
  <si>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</si>
  <si>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</si>
  <si>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</si>
  <si>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</si>
  <si>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</si>
  <si>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</si>
  <si>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</si>
  <si>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</si>
  <si>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</si>
  <si>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</si>
  <si>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</si>
  <si>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</si>
  <si>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</si>
  <si>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</si>
  <si>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</si>
  <si>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</si>
  <si>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</si>
  <si>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</si>
  <si>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</si>
  <si>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</si>
  <si>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</si>
  <si>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</si>
  <si>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</si>
  <si>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</si>
  <si>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</si>
  <si>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</si>
  <si>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</si>
  <si>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</si>
  <si>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</si>
  <si>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</si>
  <si>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</si>
  <si>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</si>
  <si>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</si>
  <si>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</si>
  <si>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</si>
  <si>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</si>
  <si>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</si>
  <si>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</si>
  <si>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</si>
  <si>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</si>
  <si>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</si>
  <si>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</si>
  <si>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</si>
  <si>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</si>
  <si>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</si>
  <si>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</si>
  <si>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</si>
  <si>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</si>
  <si>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</si>
  <si>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</si>
  <si>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</si>
  <si>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</si>
  <si>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</si>
  <si>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</si>
  <si>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</si>
  <si>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</si>
  <si>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</si>
  <si>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</si>
  <si>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</si>
  <si>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</si>
  <si>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</si>
  <si>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</si>
  <si>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</si>
  <si>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</si>
  <si>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</si>
  <si>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</si>
  <si>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</si>
  <si>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</si>
  <si>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</si>
  <si>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</si>
  <si>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</si>
  <si>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</si>
  <si>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</si>
  <si>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</si>
  <si>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</si>
  <si>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</si>
  <si>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</si>
  <si>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</si>
  <si>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</si>
  <si>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</si>
  <si>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</si>
  <si>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</si>
  <si>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</si>
  <si>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</si>
  <si>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</si>
  <si>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</si>
  <si>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</si>
  <si>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</si>
  <si>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</si>
  <si>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</si>
  <si>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</si>
  <si>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</si>
  <si>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</si>
  <si>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</si>
  <si>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</si>
  <si>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</si>
  <si>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</si>
  <si>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</si>
  <si>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</si>
  <si>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</si>
  <si>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</si>
  <si>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</si>
  <si>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</si>
  <si>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</si>
  <si>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</si>
  <si>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</si>
  <si>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</si>
  <si>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</si>
  <si>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</si>
  <si>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</si>
  <si>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</si>
  <si>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</si>
  <si>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</si>
  <si>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</si>
  <si>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</si>
  <si>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</si>
  <si>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</si>
  <si>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</si>
  <si>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</si>
  <si>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</si>
  <si>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</si>
  <si>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</si>
  <si>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</si>
  <si>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</si>
  <si>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</si>
  <si>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</si>
  <si>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</si>
  <si>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</si>
  <si>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</si>
  <si>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</si>
  <si>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</si>
  <si>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</si>
  <si>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</si>
  <si>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</si>
  <si>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</si>
  <si>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</si>
  <si>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</si>
  <si>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</si>
  <si>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</si>
  <si>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</si>
  <si>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</si>
  <si>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</si>
  <si>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</si>
  <si>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</si>
  <si>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</si>
  <si>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</si>
  <si>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</si>
  <si>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</si>
  <si>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</si>
  <si>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</si>
  <si>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</si>
  <si>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</si>
  <si>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</si>
  <si>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</si>
  <si>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</si>
  <si>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</si>
  <si>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</si>
  <si>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</si>
  <si>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</si>
  <si>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</si>
  <si>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</si>
  <si>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</si>
  <si>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</si>
  <si>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</si>
  <si>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</si>
  <si>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</si>
  <si>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</si>
  <si>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</si>
  <si>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</si>
  <si>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</si>
  <si>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</si>
  <si>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</si>
  <si>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</si>
  <si>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</si>
  <si>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</si>
  <si>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</si>
  <si>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</si>
  <si>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</si>
  <si>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</si>
  <si>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</si>
  <si>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</si>
  <si>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</si>
  <si>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</si>
  <si>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</si>
  <si>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</si>
  <si>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</si>
  <si>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</si>
  <si>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</si>
  <si>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</si>
  <si>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</si>
  <si>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</si>
  <si>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</si>
  <si>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</si>
  <si>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</si>
  <si>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</si>
  <si>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</si>
  <si>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</si>
  <si>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</si>
  <si>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</si>
  <si>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</si>
  <si>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</si>
  <si>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</si>
  <si>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</si>
  <si>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</si>
  <si>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</si>
  <si>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</si>
  <si>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</si>
  <si>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</si>
  <si>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</si>
  <si>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</si>
  <si>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</si>
  <si>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</si>
  <si>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</si>
  <si>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</si>
  <si>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</si>
  <si>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</si>
  <si>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</si>
  <si>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</si>
  <si>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</si>
  <si>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</si>
  <si>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</si>
  <si>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</si>
  <si>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</si>
  <si>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</si>
  <si>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</si>
  <si>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</si>
  <si>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</si>
  <si>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</si>
  <si>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</si>
  <si>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</si>
  <si>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</si>
  <si>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</si>
  <si>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</si>
  <si>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</si>
  <si>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</si>
  <si>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</si>
  <si>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</si>
  <si>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</si>
  <si>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</si>
  <si>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</si>
  <si>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</si>
  <si>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</si>
  <si>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</si>
  <si>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</si>
  <si>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</si>
  <si>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</si>
  <si>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</si>
  <si>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</si>
  <si>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</si>
  <si>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</si>
  <si>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</si>
  <si>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</si>
  <si>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</si>
  <si>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</si>
  <si>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</si>
  <si>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</si>
  <si>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</si>
  <si>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</si>
  <si>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</si>
  <si>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</si>
  <si>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</si>
  <si>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</si>
  <si>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</si>
  <si>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</si>
  <si>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</si>
  <si>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</si>
  <si>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</si>
  <si>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</si>
  <si>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</si>
  <si>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</si>
  <si>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</si>
  <si>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</si>
  <si>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</si>
  <si>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</si>
  <si>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</si>
  <si>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</si>
  <si>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</si>
  <si>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</si>
  <si>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</si>
  <si>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</si>
  <si>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</si>
  <si>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</si>
  <si>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</si>
  <si>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</si>
  <si>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</si>
  <si>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</si>
  <si>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</si>
  <si>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</si>
  <si>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</si>
  <si>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</si>
  <si>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</si>
  <si>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</si>
  <si>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</si>
  <si>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</si>
  <si>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</si>
  <si>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</si>
  <si>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</si>
  <si>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</si>
  <si>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</si>
  <si>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</si>
  <si>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</si>
  <si>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</si>
  <si>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</si>
  <si>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</si>
  <si>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</si>
  <si>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</si>
  <si>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</si>
  <si>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</si>
  <si>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</si>
  <si>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</si>
  <si>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</si>
  <si>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</si>
  <si>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</si>
  <si>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</si>
  <si>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</si>
  <si>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</si>
  <si>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</si>
  <si>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</si>
  <si>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</si>
  <si>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</si>
  <si>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</si>
  <si>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</si>
  <si>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</si>
  <si>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</si>
  <si>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</si>
  <si>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</si>
  <si>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</si>
  <si>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</si>
  <si>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</si>
  <si>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</si>
  <si>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</si>
  <si>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</si>
  <si>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</si>
  <si>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</si>
  <si>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</si>
  <si>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</si>
  <si>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</si>
  <si>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</si>
  <si>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</si>
  <si>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</si>
  <si>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</si>
  <si>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</si>
  <si>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</si>
  <si>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</si>
  <si>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</si>
  <si>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</si>
  <si>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</si>
  <si>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</si>
  <si>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</si>
  <si>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</si>
  <si>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</si>
  <si>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</si>
  <si>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</si>
  <si>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</si>
  <si>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</si>
  <si>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</si>
  <si>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</si>
  <si>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</si>
  <si>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</si>
  <si>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</si>
  <si>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</si>
  <si>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</si>
  <si>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</si>
  <si>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</si>
  <si>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</si>
  <si>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</si>
  <si>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</si>
  <si>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</si>
  <si>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</si>
  <si>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</si>
  <si>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</si>
  <si>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</si>
  <si>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</si>
  <si>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</si>
  <si>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</si>
  <si>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</si>
  <si>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</si>
  <si>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</si>
  <si>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</si>
  <si>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</si>
  <si>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</si>
  <si>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</si>
  <si>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</si>
  <si>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</si>
  <si>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</si>
  <si>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</si>
  <si>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</si>
  <si>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</si>
  <si>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</si>
  <si>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</si>
  <si>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</si>
  <si>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</si>
  <si>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</si>
  <si>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</si>
  <si>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</si>
  <si>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</si>
  <si>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</si>
  <si>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</si>
  <si>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</si>
  <si>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</si>
  <si>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</si>
  <si>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</si>
  <si>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</si>
  <si>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</si>
  <si>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</si>
  <si>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</si>
  <si>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</si>
  <si>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</si>
  <si>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</si>
  <si>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</si>
  <si>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</si>
  <si>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</si>
  <si>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</si>
  <si>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</si>
  <si>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</si>
  <si>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</si>
  <si>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</si>
  <si>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</si>
  <si>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</si>
  <si>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</si>
  <si>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</si>
  <si>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</si>
  <si>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</si>
  <si>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</si>
  <si>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</si>
  <si>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</si>
  <si>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</si>
  <si>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</si>
  <si>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</si>
  <si>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</si>
  <si>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</si>
  <si>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</si>
  <si>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</si>
  <si>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</si>
  <si>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</si>
  <si>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</si>
  <si>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</si>
  <si>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</si>
  <si>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</si>
  <si>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</si>
  <si>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</si>
  <si>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</si>
  <si>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</si>
  <si>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</si>
  <si>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</si>
  <si>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</si>
  <si>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</si>
  <si>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</si>
  <si>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</si>
  <si>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</si>
  <si>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</si>
  <si>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</si>
  <si>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</si>
  <si>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</si>
  <si>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</si>
  <si>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</si>
  <si>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</si>
  <si>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</si>
  <si>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</si>
  <si>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</si>
  <si>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</si>
  <si>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</si>
  <si>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</si>
  <si>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</si>
  <si>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</si>
  <si>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</si>
  <si>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</si>
  <si>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</si>
  <si>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</si>
  <si>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</si>
  <si>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</si>
  <si>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</si>
  <si>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</si>
  <si>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</si>
  <si>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</si>
  <si>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</si>
  <si>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</si>
  <si>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</si>
  <si>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</si>
  <si>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</si>
  <si>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</si>
  <si>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</si>
  <si>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</si>
  <si>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</si>
  <si>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</si>
  <si>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</si>
  <si>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</si>
  <si>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</si>
  <si>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</si>
  <si>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</si>
  <si>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</si>
  <si>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</si>
  <si>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</si>
  <si>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</si>
  <si>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</si>
  <si>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</si>
  <si>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</si>
  <si>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</si>
  <si>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</si>
  <si>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</si>
  <si>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</si>
  <si>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</si>
  <si>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</si>
  <si>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</si>
  <si>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</si>
  <si>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</si>
  <si>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</si>
  <si>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</si>
  <si>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</si>
  <si>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</si>
  <si>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</si>
  <si>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</si>
  <si>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</si>
  <si>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</si>
  <si>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</si>
  <si>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</si>
  <si>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</si>
  <si>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</si>
  <si>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</si>
  <si>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</si>
  <si>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</si>
  <si>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</si>
  <si>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</si>
  <si>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</si>
  <si>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</si>
  <si>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</si>
  <si>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</si>
  <si>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</si>
  <si>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</si>
  <si>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</si>
  <si>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</si>
  <si>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</si>
  <si>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</si>
  <si>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</si>
  <si>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</si>
  <si>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</si>
  <si>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</si>
  <si>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</si>
  <si>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</si>
  <si>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</si>
  <si>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</si>
  <si>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</si>
  <si>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</si>
  <si>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</si>
  <si>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</si>
  <si>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</si>
  <si>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</si>
  <si>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</si>
  <si>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</si>
  <si>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</si>
  <si>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</si>
  <si>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</si>
  <si>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</si>
  <si>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</si>
  <si>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</si>
  <si>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</si>
  <si>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</si>
  <si>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</si>
  <si>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</si>
  <si>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</si>
  <si>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</si>
  <si>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</si>
  <si>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</si>
  <si>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</si>
  <si>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</si>
  <si>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</si>
  <si>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</si>
  <si>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</si>
  <si>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</si>
  <si>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</si>
  <si>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</si>
  <si>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</si>
  <si>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</si>
  <si>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</si>
  <si>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</si>
  <si>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</si>
  <si>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</si>
  <si>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</si>
  <si>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</si>
  <si>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</si>
  <si>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</si>
  <si>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</si>
  <si>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</si>
  <si>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</si>
  <si>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</si>
  <si>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</si>
  <si>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</si>
  <si>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</si>
  <si>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</si>
  <si>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</si>
  <si>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</si>
  <si>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</si>
  <si>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</si>
  <si>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</si>
  <si>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</si>
  <si>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</si>
  <si>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</si>
  <si>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</si>
  <si>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</si>
  <si>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</si>
  <si>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</si>
  <si>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</si>
  <si>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</si>
  <si>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</si>
  <si>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</si>
  <si>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</si>
  <si>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</si>
  <si>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</si>
  <si>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</si>
  <si>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</si>
  <si>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</si>
  <si>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</si>
  <si>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</si>
  <si>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</si>
  <si>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</si>
  <si>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</si>
  <si>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</si>
  <si>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</si>
  <si>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</si>
  <si>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</si>
  <si>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</si>
  <si>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</si>
  <si>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</si>
  <si>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</si>
  <si>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</si>
  <si>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</si>
  <si>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</si>
  <si>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</si>
  <si>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</si>
  <si>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</si>
  <si>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</si>
  <si>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</si>
  <si>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</si>
  <si>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</si>
  <si>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</si>
  <si>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</si>
  <si>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</si>
  <si>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</si>
  <si>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</si>
  <si>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</si>
  <si>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</si>
  <si>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</si>
  <si>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</si>
  <si>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</si>
  <si>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</si>
  <si>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</si>
  <si>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</si>
  <si>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</si>
  <si>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</si>
  <si>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</si>
  <si>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</si>
  <si>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</si>
  <si>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</si>
  <si>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</si>
  <si>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</si>
  <si>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</si>
  <si>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</si>
  <si>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</si>
  <si>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</si>
  <si>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</si>
  <si>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</si>
  <si>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</si>
  <si>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</si>
  <si>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</si>
  <si>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</si>
  <si>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</si>
  <si>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</si>
  <si>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</si>
  <si>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</si>
  <si>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</si>
  <si>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</si>
  <si>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</si>
  <si>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</si>
  <si>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</si>
  <si>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</si>
  <si>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</si>
  <si>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</si>
  <si>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</si>
  <si>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</si>
  <si>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</si>
  <si>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</si>
  <si>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</si>
  <si>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</si>
  <si>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</si>
  <si>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</si>
  <si>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</si>
  <si>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</si>
  <si>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</si>
  <si>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</si>
  <si>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</si>
  <si>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</si>
  <si>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</si>
  <si>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</si>
  <si>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</si>
  <si>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</si>
  <si>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</si>
  <si>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</si>
  <si>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</si>
  <si>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</si>
  <si>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</si>
  <si>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</si>
  <si>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</si>
  <si>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</si>
  <si>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</si>
  <si>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</si>
  <si>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</si>
  <si>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</si>
  <si>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</si>
  <si>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</si>
  <si>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</si>
  <si>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</si>
  <si>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</si>
  <si>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</si>
  <si>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</si>
  <si>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</si>
  <si>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</si>
  <si>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</si>
  <si>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</si>
  <si>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</si>
  <si>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</si>
  <si>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</si>
  <si>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</si>
  <si>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</si>
  <si>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</si>
  <si>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</si>
  <si>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</si>
  <si>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</si>
  <si>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</si>
  <si>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</si>
  <si>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</si>
  <si>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</si>
  <si>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</si>
  <si>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</si>
  <si>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</si>
  <si>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</si>
  <si>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</si>
  <si>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</si>
  <si>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</si>
  <si>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</si>
  <si>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</si>
  <si>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</si>
  <si>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</si>
  <si>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</si>
  <si>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</si>
  <si>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</si>
  <si>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</si>
  <si>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</si>
  <si>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</si>
  <si>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</si>
  <si>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</si>
  <si>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</si>
  <si>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</si>
  <si>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</si>
  <si>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</si>
  <si>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</si>
  <si>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</si>
  <si>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</si>
  <si>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</si>
  <si>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</si>
  <si>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</si>
  <si>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</si>
  <si>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</si>
  <si>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</si>
  <si>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</si>
  <si>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</si>
  <si>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</si>
  <si>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</si>
  <si>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</si>
  <si>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</si>
  <si>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</si>
  <si>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</si>
  <si>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</si>
  <si>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</si>
  <si>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</si>
  <si>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</si>
  <si>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</si>
  <si>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</si>
  <si>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</si>
  <si>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</si>
  <si>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</si>
  <si>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</si>
  <si>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</si>
  <si>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</si>
  <si>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</si>
  <si>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</si>
  <si>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</si>
  <si>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</si>
  <si>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</si>
  <si>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</si>
  <si>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</si>
  <si>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</si>
  <si>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</si>
  <si>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</si>
  <si>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</si>
  <si>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</si>
  <si>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</si>
  <si>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</si>
  <si>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</si>
  <si>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</si>
  <si>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</si>
  <si>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</si>
  <si>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</si>
  <si>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</si>
  <si>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</si>
  <si>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</si>
  <si>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</si>
  <si>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</si>
  <si>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</si>
  <si>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</si>
  <si>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</si>
  <si>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</si>
  <si>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</si>
  <si>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</si>
  <si>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</si>
  <si>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</si>
  <si>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</si>
  <si>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</si>
  <si>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</si>
  <si>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</si>
  <si>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</si>
  <si>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</si>
  <si>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</si>
  <si>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</si>
  <si>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</si>
  <si>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</si>
  <si>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</si>
  <si>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</si>
  <si>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</si>
  <si>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</si>
  <si>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</si>
  <si>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</si>
  <si>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</si>
  <si>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</si>
  <si>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</si>
  <si>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</si>
  <si>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</si>
  <si>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</si>
  <si>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</si>
  <si>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</si>
  <si>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</si>
  <si>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</si>
  <si>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</si>
  <si>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</si>
  <si>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</si>
  <si>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</si>
  <si>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</si>
  <si>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</si>
  <si>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</si>
  <si>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</si>
  <si>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</si>
  <si>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</si>
  <si>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</si>
  <si>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</si>
  <si>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</si>
  <si>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</si>
  <si>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</si>
  <si>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</si>
  <si>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</si>
  <si>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</si>
  <si>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</si>
  <si>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</si>
  <si>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</si>
  <si>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</si>
  <si>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</si>
  <si>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</si>
  <si>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</si>
  <si>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</si>
  <si>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</si>
  <si>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</si>
  <si>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</si>
  <si>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</si>
  <si>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</si>
  <si>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</si>
  <si>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</si>
  <si>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</si>
  <si>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</si>
  <si>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</si>
  <si>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</si>
  <si>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</si>
  <si>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</si>
  <si>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</si>
  <si>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</si>
  <si>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</si>
  <si>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</si>
  <si>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</si>
  <si>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</si>
  <si>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</si>
  <si>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</si>
  <si>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</si>
  <si>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</si>
  <si>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</si>
  <si>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</si>
  <si>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</si>
  <si>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</si>
  <si>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</si>
  <si>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</si>
  <si>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</si>
  <si>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</si>
  <si>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</si>
  <si>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</si>
  <si>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</si>
  <si>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</si>
  <si>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</si>
  <si>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</si>
  <si>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</si>
  <si>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</si>
  <si>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</si>
  <si>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</si>
  <si>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</si>
  <si>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</si>
  <si>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</si>
  <si>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</si>
  <si>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</si>
  <si>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</si>
  <si>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</si>
  <si>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</si>
  <si>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</si>
  <si>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</si>
  <si>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</si>
  <si>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</si>
  <si>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</si>
  <si>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</si>
  <si>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</si>
  <si>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</si>
  <si>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</si>
  <si>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</si>
  <si>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</si>
  <si>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</si>
  <si>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</si>
  <si>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</si>
  <si>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</si>
  <si>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</si>
  <si>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</si>
  <si>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</si>
  <si>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</si>
  <si>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</si>
  <si>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</si>
  <si>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</si>
  <si>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</si>
  <si>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</si>
  <si>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</si>
  <si>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</si>
  <si>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</si>
  <si>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</si>
  <si>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</si>
  <si>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</si>
  <si>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</si>
  <si>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</si>
  <si>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</si>
  <si>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</si>
  <si>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</si>
  <si>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</si>
  <si>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</si>
  <si>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</si>
  <si>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</si>
  <si>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</si>
  <si>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</si>
  <si>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</si>
  <si>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</si>
  <si>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</si>
  <si>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</si>
  <si>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</si>
  <si>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</si>
  <si>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</si>
  <si>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</si>
  <si>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</si>
  <si>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</si>
  <si>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</si>
  <si>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</si>
  <si>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</si>
  <si>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</si>
  <si>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</si>
  <si>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</si>
  <si>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</si>
  <si>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</si>
  <si>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</si>
  <si>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</si>
  <si>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</si>
  <si>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</si>
  <si>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</si>
  <si>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</si>
  <si>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</si>
  <si>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</si>
  <si>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</si>
  <si>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</si>
  <si>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</si>
  <si>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</si>
  <si>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</si>
  <si>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</si>
  <si>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</si>
  <si>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</si>
  <si>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</si>
  <si>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</si>
  <si>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</si>
  <si>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</si>
  <si>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</si>
  <si>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</si>
  <si>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</si>
  <si>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</si>
  <si>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</si>
  <si>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</si>
  <si>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</si>
  <si>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</si>
  <si>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</si>
  <si>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</si>
  <si>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</si>
  <si>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</si>
  <si>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</si>
  <si>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</si>
  <si>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</si>
  <si>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</si>
  <si>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</si>
  <si>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</si>
  <si>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</si>
  <si>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</si>
  <si>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</si>
  <si>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</si>
  <si>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</si>
  <si>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</si>
  <si>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</si>
  <si>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</si>
  <si>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</si>
  <si>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</si>
  <si>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</si>
  <si>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</si>
  <si>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</si>
  <si>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</si>
  <si>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</si>
  <si>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</si>
  <si>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</si>
  <si>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</si>
  <si>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</si>
  <si>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</si>
  <si>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</si>
  <si>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</si>
  <si>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</si>
  <si>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</si>
  <si>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</si>
  <si>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</si>
  <si>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</si>
  <si>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</si>
  <si>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</si>
  <si>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</si>
  <si>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</si>
  <si>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</si>
  <si>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</si>
  <si>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</si>
  <si>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</si>
  <si>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</si>
  <si>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</si>
  <si>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</si>
  <si>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</si>
  <si>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</si>
  <si>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</si>
  <si>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</si>
  <si>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</si>
  <si>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</si>
  <si>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</si>
  <si>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</si>
  <si>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</si>
  <si>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</si>
  <si>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</si>
  <si>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</si>
  <si>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</si>
  <si>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</si>
  <si>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</si>
  <si>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</si>
  <si>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</si>
  <si>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</si>
  <si>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</si>
  <si>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</si>
  <si>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</si>
  <si>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</si>
  <si>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</si>
  <si>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</si>
  <si>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</si>
  <si>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</si>
  <si>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</si>
  <si>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</si>
  <si>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</si>
  <si>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</si>
  <si>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</si>
  <si>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</si>
  <si>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</si>
  <si>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</si>
  <si>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</si>
  <si>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</si>
  <si>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</si>
  <si>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</si>
  <si>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</si>
  <si>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</si>
  <si>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</si>
  <si>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</si>
  <si>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</si>
  <si>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</si>
  <si>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</si>
  <si>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</si>
  <si>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</si>
  <si>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</si>
  <si>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</si>
  <si>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</si>
  <si>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</si>
  <si>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</si>
  <si>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</si>
  <si>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</si>
  <si>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</si>
  <si>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</si>
  <si>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</si>
  <si>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</si>
  <si>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</si>
  <si>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</si>
  <si>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</si>
  <si>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</si>
  <si>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</si>
  <si>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</si>
  <si>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</si>
  <si>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</si>
  <si>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</si>
  <si>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</si>
  <si>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</si>
  <si>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</si>
  <si>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</si>
  <si>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</si>
  <si>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</si>
  <si>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</si>
  <si>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</si>
  <si>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</si>
  <si>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</si>
  <si>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</si>
  <si>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</si>
  <si>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</si>
  <si>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</si>
  <si>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</si>
  <si>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</si>
  <si>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</si>
  <si>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</si>
  <si>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</si>
  <si>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</si>
  <si>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</si>
  <si>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</si>
  <si>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</si>
  <si>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</si>
  <si>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</si>
  <si>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</si>
  <si>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</si>
  <si>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</si>
  <si>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</si>
  <si>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</si>
  <si>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</si>
  <si>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</si>
  <si>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</si>
  <si>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</si>
  <si>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</si>
  <si>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</si>
  <si>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</si>
  <si>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</si>
  <si>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</si>
  <si>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</si>
  <si>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</si>
  <si>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</si>
  <si>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</si>
  <si>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</si>
  <si>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</si>
  <si>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</si>
  <si>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</si>
  <si>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</si>
  <si>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</si>
  <si>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</si>
  <si>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</si>
  <si>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</si>
  <si>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</si>
  <si>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</si>
  <si>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</si>
  <si>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</si>
  <si>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</si>
  <si>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</si>
  <si>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</si>
  <si>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</si>
  <si>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</si>
  <si>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</si>
  <si>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</si>
  <si>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</si>
  <si>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</si>
  <si>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</si>
  <si>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</si>
  <si>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</si>
  <si>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</si>
  <si>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</si>
  <si>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</si>
  <si>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</si>
  <si>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</si>
  <si>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</si>
  <si>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</si>
  <si>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</si>
  <si>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</si>
  <si>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</si>
  <si>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</si>
  <si>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</si>
  <si>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</si>
  <si>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</si>
  <si>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</si>
  <si>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</si>
  <si>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</si>
  <si>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</si>
  <si>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</si>
  <si>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</si>
  <si>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</si>
  <si>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</si>
  <si>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</si>
  <si>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</si>
  <si>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</si>
  <si>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</si>
  <si>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</si>
  <si>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</si>
  <si>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</si>
  <si>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</si>
  <si>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</si>
  <si>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</si>
  <si>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</si>
  <si>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</si>
  <si>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</si>
  <si>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</si>
  <si>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</si>
  <si>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</si>
  <si>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</si>
  <si>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</si>
  <si>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</si>
  <si>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</si>
  <si>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</si>
  <si>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</si>
  <si>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</si>
  <si>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</si>
  <si>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</si>
  <si>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</si>
  <si>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</si>
  <si>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</si>
  <si>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</si>
  <si>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</si>
  <si>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</si>
  <si>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</si>
  <si>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</si>
  <si>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</si>
  <si>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</si>
  <si>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</si>
  <si>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</si>
  <si>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</si>
  <si>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</si>
  <si>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</si>
  <si>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</si>
  <si>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</si>
  <si>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</si>
  <si>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</si>
  <si>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</si>
  <si>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</si>
  <si>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</si>
  <si>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</si>
  <si>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</si>
  <si>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</si>
  <si>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</si>
  <si>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</si>
  <si>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</si>
  <si>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</si>
  <si>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</si>
  <si>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</si>
  <si>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</si>
  <si>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</si>
  <si>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</si>
  <si>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</si>
  <si>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</si>
  <si>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</si>
  <si>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</si>
  <si>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</si>
  <si>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</si>
  <si>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</si>
  <si>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</si>
  <si>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</si>
  <si>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</si>
  <si>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</si>
  <si>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</si>
  <si>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</si>
  <si>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</si>
  <si>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</si>
  <si>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</si>
  <si>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</si>
  <si>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</si>
  <si>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</si>
  <si>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</si>
  <si>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</si>
  <si>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</si>
  <si>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</si>
  <si>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</si>
  <si>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</si>
  <si>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</si>
  <si>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</si>
  <si>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</si>
  <si>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</si>
  <si>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</si>
  <si>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</si>
  <si>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</si>
  <si>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</si>
  <si>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</si>
  <si>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</si>
  <si>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</si>
  <si>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</si>
  <si>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</si>
  <si>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</si>
  <si>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</si>
  <si>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</si>
  <si>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</si>
  <si>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</si>
  <si>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</si>
  <si>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</si>
  <si>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</si>
  <si>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</si>
  <si>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</si>
  <si>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</si>
  <si>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</si>
  <si>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</si>
  <si>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</si>
  <si>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</si>
  <si>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</si>
  <si>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</si>
  <si>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</si>
  <si>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</si>
  <si>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</si>
  <si>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</si>
  <si>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</si>
  <si>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</si>
  <si>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</si>
  <si>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</si>
  <si>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</si>
  <si>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</si>
  <si>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</si>
  <si>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</si>
  <si>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</si>
  <si>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</si>
  <si>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</si>
  <si>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</si>
  <si>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</si>
  <si>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</si>
  <si>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</si>
  <si>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</si>
  <si>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</si>
  <si>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</si>
  <si>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</si>
  <si>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</si>
  <si>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</si>
  <si>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</si>
  <si>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</si>
  <si>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</si>
  <si>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</si>
  <si>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</si>
  <si>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</si>
  <si>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</si>
  <si>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</si>
  <si>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</si>
  <si>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</si>
  <si>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</si>
  <si>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</si>
  <si>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</si>
  <si>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</si>
  <si>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</si>
  <si>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</si>
  <si>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</si>
  <si>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</si>
  <si>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</si>
  <si>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</si>
  <si>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</si>
  <si>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</si>
  <si>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</si>
  <si>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</si>
  <si>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</si>
  <si>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</si>
  <si>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</si>
  <si>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</si>
  <si>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</si>
  <si>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</si>
  <si>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</si>
  <si>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</si>
  <si>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</si>
  <si>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</si>
  <si>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</si>
  <si>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</si>
  <si>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</si>
  <si>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</si>
  <si>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</si>
  <si>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</si>
  <si>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</si>
  <si>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</si>
  <si>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</si>
  <si>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</si>
  <si>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</si>
  <si>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</si>
  <si>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</si>
  <si>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</si>
  <si>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</si>
  <si>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</si>
  <si>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</si>
  <si>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</si>
  <si>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</si>
  <si>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</si>
  <si>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</si>
  <si>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</si>
  <si>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</si>
  <si>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</si>
  <si>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</si>
  <si>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</si>
  <si>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</si>
  <si>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</si>
  <si>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</si>
  <si>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</si>
  <si>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</si>
  <si>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</si>
  <si>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</si>
  <si>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</si>
  <si>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</si>
  <si>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</si>
  <si>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</si>
  <si>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</si>
  <si>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</si>
  <si>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</si>
  <si>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</si>
  <si>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</si>
  <si>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</si>
  <si>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</si>
  <si>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</si>
  <si>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</si>
  <si>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</si>
  <si>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</si>
  <si>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</si>
  <si>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</si>
  <si>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</si>
  <si>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</si>
  <si>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</si>
  <si>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</si>
  <si>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</si>
  <si>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</si>
  <si>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</si>
  <si>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</si>
  <si>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</si>
  <si>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</si>
  <si>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</si>
  <si>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</si>
  <si>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</si>
  <si>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</si>
  <si>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</si>
  <si>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</si>
  <si>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</si>
  <si>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</si>
  <si>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</si>
  <si>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</si>
  <si>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</si>
  <si>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</si>
  <si>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</si>
  <si>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</si>
  <si>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</si>
  <si>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</si>
  <si>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</si>
  <si>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</si>
  <si>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</si>
  <si>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</si>
  <si>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</si>
  <si>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</si>
  <si>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</si>
  <si>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</si>
  <si>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</si>
  <si>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</si>
  <si>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</si>
  <si>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</si>
  <si>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</si>
  <si>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</si>
  <si>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</si>
  <si>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</si>
  <si>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</si>
  <si>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</si>
  <si>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</si>
  <si>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</si>
  <si>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</si>
  <si>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</si>
  <si>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</si>
  <si>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</si>
  <si>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</si>
  <si>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</si>
  <si>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</si>
  <si>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</si>
  <si>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</si>
  <si>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</si>
  <si>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</si>
  <si>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</si>
  <si>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</si>
  <si>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</si>
  <si>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</si>
  <si>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</si>
  <si>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</si>
  <si>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</si>
  <si>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</si>
  <si>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</si>
  <si>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</si>
  <si>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</si>
  <si>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</si>
  <si>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</si>
  <si>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</si>
  <si>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</si>
  <si>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</si>
  <si>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</si>
  <si>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</si>
  <si>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</si>
  <si>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</si>
  <si>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</si>
  <si>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</si>
  <si>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</si>
  <si>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</si>
  <si>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</si>
  <si>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</si>
  <si>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</si>
  <si>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</si>
  <si>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</si>
  <si>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</si>
  <si>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</si>
  <si>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</si>
  <si>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</si>
  <si>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</si>
  <si>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</si>
  <si>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</si>
  <si>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</si>
  <si>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</si>
  <si>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</si>
  <si>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</si>
  <si>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</si>
  <si>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</si>
  <si>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</si>
  <si>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</si>
  <si>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</si>
  <si>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</si>
  <si>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</si>
  <si>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</si>
  <si>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</si>
  <si>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</si>
  <si>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</si>
  <si>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</si>
  <si>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</si>
  <si>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</si>
  <si>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</si>
  <si>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</si>
  <si>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</si>
  <si>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</si>
  <si>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</si>
  <si>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</si>
  <si>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</si>
  <si>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</si>
  <si>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</si>
  <si>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</si>
  <si>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</si>
  <si>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</si>
  <si>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</si>
  <si>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</si>
  <si>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</si>
  <si>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</si>
  <si>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</si>
  <si>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</si>
  <si>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</si>
  <si>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</si>
  <si>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</si>
  <si>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</si>
  <si>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</si>
  <si>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</si>
  <si>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</si>
  <si>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</si>
  <si>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</si>
  <si>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</si>
  <si>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</si>
  <si>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</si>
  <si>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</si>
  <si>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</si>
  <si>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</si>
  <si>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</si>
  <si>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</si>
  <si>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</si>
  <si>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</si>
  <si>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</si>
  <si>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</si>
  <si>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</si>
  <si>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</si>
  <si>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</si>
  <si>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</si>
  <si>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</si>
  <si>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</si>
  <si>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</si>
  <si>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</si>
  <si>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</si>
  <si>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</si>
  <si>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</si>
  <si>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</si>
  <si>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</si>
  <si>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</si>
  <si>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</si>
  <si>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</si>
  <si>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</si>
  <si>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</si>
  <si>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</si>
  <si>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</si>
  <si>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</si>
  <si>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</si>
  <si>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</si>
  <si>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</si>
  <si>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</si>
  <si>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</si>
  <si>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</si>
  <si>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</si>
  <si>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</si>
  <si>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</si>
  <si>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</si>
  <si>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</si>
  <si>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</si>
  <si>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</si>
  <si>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</si>
  <si>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</si>
  <si>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</si>
  <si>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</si>
  <si>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</si>
  <si>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</si>
  <si>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</si>
  <si>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</si>
  <si>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</si>
  <si>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</si>
  <si>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</si>
  <si>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</si>
  <si>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</si>
  <si>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</si>
  <si>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</si>
  <si>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</si>
  <si>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</si>
  <si>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</si>
  <si>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</si>
  <si>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</si>
  <si>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</si>
  <si>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</si>
  <si>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</si>
  <si>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</si>
  <si>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</si>
  <si>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</si>
  <si>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</si>
  <si>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</si>
  <si>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</si>
  <si>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</si>
  <si>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</si>
  <si>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</si>
  <si>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</si>
  <si>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</si>
  <si>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</si>
  <si>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</si>
  <si>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</si>
  <si>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</si>
  <si>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</si>
  <si>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</si>
  <si>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</si>
  <si>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</si>
  <si>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</si>
  <si>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</si>
  <si>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</si>
  <si>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</si>
  <si>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</si>
  <si>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</si>
  <si>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</si>
  <si>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</si>
  <si>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</si>
  <si>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</si>
  <si>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</si>
  <si>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</si>
  <si>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</si>
  <si>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</si>
  <si>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</si>
  <si>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</si>
  <si>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</si>
  <si>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</si>
  <si>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</si>
  <si>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</si>
  <si>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</si>
  <si>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</si>
  <si>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</si>
  <si>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</si>
  <si>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</si>
  <si>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</si>
  <si>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</si>
  <si>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</si>
  <si>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</si>
  <si>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</si>
  <si>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</si>
  <si>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</si>
  <si>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</si>
  <si>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</si>
  <si>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</si>
  <si>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</si>
  <si>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</si>
  <si>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</si>
  <si>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</si>
  <si>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</si>
  <si>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</si>
  <si>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</si>
  <si>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</si>
  <si>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</si>
  <si>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</si>
  <si>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</si>
  <si>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</si>
  <si>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</si>
  <si>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</si>
  <si>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</si>
  <si>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</si>
  <si>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</si>
  <si>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</si>
  <si>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</si>
  <si>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</si>
  <si>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</si>
  <si>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</si>
  <si>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</si>
  <si>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</si>
  <si>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</si>
  <si>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</si>
  <si>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</si>
  <si>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</si>
  <si>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</si>
  <si>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</si>
  <si>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</si>
  <si>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</si>
  <si>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</si>
  <si>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</si>
  <si>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</si>
  <si>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</si>
  <si>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</si>
  <si>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</si>
  <si>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</si>
  <si>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</si>
  <si>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</si>
  <si>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</si>
  <si>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</si>
  <si>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</si>
  <si>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</si>
  <si>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</si>
  <si>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</si>
  <si>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</si>
  <si>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</si>
  <si>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</si>
  <si>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</si>
  <si>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</si>
  <si>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</si>
  <si>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</si>
  <si>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</si>
  <si>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</si>
  <si>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</si>
  <si>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</si>
  <si>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</si>
  <si>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</si>
  <si>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</si>
  <si>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</si>
  <si>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</si>
  <si>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</si>
  <si>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</si>
  <si>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</si>
  <si>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</si>
  <si>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</si>
  <si>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</si>
  <si>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</si>
  <si>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</si>
  <si>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</si>
  <si>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</si>
  <si>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</si>
  <si>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</si>
  <si>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</si>
  <si>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</si>
  <si>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</si>
  <si>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</si>
  <si>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</si>
  <si>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</si>
  <si>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</si>
  <si>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</si>
  <si>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</si>
  <si>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</si>
  <si>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</si>
  <si>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</si>
  <si>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</si>
  <si>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</si>
  <si>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</si>
  <si>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</si>
  <si>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</si>
  <si>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</si>
  <si>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</si>
  <si>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</si>
  <si>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</si>
  <si>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</si>
  <si>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</si>
  <si>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</si>
  <si>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</si>
  <si>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</si>
  <si>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</si>
  <si>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</si>
  <si>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</si>
  <si>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</si>
  <si>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</si>
  <si>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</si>
  <si>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</si>
  <si>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</si>
  <si>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</si>
  <si>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</si>
  <si>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</si>
  <si>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</si>
  <si>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</si>
  <si>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</si>
  <si>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</si>
  <si>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</si>
  <si>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</si>
  <si>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</si>
  <si>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</si>
  <si>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</si>
  <si>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</si>
  <si>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</si>
  <si>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</si>
  <si>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</si>
  <si>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</si>
  <si>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</si>
  <si>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</si>
  <si>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</si>
  <si>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</si>
  <si>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</si>
  <si>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</si>
  <si>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</si>
  <si>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</si>
  <si>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</si>
  <si>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</si>
  <si>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</si>
  <si>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</si>
  <si>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</si>
  <si>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</si>
  <si>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</si>
  <si>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</si>
  <si>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</si>
  <si>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</si>
  <si>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</si>
  <si>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</si>
  <si>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</si>
  <si>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</si>
  <si>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</si>
  <si>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</si>
  <si>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</si>
  <si>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</si>
  <si>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</si>
  <si>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</si>
  <si>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</si>
  <si>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</si>
  <si>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</si>
  <si>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</si>
  <si>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</si>
  <si>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</si>
  <si>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</si>
  <si>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</si>
  <si>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</si>
  <si>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</si>
  <si>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</si>
  <si>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</si>
  <si>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</si>
  <si>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</si>
  <si>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</si>
  <si>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</si>
  <si>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</si>
  <si>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</si>
  <si>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</si>
  <si>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</si>
  <si>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</si>
  <si>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</si>
  <si>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</si>
  <si>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</si>
  <si>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</si>
  <si>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</si>
  <si>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</si>
  <si>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</si>
  <si>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</si>
  <si>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</si>
  <si>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</si>
  <si>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</si>
  <si>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</si>
  <si>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</si>
  <si>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</si>
  <si>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</si>
  <si>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</si>
  <si>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</si>
  <si>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</si>
  <si>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</si>
  <si>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</si>
  <si>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</si>
  <si>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</si>
  <si>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</si>
  <si>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</si>
  <si>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</si>
  <si>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</si>
  <si>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</si>
  <si>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</si>
  <si>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</si>
  <si>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</si>
  <si>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</si>
  <si>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</si>
  <si>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</si>
  <si>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</si>
  <si>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</si>
  <si>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</si>
  <si>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</si>
  <si>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</si>
  <si>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</si>
  <si>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</si>
  <si>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</si>
  <si>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</si>
  <si>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</si>
  <si>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</si>
  <si>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</si>
  <si>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</si>
  <si>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</si>
  <si>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</si>
  <si>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</si>
  <si>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</si>
  <si>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</si>
  <si>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</si>
  <si>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</si>
  <si>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</si>
  <si>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</si>
  <si>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</si>
  <si>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</si>
  <si>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</si>
  <si>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</si>
  <si>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</si>
  <si>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</si>
  <si>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</si>
  <si>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</si>
  <si>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</si>
  <si>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</si>
  <si>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</si>
  <si>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</si>
  <si>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</si>
  <si>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</si>
  <si>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</si>
  <si>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</si>
  <si>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</si>
  <si>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</si>
  <si>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</si>
  <si>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</si>
  <si>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</si>
  <si>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</si>
  <si>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</si>
  <si>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</si>
  <si>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</si>
  <si>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</si>
  <si>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</si>
  <si>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</si>
  <si>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</si>
  <si>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</si>
  <si>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</si>
  <si>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</si>
  <si>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</si>
  <si>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</si>
  <si>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</si>
  <si>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</si>
  <si>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</si>
  <si>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</si>
  <si>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</si>
  <si>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</si>
  <si>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</si>
  <si>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</si>
  <si>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</si>
  <si>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</si>
  <si>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</si>
  <si>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</si>
  <si>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</si>
  <si>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</si>
  <si>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</si>
  <si>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</si>
  <si>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</si>
  <si>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</si>
  <si>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</si>
  <si>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</si>
  <si>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</si>
  <si>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</si>
  <si>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</si>
  <si>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</si>
  <si>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</si>
  <si>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</si>
  <si>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</si>
  <si>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</si>
  <si>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</si>
  <si>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</si>
  <si>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</si>
  <si>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</si>
  <si>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</si>
  <si>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</si>
  <si>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</si>
  <si>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</si>
  <si>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</si>
  <si>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</si>
  <si>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</si>
  <si>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</si>
  <si>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</si>
  <si>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</si>
  <si>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</si>
  <si>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</si>
  <si>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</si>
  <si>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</si>
  <si>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</si>
  <si>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</si>
  <si>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</si>
  <si>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</si>
  <si>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</si>
  <si>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</si>
  <si>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</si>
  <si>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</si>
  <si>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</si>
  <si>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</si>
  <si>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</si>
  <si>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</si>
  <si>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</si>
  <si>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</si>
  <si>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</si>
  <si>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</si>
  <si>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</si>
  <si>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</si>
  <si>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</si>
  <si>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</si>
  <si>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</si>
  <si>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</si>
  <si>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</si>
  <si>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</si>
  <si>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</si>
  <si>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</si>
  <si>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</si>
  <si>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</si>
  <si>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</si>
  <si>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</si>
  <si>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</si>
  <si>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</si>
  <si>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</si>
  <si>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</si>
  <si>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</si>
  <si>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</si>
  <si>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</si>
  <si>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</si>
  <si>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</si>
  <si>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</si>
  <si>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</si>
  <si>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</si>
  <si>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</si>
  <si>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</si>
  <si>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</si>
  <si>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</si>
  <si>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</si>
  <si>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</si>
  <si>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</si>
  <si>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</si>
  <si>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</si>
  <si>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</si>
  <si>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</si>
  <si>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</si>
  <si>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</si>
  <si>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</si>
  <si>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</si>
  <si>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</si>
  <si>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</si>
  <si>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</si>
  <si>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</si>
  <si>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</si>
  <si>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</si>
  <si>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</si>
  <si>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</si>
  <si>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</si>
  <si>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</si>
  <si>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</si>
  <si>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</si>
  <si>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</si>
  <si>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</si>
  <si>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</si>
  <si>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</si>
  <si>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</si>
  <si>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</si>
  <si>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</si>
  <si>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</si>
  <si>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</si>
  <si>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</si>
  <si>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</si>
  <si>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</si>
  <si>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</si>
  <si>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</si>
  <si>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</si>
  <si>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</si>
  <si>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</si>
  <si>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</si>
  <si>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</si>
  <si>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</si>
  <si>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</si>
  <si>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</si>
  <si>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</si>
  <si>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</si>
  <si>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</si>
  <si>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</si>
  <si>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</si>
  <si>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</si>
  <si>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</si>
  <si>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</si>
  <si>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</si>
  <si>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</si>
  <si>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</si>
  <si>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</si>
  <si>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</si>
  <si>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</si>
  <si>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</si>
  <si>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</si>
  <si>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</si>
  <si>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</si>
  <si>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</si>
  <si>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</si>
  <si>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</si>
  <si>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</si>
  <si>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</si>
  <si>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</si>
  <si>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</si>
  <si>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</si>
  <si>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</si>
  <si>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</si>
  <si>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</si>
  <si>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</si>
  <si>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</si>
  <si>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</si>
  <si>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</si>
  <si>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</si>
  <si>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</si>
  <si>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</si>
  <si>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</si>
  <si>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</si>
  <si>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</si>
  <si>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</si>
  <si>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</si>
  <si>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</si>
  <si>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</si>
  <si>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</si>
  <si>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</si>
  <si>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</si>
  <si>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</si>
  <si>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</si>
  <si>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</si>
  <si>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</si>
  <si>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</si>
  <si>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</si>
  <si>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</si>
  <si>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</si>
  <si>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</si>
  <si>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</si>
  <si>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</si>
  <si>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</si>
  <si>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</si>
  <si>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</si>
  <si>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</si>
  <si>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</si>
  <si>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</si>
  <si>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</si>
  <si>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</si>
  <si>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</si>
  <si>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</si>
  <si>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</si>
  <si>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</si>
  <si>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</si>
  <si>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</si>
  <si>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</si>
  <si>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</si>
  <si>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</si>
  <si>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</si>
  <si>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</si>
  <si>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</si>
  <si>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</si>
  <si>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</si>
  <si>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</si>
  <si>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</si>
  <si>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</si>
  <si>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</si>
  <si>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</si>
  <si>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</si>
  <si>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</si>
  <si>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</si>
  <si>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</si>
  <si>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</si>
  <si>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</si>
  <si>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</si>
  <si>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</si>
  <si>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</si>
  <si>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</si>
  <si>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</si>
  <si>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</si>
  <si>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</si>
  <si>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</si>
  <si>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</si>
  <si>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</si>
  <si>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</si>
  <si>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</si>
  <si>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</si>
  <si>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</si>
  <si>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</si>
  <si>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</si>
  <si>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</si>
  <si>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</si>
  <si>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</si>
  <si>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</si>
  <si>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</si>
  <si>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</si>
  <si>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</si>
  <si>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</si>
  <si>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</si>
  <si>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</si>
  <si>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</si>
  <si>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</si>
  <si>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</si>
  <si>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</si>
  <si>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</si>
  <si>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</si>
  <si>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</si>
  <si>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</si>
  <si>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</si>
  <si>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</si>
  <si>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</si>
  <si>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</si>
  <si>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</si>
  <si>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</si>
  <si>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</si>
  <si>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</si>
  <si>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</si>
  <si>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</si>
  <si>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</si>
  <si>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</si>
  <si>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</si>
  <si>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</si>
  <si>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</si>
  <si>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</si>
  <si>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</si>
  <si>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</si>
  <si>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</si>
  <si>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</si>
  <si>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</si>
  <si>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</si>
  <si>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</si>
  <si>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</si>
  <si>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</si>
  <si>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</si>
  <si>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</si>
  <si>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</si>
  <si>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</si>
  <si>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</si>
  <si>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</si>
  <si>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</si>
  <si>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</si>
  <si>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</si>
  <si>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</si>
  <si>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</si>
  <si>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</si>
  <si>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</si>
  <si>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</si>
  <si>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</si>
  <si>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</si>
  <si>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</si>
  <si>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</si>
  <si>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</si>
  <si>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</si>
  <si>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</si>
  <si>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</si>
  <si>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</si>
  <si>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</si>
  <si>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</si>
  <si>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</si>
  <si>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</si>
  <si>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</si>
  <si>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</si>
  <si>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</si>
  <si>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</si>
  <si>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</si>
  <si>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</si>
  <si>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</si>
  <si>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</si>
  <si>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</si>
  <si>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</si>
  <si>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</si>
  <si>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</si>
  <si>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</si>
  <si>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</si>
  <si>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</si>
  <si>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</si>
  <si>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</si>
  <si>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</si>
  <si>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</si>
  <si>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</si>
  <si>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</si>
  <si>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</si>
  <si>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</si>
  <si>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</si>
  <si>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</si>
  <si>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</si>
  <si>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</si>
  <si>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</si>
  <si>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</si>
  <si>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</si>
  <si>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</si>
  <si>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</si>
  <si>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</si>
  <si>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</si>
  <si>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</si>
  <si>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</si>
  <si>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</si>
  <si>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</si>
  <si>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</si>
  <si>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</si>
  <si>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</si>
  <si>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</si>
  <si>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</si>
  <si>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</si>
  <si>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</si>
  <si>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</si>
  <si>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</si>
  <si>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</si>
  <si>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</si>
  <si>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</si>
  <si>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</si>
  <si>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</si>
  <si>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</si>
  <si>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</si>
  <si>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</si>
  <si>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</si>
  <si>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</si>
  <si>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</si>
  <si>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</si>
  <si>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</si>
  <si>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</si>
  <si>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</si>
  <si>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</si>
  <si>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</si>
  <si>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</si>
  <si>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</si>
  <si>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</si>
  <si>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</si>
  <si>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</si>
  <si>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</si>
  <si>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</si>
  <si>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</si>
  <si>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</si>
  <si>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</si>
  <si>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</si>
  <si>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</si>
  <si>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</si>
  <si>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</si>
  <si>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</si>
  <si>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</si>
  <si>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</si>
  <si>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</si>
  <si>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</si>
  <si>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</si>
  <si>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</si>
  <si>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</si>
  <si>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</si>
  <si>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</si>
  <si>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</si>
  <si>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</si>
  <si>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</si>
  <si>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</si>
  <si>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</si>
  <si>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</si>
  <si>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</si>
  <si>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</si>
  <si>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</si>
  <si>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</si>
  <si>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</si>
  <si>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</si>
  <si>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</si>
  <si>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</si>
  <si>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</si>
  <si>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</si>
  <si>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</si>
  <si>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</si>
  <si>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</si>
  <si>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</si>
  <si>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</si>
  <si>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</si>
  <si>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</si>
  <si>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</si>
  <si>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</si>
  <si>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</si>
  <si>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</si>
  <si>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</si>
  <si>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</si>
  <si>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</si>
  <si>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</si>
  <si>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</si>
  <si>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</si>
  <si>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</si>
  <si>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</si>
  <si>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</si>
  <si>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</si>
  <si>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</si>
  <si>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</si>
  <si>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</si>
  <si>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</si>
  <si>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</si>
  <si>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</si>
  <si>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</si>
  <si>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</si>
  <si>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</si>
  <si>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</si>
  <si>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</si>
  <si>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</si>
  <si>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</si>
  <si>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</si>
  <si>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</si>
  <si>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</si>
  <si>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</si>
  <si>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</si>
  <si>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</si>
  <si>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</si>
  <si>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</si>
  <si>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</si>
  <si>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</si>
  <si>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</si>
  <si>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</si>
  <si>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</si>
  <si>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</si>
  <si>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</si>
  <si>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</si>
  <si>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</si>
  <si>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</si>
  <si>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</si>
  <si>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</si>
  <si>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</si>
  <si>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</si>
  <si>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</si>
  <si>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</si>
  <si>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</si>
  <si>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</si>
  <si>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</si>
  <si>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</si>
  <si>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</si>
  <si>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</si>
  <si>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</si>
  <si>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</si>
  <si>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</si>
  <si>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</si>
  <si>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</si>
  <si>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</si>
  <si>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</si>
  <si>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</si>
  <si>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</si>
  <si>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</si>
  <si>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</si>
  <si>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</si>
  <si>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</si>
  <si>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</si>
  <si>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</si>
  <si>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</si>
  <si>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</si>
  <si>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</si>
  <si>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</si>
  <si>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</si>
  <si>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</si>
  <si>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</si>
  <si>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</si>
  <si>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</si>
  <si>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</si>
  <si>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</si>
  <si>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</si>
  <si>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</si>
  <si>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</si>
  <si>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</si>
  <si>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</si>
  <si>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</si>
  <si>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</si>
  <si>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</si>
  <si>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</si>
  <si>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</si>
  <si>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</si>
  <si>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</si>
  <si>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</si>
  <si>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</si>
  <si>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</si>
  <si>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</si>
  <si>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</si>
  <si>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</si>
  <si>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</si>
  <si>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</si>
  <si>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</si>
  <si>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</si>
  <si>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</si>
  <si>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</si>
  <si>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</si>
  <si>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</si>
  <si>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</si>
  <si>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</si>
  <si>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</si>
  <si>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</si>
  <si>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</si>
  <si>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</si>
  <si>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</si>
  <si>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</si>
  <si>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</si>
  <si>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</si>
  <si>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</si>
  <si>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</si>
  <si>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</si>
  <si>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</si>
  <si>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</si>
  <si>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</si>
  <si>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</si>
  <si>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</si>
  <si>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</si>
  <si>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</si>
  <si>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</si>
  <si>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</si>
  <si>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</si>
  <si>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</si>
  <si>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</si>
  <si>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</si>
  <si>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</si>
  <si>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</si>
  <si>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</si>
  <si>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</si>
  <si>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</si>
  <si>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</si>
  <si>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</si>
  <si>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</si>
  <si>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</si>
  <si>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</si>
  <si>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</si>
  <si>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</si>
  <si>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</si>
  <si>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</si>
  <si>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</si>
  <si>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</si>
  <si>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</si>
  <si>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</si>
  <si>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</si>
  <si>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</si>
  <si>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</si>
  <si>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</si>
  <si>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</si>
  <si>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</si>
  <si>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</si>
  <si>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</si>
  <si>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</si>
  <si>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</si>
  <si>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</si>
  <si>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</si>
  <si>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</si>
  <si>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</si>
  <si>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</si>
  <si>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</si>
  <si>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</si>
  <si>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</si>
  <si>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</si>
  <si>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</si>
  <si>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</si>
  <si>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</si>
  <si>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</si>
  <si>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</si>
  <si>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</si>
  <si>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</si>
  <si>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</si>
  <si>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</si>
  <si>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</si>
  <si>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</si>
  <si>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</si>
  <si>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</si>
  <si>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</si>
  <si>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</si>
  <si>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</si>
  <si>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</si>
  <si>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</si>
  <si>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</si>
  <si>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</si>
  <si>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</si>
  <si>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</si>
  <si>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</si>
  <si>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</si>
  <si>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</si>
  <si>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</si>
  <si>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</si>
  <si>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</si>
  <si>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</si>
  <si>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</si>
  <si>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</si>
  <si>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</si>
  <si>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</si>
  <si>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</si>
  <si>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</si>
  <si>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</si>
  <si>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</si>
  <si>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</si>
  <si>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</si>
  <si>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</si>
  <si>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</si>
  <si>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</si>
  <si>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</si>
  <si>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</si>
  <si>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</si>
  <si>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</si>
  <si>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</si>
  <si>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</si>
  <si>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</si>
  <si>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</si>
  <si>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</si>
  <si>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</si>
  <si>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</si>
  <si>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</si>
  <si>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</si>
  <si>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</si>
  <si>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</si>
  <si>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</si>
  <si>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</si>
  <si>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</si>
  <si>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</si>
  <si>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</si>
  <si>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</si>
  <si>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</si>
  <si>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</si>
  <si>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</si>
  <si>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</si>
  <si>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</si>
  <si>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</si>
  <si>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</si>
  <si>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</si>
  <si>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</si>
  <si>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</si>
  <si>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</si>
  <si>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</si>
  <si>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</si>
  <si>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</si>
  <si>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</si>
  <si>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</si>
  <si>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</si>
  <si>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</si>
  <si>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</si>
  <si>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</si>
  <si>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</si>
  <si>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</si>
  <si>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</si>
  <si>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</si>
  <si>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</si>
  <si>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</si>
  <si>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</si>
  <si>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</si>
  <si>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</si>
  <si>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</si>
  <si>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</si>
  <si>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</si>
  <si>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</si>
  <si>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</si>
  <si>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</si>
  <si>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</si>
  <si>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</si>
  <si>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</si>
  <si>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</si>
  <si>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</si>
  <si>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</si>
  <si>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</si>
  <si>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</si>
  <si>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</si>
  <si>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</si>
  <si>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</si>
  <si>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</si>
  <si>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</si>
  <si>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</si>
  <si>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</si>
  <si>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</si>
  <si>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</si>
  <si>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</si>
  <si>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</si>
  <si>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</si>
  <si>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</si>
  <si>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</si>
  <si>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</si>
  <si>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</si>
  <si>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</si>
  <si>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</si>
  <si>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</si>
  <si>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</si>
  <si>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</si>
  <si>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</si>
  <si>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</si>
  <si>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</si>
  <si>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</si>
  <si>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</si>
  <si>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</si>
  <si>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</si>
  <si>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</si>
  <si>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</si>
  <si>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</si>
  <si>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</si>
  <si>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</si>
  <si>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</si>
  <si>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</si>
  <si>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</si>
  <si>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</si>
  <si>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</si>
  <si>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</si>
  <si>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</si>
  <si>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</si>
  <si>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</si>
  <si>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</si>
  <si>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</si>
  <si>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</si>
  <si>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</si>
  <si>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</si>
  <si>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</si>
  <si>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</si>
  <si>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</si>
  <si>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</si>
  <si>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</si>
  <si>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</si>
  <si>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</si>
  <si>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</si>
  <si>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</si>
  <si>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</si>
  <si>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</si>
  <si>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</si>
  <si>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</si>
  <si>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</si>
  <si>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</si>
  <si>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</si>
  <si>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</si>
  <si>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</si>
  <si>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</si>
  <si>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</si>
  <si>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</si>
  <si>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</si>
  <si>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</si>
  <si>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</si>
  <si>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</si>
  <si>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</si>
  <si>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</si>
  <si>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</si>
  <si>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</si>
  <si>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</si>
  <si>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</si>
  <si>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</si>
  <si>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</si>
  <si>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</si>
  <si>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</si>
  <si>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</si>
  <si>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</si>
  <si>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</si>
  <si>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</si>
  <si>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</si>
  <si>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</si>
  <si>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</si>
  <si>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</si>
  <si>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</si>
  <si>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</si>
  <si>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</si>
  <si>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</si>
  <si>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</si>
  <si>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</si>
  <si>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</si>
  <si>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</si>
  <si>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</si>
  <si>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</si>
  <si>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</si>
  <si>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</si>
  <si>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</si>
  <si>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</si>
  <si>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</si>
  <si>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</si>
  <si>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</si>
  <si>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</si>
  <si>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</si>
  <si>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</si>
  <si>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</si>
  <si>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</si>
  <si>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</si>
  <si>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</si>
  <si>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</si>
  <si>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</si>
  <si>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</si>
  <si>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</si>
  <si>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</si>
  <si>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</si>
  <si>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</si>
  <si>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</si>
  <si>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</si>
  <si>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</si>
  <si>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</si>
  <si>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</si>
  <si>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</si>
  <si>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</si>
  <si>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</si>
  <si>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</si>
  <si>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</si>
  <si>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</si>
  <si>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</si>
  <si>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</si>
  <si>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</si>
  <si>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</si>
  <si>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</si>
  <si>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</si>
  <si>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</si>
  <si>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</si>
  <si>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</si>
  <si>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</si>
  <si>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</si>
  <si>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</si>
  <si>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</si>
  <si>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</si>
  <si>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</si>
  <si>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</si>
  <si>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</si>
  <si>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</si>
  <si>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</si>
  <si>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</si>
  <si>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</si>
  <si>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</si>
  <si>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</si>
  <si>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</si>
  <si>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</si>
  <si>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</si>
  <si>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</si>
  <si>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</si>
  <si>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</si>
  <si>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</si>
  <si>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</si>
  <si>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</si>
  <si>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</si>
  <si>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</si>
  <si>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</si>
  <si>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</si>
  <si>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</si>
  <si>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</si>
  <si>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</si>
  <si>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</si>
  <si>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</si>
  <si>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</si>
  <si>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</si>
  <si>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</si>
  <si>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</si>
  <si>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</si>
  <si>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</si>
  <si>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</si>
  <si>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</si>
  <si>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</si>
  <si>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</si>
  <si>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</si>
  <si>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</si>
  <si>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</si>
  <si>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</si>
  <si>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</si>
  <si>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</si>
  <si>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</si>
  <si>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</si>
  <si>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</si>
  <si>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</si>
  <si>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</si>
  <si>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</si>
  <si>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</si>
  <si>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</si>
  <si>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</si>
  <si>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</si>
  <si>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</si>
  <si>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</si>
  <si>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</si>
  <si>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</si>
  <si>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</si>
  <si>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</si>
  <si>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</si>
  <si>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</si>
  <si>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</si>
  <si>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</si>
  <si>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</si>
  <si>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</si>
  <si>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</si>
  <si>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</si>
  <si>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</si>
  <si>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</si>
  <si>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</si>
  <si>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</si>
  <si>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</si>
  <si>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</si>
  <si>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</si>
  <si>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</si>
  <si>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</si>
  <si>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</si>
  <si>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</si>
  <si>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</si>
  <si>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</si>
  <si>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</si>
  <si>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</si>
  <si>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</si>
  <si>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</si>
  <si>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</si>
  <si>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</si>
  <si>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</si>
  <si>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</si>
  <si>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</si>
  <si>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</si>
  <si>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</si>
  <si>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</si>
  <si>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</si>
  <si>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</si>
  <si>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</si>
  <si>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</si>
  <si>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</si>
  <si>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</si>
  <si>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</si>
  <si>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</si>
  <si>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</si>
  <si>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</si>
  <si>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</si>
  <si>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</si>
  <si>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</si>
  <si>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</si>
  <si>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</si>
  <si>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</si>
  <si>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</si>
  <si>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</si>
  <si>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</si>
  <si>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</si>
  <si>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</si>
  <si>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</si>
  <si>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</si>
  <si>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</si>
  <si>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</si>
  <si>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</si>
  <si>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</si>
  <si>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</si>
  <si>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</si>
  <si>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</si>
  <si>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</si>
  <si>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</si>
  <si>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</si>
  <si>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</si>
  <si>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</si>
  <si>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</si>
  <si>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</si>
  <si>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</si>
  <si>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</si>
  <si>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</si>
  <si>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</si>
  <si>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</si>
  <si>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</si>
  <si>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</si>
  <si>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</si>
  <si>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</si>
  <si>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</si>
  <si>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</si>
  <si>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</si>
  <si>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</si>
  <si>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</si>
  <si>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</si>
  <si>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</si>
  <si>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</si>
  <si>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</si>
  <si>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</si>
  <si>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</si>
  <si>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</si>
  <si>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</si>
  <si>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</si>
  <si>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</si>
  <si>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</si>
  <si>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</si>
  <si>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</si>
  <si>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</si>
  <si>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</si>
  <si>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</si>
  <si>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</si>
  <si>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</si>
  <si>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</si>
  <si>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</si>
  <si>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</si>
  <si>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</si>
  <si>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</si>
  <si>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</si>
  <si>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</si>
  <si>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</si>
  <si>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</si>
  <si>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</si>
  <si>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</si>
  <si>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</si>
  <si>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</si>
  <si>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</si>
  <si>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</si>
  <si>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</si>
  <si>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</si>
  <si>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</si>
  <si>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</si>
  <si>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</si>
  <si>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</si>
  <si>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</si>
  <si>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</si>
  <si>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</si>
  <si>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</si>
  <si>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</si>
  <si>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</si>
  <si>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</si>
  <si>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</si>
  <si>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</si>
  <si>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</si>
  <si>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</si>
  <si>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</si>
  <si>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</si>
  <si>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</si>
  <si>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</si>
  <si>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</si>
  <si>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</si>
  <si>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</si>
  <si>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</si>
  <si>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</si>
  <si>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</si>
  <si>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</si>
  <si>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</si>
  <si>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</si>
  <si>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</si>
  <si>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</si>
  <si>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</si>
  <si>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</si>
  <si>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</si>
  <si>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</si>
  <si>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</si>
  <si>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</si>
  <si>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</si>
  <si>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</si>
  <si>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</si>
  <si>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</si>
  <si>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</si>
  <si>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</si>
  <si>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</si>
  <si>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</si>
  <si>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</si>
  <si>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</si>
  <si>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</si>
  <si>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</si>
  <si>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</si>
  <si>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</si>
  <si>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</si>
  <si>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</si>
  <si>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</si>
  <si>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</si>
  <si>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</si>
  <si>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</si>
  <si>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</si>
  <si>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</si>
  <si>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</si>
  <si>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</si>
  <si>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</si>
  <si>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</si>
  <si>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</si>
  <si>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</si>
  <si>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</si>
  <si>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</si>
  <si>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</si>
  <si>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</si>
  <si>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</si>
  <si>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</si>
  <si>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</si>
  <si>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</si>
  <si>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</si>
  <si>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</si>
  <si>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</si>
  <si>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</si>
  <si>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</si>
  <si>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</si>
  <si>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</si>
  <si>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</si>
  <si>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</si>
  <si>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</si>
  <si>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</si>
  <si>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</si>
  <si>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</si>
  <si>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</si>
  <si>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</si>
  <si>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</si>
  <si>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</si>
  <si>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</si>
  <si>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</si>
  <si>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</si>
  <si>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</si>
  <si>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</si>
  <si>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</si>
  <si>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</si>
  <si>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</si>
  <si>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</si>
  <si>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</si>
  <si>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</si>
  <si>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</si>
  <si>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</si>
  <si>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</si>
  <si>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</si>
  <si>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</si>
  <si>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</si>
  <si>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</si>
  <si>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</si>
  <si>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</si>
  <si>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</si>
  <si>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</si>
  <si>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</si>
  <si>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</si>
  <si>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</si>
  <si>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</si>
  <si>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</si>
  <si>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</si>
  <si>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</si>
  <si>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</si>
  <si>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</si>
  <si>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</si>
  <si>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</si>
  <si>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</si>
  <si>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</si>
  <si>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</si>
  <si>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</si>
  <si>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</si>
  <si>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</si>
  <si>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</si>
  <si>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</si>
  <si>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</si>
  <si>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</si>
  <si>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</si>
  <si>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</si>
  <si>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</si>
  <si>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</si>
  <si>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</si>
  <si>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</si>
  <si>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</si>
  <si>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</si>
  <si>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</si>
  <si>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</si>
  <si>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</si>
  <si>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</si>
  <si>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</si>
  <si>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</si>
  <si>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</si>
  <si>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</si>
  <si>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</si>
  <si>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</si>
  <si>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</si>
  <si>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</si>
  <si>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</si>
  <si>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</si>
  <si>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</si>
  <si>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</si>
  <si>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</si>
  <si>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</si>
  <si>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</si>
  <si>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</si>
  <si>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</si>
  <si>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</si>
  <si>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</si>
  <si>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</si>
  <si>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</si>
  <si>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</si>
  <si>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</si>
  <si>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</si>
  <si>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</si>
  <si>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</si>
  <si>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</si>
  <si>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</si>
  <si>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</si>
  <si>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</si>
  <si>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</si>
  <si>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</si>
  <si>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</si>
  <si>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</si>
  <si>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</si>
  <si>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</si>
  <si>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</si>
  <si>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</si>
  <si>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</si>
  <si>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</si>
  <si>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</si>
  <si>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</si>
  <si>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</si>
  <si>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</si>
  <si>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</si>
  <si>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</si>
  <si>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</si>
  <si>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</si>
  <si>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</si>
  <si>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</si>
  <si>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</si>
  <si>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</si>
  <si>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</si>
  <si>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</si>
  <si>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</si>
  <si>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</si>
  <si>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</si>
  <si>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</si>
  <si>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</si>
  <si>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</si>
  <si>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</si>
  <si>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</si>
  <si>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</si>
  <si>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</si>
  <si>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</si>
  <si>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</si>
  <si>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</si>
  <si>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</si>
  <si>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</si>
  <si>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</si>
  <si>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</si>
  <si>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</si>
  <si>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</si>
  <si>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</si>
  <si>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</si>
  <si>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</si>
  <si>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</si>
  <si>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</si>
  <si>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</si>
  <si>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</si>
  <si>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</si>
  <si>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</si>
  <si>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</si>
  <si>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</si>
  <si>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</si>
  <si>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</si>
  <si>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</si>
  <si>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</si>
  <si>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</si>
  <si>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</si>
  <si>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</si>
  <si>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</si>
  <si>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</si>
  <si>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</si>
  <si>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</si>
  <si>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</si>
  <si>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</si>
  <si>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</si>
  <si>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</si>
  <si>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</si>
  <si>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</si>
  <si>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</si>
  <si>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</si>
  <si>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</si>
  <si>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</si>
  <si>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</si>
  <si>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</si>
  <si>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</si>
  <si>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</si>
  <si>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</si>
  <si>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</si>
  <si>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</si>
  <si>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</si>
  <si>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</si>
  <si>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</si>
  <si>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</si>
  <si>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</si>
  <si>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</si>
  <si>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</si>
  <si>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</si>
  <si>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</si>
  <si>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</si>
  <si>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</si>
  <si>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</si>
  <si>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</si>
  <si>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</si>
  <si>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</si>
  <si>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</si>
  <si>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</si>
  <si>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</si>
  <si>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</si>
  <si>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</si>
  <si>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</si>
  <si>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</si>
  <si>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</si>
  <si>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</si>
  <si>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</si>
  <si>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</si>
  <si>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</si>
  <si>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</si>
  <si>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</si>
  <si>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</si>
  <si>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</si>
  <si>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</si>
  <si>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</si>
  <si>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</si>
  <si>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</si>
  <si>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</si>
  <si>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</si>
  <si>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</si>
  <si>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</si>
  <si>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</si>
  <si>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</si>
  <si>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</si>
  <si>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</si>
  <si>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</si>
  <si>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</si>
  <si>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</si>
  <si>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</si>
  <si>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</si>
  <si>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</si>
  <si>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</si>
  <si>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</si>
  <si>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</si>
  <si>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</si>
  <si>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</si>
  <si>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</si>
  <si>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</si>
  <si>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</si>
  <si>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</si>
  <si>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</si>
  <si>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</si>
  <si>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</si>
  <si>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</si>
  <si>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</si>
  <si>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</si>
  <si>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</si>
  <si>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</si>
  <si>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</si>
  <si>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</si>
  <si>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</si>
  <si>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</si>
  <si>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</si>
  <si>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</si>
  <si>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</si>
  <si>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</si>
  <si>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</si>
  <si>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</si>
  <si>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</si>
  <si>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</si>
  <si>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</si>
  <si>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</si>
  <si>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</si>
  <si>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</si>
  <si>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</si>
  <si>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</si>
  <si>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</si>
  <si>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</si>
  <si>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</si>
  <si>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</si>
  <si>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</si>
  <si>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</si>
  <si>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</si>
  <si>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</si>
  <si>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</si>
  <si>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</si>
  <si>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</si>
  <si>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</si>
  <si>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</si>
  <si>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</si>
  <si>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</si>
  <si>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</si>
  <si>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</si>
  <si>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</si>
  <si>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</si>
  <si>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</si>
  <si>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</si>
  <si>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</si>
  <si>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</si>
  <si>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</si>
  <si>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</si>
  <si>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</si>
  <si>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</si>
  <si>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</si>
  <si>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</si>
  <si>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</si>
  <si>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</si>
  <si>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</si>
  <si>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</si>
  <si>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</si>
  <si>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</si>
  <si>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</si>
  <si>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</si>
  <si>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</si>
  <si>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</si>
  <si>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</si>
  <si>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</si>
  <si>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</si>
  <si>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</si>
  <si>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</si>
  <si>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</si>
  <si>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</si>
  <si>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</si>
  <si>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</si>
  <si>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</si>
  <si>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</si>
  <si>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</si>
  <si>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</si>
  <si>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</si>
  <si>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</si>
  <si>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</si>
  <si>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</si>
  <si>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</si>
  <si>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</si>
  <si>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</si>
  <si>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</si>
  <si>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</si>
  <si>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</si>
  <si>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</si>
  <si>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</si>
  <si>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</si>
  <si>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</si>
  <si>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</si>
  <si>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</si>
  <si>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</si>
  <si>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</si>
  <si>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</si>
  <si>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</si>
  <si>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</si>
  <si>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</si>
  <si>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</si>
  <si>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</si>
  <si>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</si>
  <si>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</si>
  <si>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</si>
  <si>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</si>
  <si>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</si>
  <si>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</si>
  <si>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</si>
  <si>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</si>
  <si>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</si>
  <si>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</si>
  <si>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</si>
  <si>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</si>
  <si>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</si>
  <si>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</si>
  <si>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</si>
  <si>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</si>
  <si>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</si>
  <si>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</si>
  <si>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</si>
  <si>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</si>
  <si>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</si>
  <si>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</si>
  <si>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</si>
  <si>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</si>
  <si>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</si>
  <si>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</si>
  <si>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</si>
  <si>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</si>
  <si>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</si>
  <si>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</si>
  <si>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</si>
  <si>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</si>
  <si>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</si>
  <si>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</si>
  <si>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</si>
  <si>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</si>
  <si>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</si>
  <si>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</si>
  <si>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</si>
  <si>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</si>
  <si>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</si>
  <si>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</si>
  <si>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</si>
  <si>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</si>
  <si>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</si>
  <si>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</si>
  <si>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</si>
  <si>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</si>
  <si>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</si>
  <si>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</si>
  <si>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</si>
  <si>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</si>
  <si>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</si>
  <si>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</si>
  <si>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</si>
  <si>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</si>
  <si>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</si>
  <si>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</si>
  <si>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</si>
  <si>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</si>
  <si>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</si>
  <si>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</si>
  <si>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</si>
  <si>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</si>
  <si>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</si>
  <si>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</si>
  <si>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</si>
  <si>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</si>
  <si>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</si>
  <si>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</si>
  <si>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</si>
  <si>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</si>
  <si>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</si>
  <si>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</si>
  <si>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</si>
  <si>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</si>
  <si>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</si>
  <si>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</si>
  <si>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</si>
  <si>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</si>
  <si>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</si>
  <si>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</si>
  <si>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</si>
  <si>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</si>
  <si>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</si>
  <si>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</si>
  <si>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</si>
  <si>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</si>
  <si>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</si>
  <si>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</si>
  <si>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</si>
  <si>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</si>
  <si>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</si>
  <si>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</si>
  <si>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</si>
  <si>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</si>
  <si>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</si>
  <si>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</si>
  <si>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</si>
  <si>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</si>
  <si>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</si>
  <si>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</si>
  <si>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</si>
  <si>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</si>
  <si>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</si>
  <si>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</si>
  <si>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</si>
  <si>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</si>
  <si>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</si>
  <si>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</si>
  <si>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</si>
  <si>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</si>
  <si>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</si>
  <si>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</si>
  <si>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</si>
  <si>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</si>
  <si>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</si>
  <si>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</si>
  <si>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</si>
  <si>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</si>
  <si>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</si>
  <si>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</si>
  <si>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</si>
  <si>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</si>
  <si>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</si>
  <si>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</si>
  <si>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</si>
  <si>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</si>
  <si>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</si>
  <si>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</si>
  <si>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</si>
  <si>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</si>
  <si>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</si>
  <si>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</si>
  <si>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</si>
  <si>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</si>
  <si>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</si>
  <si>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</si>
  <si>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</si>
  <si>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</si>
  <si>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</si>
  <si>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</si>
  <si>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</si>
  <si>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</si>
  <si>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</si>
  <si>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</si>
  <si>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</si>
  <si>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</si>
  <si>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</si>
  <si>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</si>
  <si>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</si>
  <si>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</si>
  <si>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</si>
  <si>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</si>
  <si>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</si>
  <si>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</si>
  <si>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</si>
  <si>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</si>
  <si>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</si>
  <si>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</si>
  <si>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</si>
  <si>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</si>
  <si>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</si>
  <si>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</si>
  <si>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</si>
  <si>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</si>
  <si>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</si>
  <si>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</si>
  <si>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</si>
  <si>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</si>
  <si>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</si>
  <si>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</si>
  <si>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</si>
  <si>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</si>
  <si>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</si>
  <si>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</si>
  <si>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</si>
  <si>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</si>
  <si>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</si>
  <si>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</si>
  <si>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</si>
  <si>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</si>
  <si>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</si>
  <si>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</si>
  <si>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</si>
  <si>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</si>
  <si>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</si>
  <si>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</si>
  <si>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</si>
  <si>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</si>
  <si>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</si>
  <si>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</si>
  <si>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</si>
  <si>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</si>
  <si>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</si>
  <si>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</si>
  <si>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</si>
  <si>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</si>
  <si>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</si>
  <si>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</si>
  <si>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</si>
  <si>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</si>
  <si>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</si>
  <si>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</si>
  <si>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</si>
  <si>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</si>
  <si>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</si>
  <si>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</si>
  <si>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</si>
  <si>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</si>
  <si>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</si>
  <si>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</si>
  <si>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</si>
  <si>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</si>
  <si>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</si>
  <si>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</si>
  <si>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</si>
  <si>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</si>
  <si>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</si>
  <si>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</si>
  <si>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</si>
  <si>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</si>
  <si>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</si>
  <si>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</si>
  <si>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</si>
  <si>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</si>
  <si>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</si>
  <si>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</si>
  <si>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</si>
  <si>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</si>
  <si>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</si>
  <si>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</si>
  <si>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</si>
  <si>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</si>
  <si>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</si>
  <si>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</si>
  <si>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</si>
  <si>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</si>
  <si>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</si>
  <si>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</si>
  <si>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</si>
  <si>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</si>
  <si>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</si>
  <si>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</si>
  <si>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</si>
  <si>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</si>
  <si>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</si>
  <si>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</si>
  <si>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</si>
  <si>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</si>
  <si>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</si>
  <si>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</si>
  <si>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</si>
  <si>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</si>
  <si>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</si>
  <si>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</si>
  <si>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</si>
  <si>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</si>
  <si>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</si>
  <si>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</si>
  <si>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</si>
  <si>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</si>
  <si>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</si>
  <si>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</si>
  <si>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</si>
  <si>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</si>
  <si>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</si>
  <si>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</si>
  <si>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</si>
  <si>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</si>
  <si>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</si>
  <si>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</si>
  <si>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</si>
  <si>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</si>
  <si>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</si>
  <si>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</si>
  <si>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</si>
  <si>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</si>
  <si>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</si>
  <si>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</si>
  <si>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</si>
  <si>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</si>
  <si>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</si>
  <si>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</si>
  <si>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</si>
  <si>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</si>
  <si>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</si>
  <si>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</si>
  <si>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</si>
  <si>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</si>
  <si>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</si>
  <si>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</si>
  <si>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</si>
  <si>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</si>
  <si>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</si>
  <si>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</si>
  <si>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</si>
  <si>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</si>
  <si>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</si>
  <si>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</si>
  <si>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</si>
  <si>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</si>
  <si>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</si>
  <si>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</si>
  <si>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</si>
  <si>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</si>
  <si>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</si>
  <si>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</si>
  <si>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</si>
  <si>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</si>
  <si>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</si>
  <si>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</si>
  <si>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</si>
  <si>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</si>
  <si>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</si>
  <si>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</si>
  <si>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</si>
  <si>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</si>
  <si>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</si>
  <si>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</si>
  <si>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</si>
  <si>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</si>
  <si>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</si>
  <si>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</si>
  <si>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</si>
  <si>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</si>
  <si>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</si>
  <si>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</si>
  <si>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</si>
  <si>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</si>
  <si>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</si>
  <si>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</si>
  <si>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</si>
  <si>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</si>
  <si>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</si>
  <si>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</si>
  <si>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</si>
  <si>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</si>
  <si>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</si>
  <si>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</si>
  <si>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</si>
  <si>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</si>
  <si>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</si>
  <si>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</si>
  <si>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</si>
  <si>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</si>
  <si>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</si>
  <si>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</si>
  <si>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</si>
  <si>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</si>
  <si>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</si>
  <si>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</si>
  <si>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</si>
  <si>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</si>
  <si>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</si>
  <si>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</si>
  <si>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</si>
  <si>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</si>
  <si>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</si>
  <si>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</si>
  <si>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</si>
  <si>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</si>
  <si>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</si>
  <si>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</si>
  <si>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</si>
  <si>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</si>
  <si>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</si>
  <si>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</si>
  <si>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</si>
  <si>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</si>
  <si>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</si>
  <si>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</si>
  <si>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</si>
  <si>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</si>
  <si>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</si>
  <si>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</si>
  <si>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</si>
  <si>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</si>
  <si>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</si>
  <si>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</si>
  <si>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</si>
  <si>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</si>
  <si>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</si>
  <si>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</si>
  <si>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</si>
  <si>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</si>
  <si>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</si>
  <si>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</si>
  <si>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</si>
  <si>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</si>
  <si>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</si>
  <si>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</si>
  <si>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</si>
  <si>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</si>
  <si>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</si>
  <si>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</si>
  <si>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</si>
  <si>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</si>
  <si>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</si>
  <si>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</si>
  <si>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</si>
  <si>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</si>
  <si>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</si>
  <si>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</si>
  <si>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</si>
  <si>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</si>
  <si>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</si>
  <si>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</si>
  <si>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</si>
  <si>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</si>
  <si>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</si>
  <si>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</si>
  <si>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</si>
  <si>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</si>
  <si>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</si>
  <si>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</si>
  <si>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</si>
  <si>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</si>
  <si>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</si>
  <si>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</si>
  <si>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</si>
  <si>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</si>
  <si>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</si>
  <si>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</si>
  <si>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</si>
  <si>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</si>
  <si>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</si>
  <si>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</si>
  <si>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</si>
  <si>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</si>
  <si>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</si>
  <si>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</si>
  <si>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</si>
  <si>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</si>
  <si>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</si>
  <si>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</si>
  <si>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</si>
  <si>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</si>
  <si>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</si>
  <si>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</si>
  <si>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</si>
  <si>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</si>
  <si>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</si>
  <si>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</si>
  <si>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</si>
  <si>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</si>
  <si>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</si>
  <si>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</si>
  <si>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</si>
  <si>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</si>
  <si>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</si>
  <si>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</si>
  <si>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</si>
  <si>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</si>
  <si>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</si>
  <si>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</si>
  <si>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</si>
  <si>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</si>
  <si>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</si>
  <si>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</si>
  <si>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</si>
  <si>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</si>
  <si>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</si>
  <si>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</si>
  <si>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</si>
  <si>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</si>
  <si>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</si>
  <si>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</si>
  <si>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</si>
  <si>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</si>
  <si>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</si>
  <si>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</si>
  <si>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</si>
  <si>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</si>
  <si>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</si>
  <si>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</si>
  <si>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</si>
  <si>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</si>
  <si>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</si>
  <si>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</si>
  <si>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</si>
  <si>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</si>
  <si>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</si>
  <si>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</si>
  <si>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</si>
  <si>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</si>
  <si>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</si>
  <si>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</si>
  <si>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</si>
  <si>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</si>
  <si>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</si>
  <si>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</si>
  <si>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</si>
  <si>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</si>
  <si>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</si>
  <si>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</si>
  <si>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</si>
  <si>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</si>
  <si>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</si>
  <si>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</si>
  <si>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</si>
  <si>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</si>
  <si>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</si>
  <si>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</si>
  <si>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</si>
  <si>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</si>
  <si>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</si>
  <si>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</si>
  <si>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</si>
  <si>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</si>
  <si>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</si>
  <si>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</si>
  <si>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</si>
  <si>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</si>
  <si>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</si>
  <si>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</si>
  <si>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</si>
  <si>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</si>
  <si>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</si>
  <si>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</si>
  <si>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</si>
  <si>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</si>
  <si>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</si>
  <si>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</si>
  <si>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</si>
  <si>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</si>
  <si>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</si>
  <si>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</si>
  <si>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</si>
  <si>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</si>
  <si>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</si>
  <si>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</si>
  <si>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</si>
  <si>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</si>
  <si>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</si>
  <si>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</si>
  <si>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</si>
  <si>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</si>
  <si>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</si>
  <si>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</si>
  <si>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</si>
  <si>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</si>
  <si>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</si>
  <si>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</si>
  <si>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</si>
  <si>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</si>
  <si>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</si>
  <si>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</si>
  <si>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</si>
  <si>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</si>
  <si>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</si>
  <si>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</si>
  <si>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</si>
  <si>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</si>
  <si>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</si>
  <si>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</si>
  <si>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</si>
  <si>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</si>
  <si>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</si>
  <si>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</si>
  <si>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</si>
  <si>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</si>
  <si>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</si>
  <si>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</si>
  <si>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</si>
  <si>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</si>
  <si>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</si>
  <si>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</si>
  <si>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</si>
  <si>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</si>
  <si>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</si>
  <si>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</si>
  <si>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</si>
  <si>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</si>
  <si>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</si>
  <si>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</si>
  <si>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</si>
  <si>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</si>
  <si>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</si>
  <si>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</si>
  <si>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</si>
  <si>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</si>
  <si>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</si>
  <si>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</si>
  <si>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</si>
  <si>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</si>
  <si>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</si>
  <si>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</si>
  <si>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</si>
  <si>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</si>
  <si>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</si>
  <si>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</si>
  <si>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</si>
  <si>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</si>
  <si>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</si>
  <si>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</si>
  <si>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</si>
  <si>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</si>
  <si>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</si>
  <si>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</si>
  <si>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</si>
  <si>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</si>
  <si>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</si>
  <si>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</si>
  <si>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</si>
  <si>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</si>
  <si>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</si>
  <si>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</si>
  <si>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</si>
  <si>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</si>
  <si>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</si>
  <si>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</si>
  <si>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</si>
  <si>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</si>
  <si>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</si>
  <si>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</si>
  <si>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</si>
  <si>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</si>
  <si>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</si>
  <si>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</si>
  <si>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</si>
  <si>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</si>
  <si>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</si>
  <si>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</si>
  <si>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</si>
  <si>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</si>
  <si>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</si>
  <si>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</si>
  <si>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</si>
  <si>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</si>
  <si>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</si>
  <si>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</si>
  <si>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</si>
  <si>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</si>
  <si>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</si>
  <si>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</si>
  <si>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</si>
  <si>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</si>
  <si>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</si>
  <si>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</si>
  <si>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</si>
  <si>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</si>
  <si>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</si>
  <si>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</si>
  <si>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</si>
  <si>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</si>
  <si>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</si>
  <si>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</si>
  <si>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</si>
  <si>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</si>
  <si>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</si>
  <si>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</si>
  <si>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</si>
  <si>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</si>
  <si>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</si>
  <si>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</si>
  <si>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</si>
  <si>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</si>
  <si>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</si>
  <si>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</si>
  <si>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</si>
  <si>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</si>
  <si>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</si>
  <si>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</si>
  <si>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</si>
  <si>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</si>
  <si>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</si>
  <si>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</si>
  <si>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</si>
  <si>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</si>
  <si>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</si>
  <si>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</si>
  <si>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</si>
  <si>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</si>
  <si>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</si>
  <si>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</si>
  <si>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</si>
  <si>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</si>
  <si>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</si>
  <si>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</si>
  <si>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</si>
  <si>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</si>
  <si>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</si>
  <si>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</si>
  <si>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</si>
  <si>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</si>
  <si>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</si>
  <si>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</si>
  <si>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</si>
  <si>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</si>
  <si>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</si>
  <si>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</si>
  <si>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</si>
  <si>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</si>
  <si>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</si>
  <si>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</si>
  <si>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</si>
  <si>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</si>
  <si>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</si>
  <si>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</si>
  <si>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</si>
  <si>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</si>
  <si>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</si>
  <si>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</si>
  <si>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</si>
  <si>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</si>
  <si>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</si>
  <si>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</si>
  <si>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</si>
  <si>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</si>
  <si>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</si>
  <si>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</si>
  <si>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</si>
  <si>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</si>
  <si>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</si>
  <si>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</si>
  <si>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</si>
  <si>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</si>
  <si>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</si>
  <si>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</si>
  <si>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</si>
  <si>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</si>
  <si>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</si>
  <si>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</si>
  <si>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</si>
  <si>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</si>
  <si>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</si>
  <si>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</si>
  <si>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</si>
  <si>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</si>
  <si>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</si>
  <si>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</si>
  <si>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</si>
  <si>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</si>
  <si>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</si>
  <si>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</si>
  <si>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</si>
  <si>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</si>
  <si>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</si>
  <si>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</si>
  <si>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</si>
  <si>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</si>
  <si>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</si>
  <si>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</si>
  <si>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</si>
  <si>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</si>
  <si>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</si>
  <si>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</si>
  <si>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</si>
  <si>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</si>
  <si>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</si>
  <si>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</si>
  <si>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</si>
  <si>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</si>
  <si>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</si>
  <si>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</si>
  <si>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</si>
  <si>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</si>
  <si>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</si>
  <si>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</si>
  <si>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</si>
  <si>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</si>
  <si>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</si>
  <si>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</si>
  <si>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</si>
  <si>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</si>
  <si>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</si>
  <si>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</si>
  <si>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</si>
  <si>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</si>
  <si>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</si>
  <si>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</si>
  <si>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</si>
  <si>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</si>
  <si>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</si>
  <si>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</si>
  <si>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</si>
  <si>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</si>
  <si>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</si>
  <si>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</si>
  <si>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</si>
  <si>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</si>
  <si>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</si>
  <si>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</si>
  <si>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</si>
  <si>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</si>
  <si>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</si>
  <si>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</si>
  <si>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</si>
  <si>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</si>
  <si>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</si>
  <si>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</si>
  <si>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</si>
  <si>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</si>
  <si>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</si>
  <si>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</si>
  <si>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</si>
  <si>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</si>
  <si>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</si>
  <si>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</si>
  <si>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</si>
  <si>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</si>
  <si>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</si>
  <si>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</si>
  <si>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</si>
  <si>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</si>
  <si>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</si>
  <si>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</si>
  <si>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</si>
  <si>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</si>
  <si>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</si>
  <si>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</si>
  <si>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</si>
  <si>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</si>
  <si>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</si>
  <si>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</si>
  <si>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</si>
  <si>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</si>
  <si>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</si>
  <si>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</si>
  <si>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</si>
  <si>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</si>
  <si>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</si>
  <si>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</si>
  <si>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</si>
  <si>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</si>
  <si>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</si>
  <si>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</si>
  <si>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</si>
  <si>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</si>
  <si>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</si>
  <si>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</si>
  <si>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</si>
  <si>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</si>
  <si>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</si>
  <si>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</si>
  <si>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</si>
  <si>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</si>
  <si>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</si>
  <si>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</si>
  <si>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</si>
  <si>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</si>
  <si>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</si>
  <si>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</si>
  <si>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</si>
  <si>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</si>
  <si>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</si>
  <si>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</si>
  <si>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</si>
  <si>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</si>
  <si>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</si>
  <si>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</si>
  <si>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</si>
  <si>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</si>
  <si>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</si>
  <si>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</si>
  <si>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</si>
  <si>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</si>
  <si>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</si>
  <si>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</si>
  <si>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</si>
  <si>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</si>
  <si>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</si>
  <si>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</si>
  <si>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</si>
  <si>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</si>
  <si>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</si>
  <si>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</si>
  <si>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</si>
  <si>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</si>
  <si>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</si>
  <si>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</si>
  <si>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</si>
  <si>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</si>
  <si>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</si>
  <si>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</si>
  <si>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</si>
  <si>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</si>
  <si>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</si>
  <si>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</si>
  <si>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</si>
  <si>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</si>
  <si>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</si>
  <si>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</si>
  <si>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</si>
  <si>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</si>
  <si>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</si>
  <si>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</si>
  <si>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</si>
  <si>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</si>
  <si>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</si>
  <si>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</si>
  <si>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</si>
  <si>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</si>
  <si>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</si>
  <si>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</si>
  <si>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</si>
  <si>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</si>
  <si>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</si>
  <si>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</si>
  <si>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</si>
  <si>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</si>
  <si>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</si>
  <si>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</si>
  <si>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</si>
  <si>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</si>
  <si>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</si>
  <si>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</si>
  <si>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</si>
  <si>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</si>
  <si>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</si>
  <si>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</si>
  <si>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</si>
  <si>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</si>
  <si>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</si>
  <si>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</si>
  <si>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</si>
  <si>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</si>
  <si>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</si>
  <si>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</si>
  <si>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</si>
  <si>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</si>
  <si>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</si>
  <si>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</si>
  <si>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</si>
  <si>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</si>
  <si>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</si>
  <si>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</si>
  <si>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</si>
  <si>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</si>
  <si>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</si>
  <si>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</si>
  <si>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</si>
  <si>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</si>
  <si>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</si>
  <si>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</si>
  <si>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</si>
  <si>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</si>
  <si>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</si>
  <si>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</si>
  <si>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</si>
  <si>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</si>
  <si>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</si>
  <si>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</si>
  <si>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</si>
  <si>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</si>
  <si>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</si>
  <si>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</si>
  <si>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</si>
  <si>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</si>
  <si>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</si>
  <si>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</si>
  <si>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</si>
  <si>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</si>
  <si>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</si>
  <si>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</si>
  <si>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</si>
  <si>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</si>
  <si>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</si>
  <si>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</si>
  <si>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</si>
  <si>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</si>
  <si>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</si>
  <si>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</si>
  <si>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</si>
  <si>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</si>
  <si>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</si>
  <si>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</si>
  <si>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</si>
  <si>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</si>
  <si>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</si>
  <si>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</si>
  <si>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</si>
  <si>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</si>
  <si>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</si>
  <si>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</si>
  <si>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</si>
  <si>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</si>
  <si>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</si>
  <si>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</si>
  <si>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</si>
  <si>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</si>
  <si>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</si>
  <si>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</si>
  <si>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</si>
  <si>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</si>
  <si>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</si>
  <si>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</si>
  <si>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</si>
  <si>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</si>
  <si>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</si>
  <si>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</si>
  <si>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</si>
  <si>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</si>
  <si>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</si>
  <si>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</si>
  <si>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</si>
  <si>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</si>
  <si>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</si>
  <si>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</si>
  <si>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</si>
  <si>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</si>
  <si>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</si>
  <si>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</si>
  <si>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</si>
  <si>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</si>
  <si>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</si>
  <si>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</si>
  <si>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</si>
  <si>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</si>
  <si>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</si>
  <si>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</si>
  <si>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</si>
  <si>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</si>
  <si>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</si>
  <si>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</si>
  <si>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</si>
  <si>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</si>
  <si>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</si>
  <si>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</si>
  <si>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</si>
  <si>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</si>
  <si>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</si>
  <si>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</si>
  <si>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</si>
  <si>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</si>
  <si>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</si>
  <si>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</si>
  <si>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</si>
  <si>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</si>
  <si>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</si>
  <si>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</si>
  <si>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</si>
  <si>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</si>
  <si>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</si>
  <si>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</si>
  <si>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</si>
  <si>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</si>
  <si>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</si>
  <si>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</si>
  <si>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</si>
  <si>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</si>
  <si>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</si>
  <si>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</si>
  <si>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</si>
  <si>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</si>
  <si>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</si>
  <si>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</si>
  <si>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</si>
  <si>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</si>
  <si>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</si>
  <si>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</si>
  <si>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</si>
  <si>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</si>
  <si>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</si>
  <si>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</si>
  <si>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</si>
  <si>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</si>
  <si>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</si>
  <si>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</si>
  <si>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</si>
  <si>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</si>
  <si>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</si>
  <si>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</si>
  <si>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</si>
  <si>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</si>
  <si>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</si>
  <si>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</si>
  <si>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</si>
  <si>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</si>
  <si>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</si>
  <si>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</si>
  <si>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</si>
  <si>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</si>
  <si>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</si>
  <si>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</si>
  <si>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</si>
  <si>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</si>
  <si>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</si>
  <si>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</si>
  <si>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</si>
  <si>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</si>
  <si>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</si>
  <si>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</si>
  <si>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</si>
  <si>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</si>
  <si>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</si>
  <si>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</si>
  <si>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</si>
  <si>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</si>
  <si>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</si>
  <si>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</si>
  <si>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</si>
  <si>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</si>
  <si>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</si>
  <si>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</si>
  <si>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</si>
  <si>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</si>
  <si>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</si>
  <si>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</si>
  <si>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</si>
  <si>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</si>
  <si>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</si>
  <si>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</si>
  <si>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</si>
  <si>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</si>
  <si>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</si>
  <si>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</si>
  <si>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</si>
  <si>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</si>
  <si>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</si>
  <si>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</si>
  <si>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</si>
  <si>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</si>
  <si>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</si>
  <si>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</si>
  <si>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</si>
  <si>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</si>
  <si>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</si>
  <si>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</si>
  <si>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</si>
  <si>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</si>
  <si>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</si>
  <si>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</si>
  <si>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</si>
  <si>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</si>
  <si>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</si>
  <si>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</si>
  <si>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</si>
  <si>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</si>
  <si>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</si>
  <si>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</si>
  <si>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</si>
  <si>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</si>
  <si>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</si>
  <si>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</si>
  <si>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</si>
  <si>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</si>
  <si>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</si>
  <si>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</si>
  <si>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</si>
  <si>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</si>
  <si>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</si>
  <si>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</si>
  <si>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</si>
  <si>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</si>
  <si>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</si>
  <si>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</si>
  <si>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</si>
  <si>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</si>
  <si>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</si>
  <si>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</si>
  <si>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</si>
  <si>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</si>
  <si>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</si>
  <si>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</si>
  <si>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</si>
  <si>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</si>
  <si>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</si>
  <si>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</si>
  <si>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</si>
  <si>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</si>
  <si>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</si>
  <si>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</si>
  <si>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</si>
  <si>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</si>
  <si>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</si>
  <si>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</si>
  <si>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</si>
  <si>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</si>
  <si>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</si>
  <si>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</si>
  <si>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</si>
  <si>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2118201</t>
  </si>
  <si>
    <t>2798101</t>
  </si>
  <si>
    <t>3598102</t>
  </si>
  <si>
    <t>2528113</t>
  </si>
  <si>
    <t>2598101</t>
  </si>
  <si>
    <t>2628101</t>
  </si>
  <si>
    <t>2638102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</si>
  <si>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</si>
  <si>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</si>
  <si>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</si>
  <si>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</si>
  <si>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</si>
  <si>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</si>
  <si>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</si>
  <si>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</si>
  <si>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</si>
  <si>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</si>
  <si>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</si>
  <si>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</si>
  <si>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</si>
  <si>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</si>
  <si>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</si>
  <si>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</si>
  <si>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</si>
  <si>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</si>
  <si>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</si>
  <si>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</si>
  <si>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</si>
  <si>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</si>
  <si>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</si>
  <si>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1810101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</si>
  <si>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</si>
  <si>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</si>
  <si>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</si>
  <si>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</si>
  <si>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</si>
  <si>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</si>
  <si>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</si>
  <si>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</si>
  <si>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</si>
  <si>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</si>
  <si>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</si>
  <si>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</si>
  <si>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</si>
  <si>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</si>
  <si>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</si>
  <si>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</si>
  <si>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</si>
  <si>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</si>
  <si>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</si>
  <si>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</si>
  <si>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</si>
  <si>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</si>
  <si>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</si>
  <si>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</si>
  <si>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</si>
  <si>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</si>
  <si>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</si>
  <si>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</si>
  <si>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</si>
  <si>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</si>
  <si>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</si>
  <si>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</si>
  <si>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</si>
  <si>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</si>
  <si>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</si>
  <si>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</si>
  <si>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</si>
  <si>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</si>
  <si>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</si>
  <si>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</si>
  <si>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</si>
  <si>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</si>
  <si>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</si>
  <si>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</si>
  <si>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</si>
  <si>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</si>
  <si>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</si>
  <si>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</si>
  <si>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</si>
  <si>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</si>
  <si>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</si>
  <si>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</si>
  <si>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</si>
  <si>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</si>
  <si>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</si>
  <si>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</si>
  <si>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</si>
  <si>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</si>
  <si>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</si>
  <si>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</si>
  <si>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</si>
  <si>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</si>
  <si>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</si>
  <si>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</si>
  <si>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</si>
  <si>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</si>
  <si>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</si>
  <si>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</si>
  <si>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</si>
  <si>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</si>
  <si>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</si>
  <si>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</si>
  <si>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</si>
  <si>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</si>
  <si>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</si>
  <si>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</si>
  <si>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</si>
  <si>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</si>
  <si>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</si>
  <si>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</si>
  <si>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United Kingdom of Great Britain and Northern Ireland</t>
  </si>
  <si>
    <t>Ireland</t>
  </si>
  <si>
    <t>France</t>
  </si>
  <si>
    <t>Finland</t>
  </si>
  <si>
    <t>Germany</t>
  </si>
  <si>
    <t>Hong Kong</t>
  </si>
  <si>
    <t>Traveller Woolfelt</t>
  </si>
  <si>
    <t>Fedora Woolfelt</t>
  </si>
  <si>
    <t>Bowler Woolfelt</t>
  </si>
  <si>
    <t>Hatteras Harris Tweed</t>
  </si>
  <si>
    <t>Hatteras Wool</t>
  </si>
  <si>
    <t>Peabody Cotton</t>
  </si>
  <si>
    <t>Hatteras Wool/Polyester</t>
  </si>
  <si>
    <t>Trucker Cap Harris Tweed</t>
  </si>
  <si>
    <t>Trucker Cap Leather</t>
  </si>
  <si>
    <t>Trucker Cap Polar Bear</t>
  </si>
  <si>
    <t>Trucker Cap Sky Rider</t>
  </si>
  <si>
    <t>Trucker Cap Wild Life</t>
  </si>
  <si>
    <t>Trucker Cap Aviation</t>
  </si>
  <si>
    <t>Trucker Cap Mustang</t>
  </si>
  <si>
    <t>Trucker Cap Cool Cats</t>
  </si>
  <si>
    <t>Baseball Cap The Open Road</t>
  </si>
  <si>
    <t>Driver Cap Patchwork</t>
  </si>
  <si>
    <t>Hatteras Patchwork</t>
  </si>
  <si>
    <t>Docker Patchwork</t>
  </si>
  <si>
    <t>Hatteras Denim</t>
  </si>
  <si>
    <t>Ivy Cap Wool/Cotton</t>
  </si>
  <si>
    <t>Hatteras Wool/Cotton</t>
  </si>
  <si>
    <t>Hatteras Soft Cotton</t>
  </si>
  <si>
    <t>Driver Cap Wool</t>
  </si>
  <si>
    <t>6-Panel Cap Virgin Wool</t>
  </si>
  <si>
    <t>Baseball Cap Donegal WV</t>
  </si>
  <si>
    <t>Hatteras Cashmere</t>
  </si>
  <si>
    <t>Hatteras Cashmere/Silk</t>
  </si>
  <si>
    <t>Bucket Alpaka/Wool</t>
  </si>
  <si>
    <t>Hatteras Alpaka/Wool</t>
  </si>
  <si>
    <t>Hatteras Lambskin</t>
  </si>
  <si>
    <t>Hatteras Pigskin</t>
  </si>
  <si>
    <t>Baseball Pigskin</t>
  </si>
  <si>
    <t>Bomber Cap Calf Split</t>
  </si>
  <si>
    <t>Kent EF Pigskin</t>
  </si>
  <si>
    <t>Baseball Cap Vintage Wax Deer</t>
  </si>
  <si>
    <t>Beanie Deer</t>
  </si>
  <si>
    <t>Baseball Cap Freshwater Angling</t>
  </si>
  <si>
    <t>Baseball Cap Off The Beaten Path</t>
  </si>
  <si>
    <t>Hatteras Undyed Wool Sustainable</t>
  </si>
  <si>
    <t>Beanie Merino Wool</t>
  </si>
  <si>
    <t>Beanie Wool</t>
  </si>
  <si>
    <t>Beanie PomPom</t>
  </si>
  <si>
    <t>100% кожа</t>
  </si>
  <si>
    <t>50% полиэстер - 50% шерсть</t>
  </si>
  <si>
    <t>95% шерсть - 5% Акрил</t>
  </si>
  <si>
    <t>41% шерсть - 29% хлопок - 16% полиамид - 10% полиэстер - 4% другие</t>
  </si>
  <si>
    <t>50% шерсть - 30% полиэстер - 17% полиамид - 3% другие</t>
  </si>
  <si>
    <t>100% натуральная шерсть</t>
  </si>
  <si>
    <t>94% шерсть - 6% шерсть альпака</t>
  </si>
  <si>
    <t>75% шерсть альпака - 25% шерсть</t>
  </si>
  <si>
    <t>унисекс</t>
  </si>
  <si>
    <t>бейсболка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</si>
  <si>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</si>
  <si>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</si>
  <si>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</si>
  <si>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</si>
  <si>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</si>
  <si>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</si>
  <si>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</si>
  <si>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</si>
  <si>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</si>
  <si>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</si>
  <si>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</si>
  <si>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</si>
  <si>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</si>
  <si>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</si>
  <si>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</si>
  <si>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</si>
  <si>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</si>
  <si>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</si>
  <si>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</si>
  <si>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</si>
  <si>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</si>
  <si>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</si>
  <si>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</si>
  <si>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</si>
  <si>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</si>
  <si>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</si>
  <si>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</si>
  <si>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</si>
  <si>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</si>
  <si>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</si>
  <si>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</si>
  <si>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</si>
  <si>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</si>
  <si>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</si>
  <si>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</si>
  <si>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</si>
  <si>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</si>
  <si>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</si>
  <si>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</si>
  <si>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</si>
  <si>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</si>
  <si>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</si>
  <si>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</si>
  <si>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</si>
  <si>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</si>
  <si>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</si>
  <si>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</si>
  <si>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</si>
  <si>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</si>
  <si>
    <t>7756112</t>
  </si>
  <si>
    <t>7756113</t>
  </si>
  <si>
    <t>7756114</t>
  </si>
  <si>
    <t>6611105</t>
  </si>
  <si>
    <t>1</t>
  </si>
  <si>
    <t>Size</t>
  </si>
  <si>
    <t>Count</t>
  </si>
  <si>
    <t>Reference</t>
  </si>
  <si>
    <t>Price</t>
  </si>
  <si>
    <t>OSFA</t>
  </si>
  <si>
    <t>355</t>
  </si>
  <si>
    <t>347</t>
  </si>
  <si>
    <t>333</t>
  </si>
  <si>
    <t>327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</si>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</sst>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49" fontId="0" fillId="0" borderId="0" xfId="0" applyNumberFormat="1"/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jpg"/><Relationship Id="rId159" Type="http://schemas.openxmlformats.org/officeDocument/2006/relationships/image" Target="../media/image159.png"/><Relationship Id="rId170" Type="http://schemas.openxmlformats.org/officeDocument/2006/relationships/image" Target="../media/image170.png"/><Relationship Id="rId107" Type="http://schemas.openxmlformats.org/officeDocument/2006/relationships/image" Target="../media/image107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jp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png"/><Relationship Id="rId43" Type="http://schemas.openxmlformats.org/officeDocument/2006/relationships/image" Target="../media/image43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jpg"/><Relationship Id="rId85" Type="http://schemas.openxmlformats.org/officeDocument/2006/relationships/image" Target="../media/image85.pn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5" Type="http://schemas.openxmlformats.org/officeDocument/2006/relationships/image" Target="../media/image75.png"/><Relationship Id="rId96" Type="http://schemas.openxmlformats.org/officeDocument/2006/relationships/image" Target="../media/image96.png"/><Relationship Id="rId140" Type="http://schemas.openxmlformats.org/officeDocument/2006/relationships/image" Target="../media/image140.jpg"/><Relationship Id="rId161" Type="http://schemas.openxmlformats.org/officeDocument/2006/relationships/image" Target="../media/image16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jpg"/><Relationship Id="rId156" Type="http://schemas.openxmlformats.org/officeDocument/2006/relationships/image" Target="../media/image156.png"/><Relationship Id="rId177" Type="http://schemas.openxmlformats.org/officeDocument/2006/relationships/image" Target="../media/image177.jpe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jpe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jp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jp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g"/><Relationship Id="rId121" Type="http://schemas.openxmlformats.org/officeDocument/2006/relationships/image" Target="../media/image121.png"/><Relationship Id="rId142" Type="http://schemas.openxmlformats.org/officeDocument/2006/relationships/image" Target="../media/image142.jp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jp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79" Type="http://schemas.openxmlformats.org/officeDocument/2006/relationships/image" Target="../media/image179.jpeg"/><Relationship Id="rId15" Type="http://schemas.openxmlformats.org/officeDocument/2006/relationships/image" Target="../media/image15.jp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pn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80" Type="http://schemas.openxmlformats.org/officeDocument/2006/relationships/image" Target="../media/image180.jpe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jp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jp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jpg"/><Relationship Id="rId166" Type="http://schemas.openxmlformats.org/officeDocument/2006/relationships/image" Target="../media/image16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53398</xdr:rowOff>
    </xdr:from>
    <xdr:to>
      <xdr:col>8</xdr:col>
      <xdr:colOff>1889125</xdr:colOff>
      <xdr:row>2</xdr:row>
      <xdr:rowOff>1184853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20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155768</xdr:rowOff>
    </xdr:from>
    <xdr:to>
      <xdr:col>8</xdr:col>
      <xdr:colOff>1889125</xdr:colOff>
      <xdr:row>5</xdr:row>
      <xdr:rowOff>1082483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9919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209646</xdr:rowOff>
    </xdr:from>
    <xdr:to>
      <xdr:col>8</xdr:col>
      <xdr:colOff>1889125</xdr:colOff>
      <xdr:row>6</xdr:row>
      <xdr:rowOff>1028604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913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53398</xdr:rowOff>
    </xdr:from>
    <xdr:to>
      <xdr:col>8</xdr:col>
      <xdr:colOff>1889125</xdr:colOff>
      <xdr:row>7</xdr:row>
      <xdr:rowOff>1184853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733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209646</xdr:rowOff>
    </xdr:from>
    <xdr:to>
      <xdr:col>8</xdr:col>
      <xdr:colOff>1889125</xdr:colOff>
      <xdr:row>8</xdr:row>
      <xdr:rowOff>1028604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518377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53398</xdr:rowOff>
    </xdr:from>
    <xdr:to>
      <xdr:col>8</xdr:col>
      <xdr:colOff>1889125</xdr:colOff>
      <xdr:row>9</xdr:row>
      <xdr:rowOff>1184853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98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72413</xdr:rowOff>
    </xdr:from>
    <xdr:to>
      <xdr:col>8</xdr:col>
      <xdr:colOff>1889125</xdr:colOff>
      <xdr:row>10</xdr:row>
      <xdr:rowOff>1165836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872298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46663</xdr:rowOff>
    </xdr:from>
    <xdr:to>
      <xdr:col>8</xdr:col>
      <xdr:colOff>1889125</xdr:colOff>
      <xdr:row>11</xdr:row>
      <xdr:rowOff>1458287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958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53398</xdr:rowOff>
    </xdr:from>
    <xdr:to>
      <xdr:col>8</xdr:col>
      <xdr:colOff>1889125</xdr:colOff>
      <xdr:row>12</xdr:row>
      <xdr:rowOff>1184853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312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48856</xdr:rowOff>
    </xdr:from>
    <xdr:to>
      <xdr:col>8</xdr:col>
      <xdr:colOff>1889125</xdr:colOff>
      <xdr:row>13</xdr:row>
      <xdr:rowOff>1427519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4981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72414</xdr:rowOff>
    </xdr:from>
    <xdr:to>
      <xdr:col>8</xdr:col>
      <xdr:colOff>1889125</xdr:colOff>
      <xdr:row>14</xdr:row>
      <xdr:rowOff>1165837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649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53398</xdr:rowOff>
    </xdr:from>
    <xdr:to>
      <xdr:col>8</xdr:col>
      <xdr:colOff>1889125</xdr:colOff>
      <xdr:row>15</xdr:row>
      <xdr:rowOff>1184853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841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72414</xdr:rowOff>
    </xdr:from>
    <xdr:to>
      <xdr:col>8</xdr:col>
      <xdr:colOff>1889125</xdr:colOff>
      <xdr:row>16</xdr:row>
      <xdr:rowOff>1165837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414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46662</xdr:rowOff>
    </xdr:from>
    <xdr:to>
      <xdr:col>8</xdr:col>
      <xdr:colOff>1889125</xdr:colOff>
      <xdr:row>17</xdr:row>
      <xdr:rowOff>1458286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5391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46662</xdr:rowOff>
    </xdr:from>
    <xdr:to>
      <xdr:col>8</xdr:col>
      <xdr:colOff>1889125</xdr:colOff>
      <xdr:row>18</xdr:row>
      <xdr:rowOff>1458286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86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223117</xdr:rowOff>
    </xdr:from>
    <xdr:to>
      <xdr:col>8</xdr:col>
      <xdr:colOff>1889125</xdr:colOff>
      <xdr:row>19</xdr:row>
      <xdr:rowOff>1015135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40267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209646</xdr:rowOff>
    </xdr:from>
    <xdr:to>
      <xdr:col>8</xdr:col>
      <xdr:colOff>1889125</xdr:colOff>
      <xdr:row>20</xdr:row>
      <xdr:rowOff>1028604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65046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69562</xdr:rowOff>
    </xdr:from>
    <xdr:to>
      <xdr:col>8</xdr:col>
      <xdr:colOff>1889125</xdr:colOff>
      <xdr:row>21</xdr:row>
      <xdr:rowOff>1168689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6321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96500</xdr:rowOff>
    </xdr:from>
    <xdr:to>
      <xdr:col>8</xdr:col>
      <xdr:colOff>1889125</xdr:colOff>
      <xdr:row>22</xdr:row>
      <xdr:rowOff>1141749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28400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46903</xdr:rowOff>
    </xdr:from>
    <xdr:to>
      <xdr:col>8</xdr:col>
      <xdr:colOff>1889125</xdr:colOff>
      <xdr:row>23</xdr:row>
      <xdr:rowOff>1372321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17053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209646</xdr:rowOff>
    </xdr:from>
    <xdr:to>
      <xdr:col>8</xdr:col>
      <xdr:colOff>1889125</xdr:colOff>
      <xdr:row>24</xdr:row>
      <xdr:rowOff>1028604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9649223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209646</xdr:rowOff>
    </xdr:from>
    <xdr:to>
      <xdr:col>8</xdr:col>
      <xdr:colOff>1889125</xdr:colOff>
      <xdr:row>25</xdr:row>
      <xdr:rowOff>1028604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737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223115</xdr:rowOff>
    </xdr:from>
    <xdr:to>
      <xdr:col>8</xdr:col>
      <xdr:colOff>1889125</xdr:colOff>
      <xdr:row>26</xdr:row>
      <xdr:rowOff>1015133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88990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196177</xdr:rowOff>
    </xdr:from>
    <xdr:to>
      <xdr:col>8</xdr:col>
      <xdr:colOff>1889125</xdr:colOff>
      <xdr:row>27</xdr:row>
      <xdr:rowOff>1042074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200302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80336</xdr:rowOff>
    </xdr:from>
    <xdr:to>
      <xdr:col>8</xdr:col>
      <xdr:colOff>1889125</xdr:colOff>
      <xdr:row>28</xdr:row>
      <xdr:rowOff>1157912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22711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209646</xdr:rowOff>
    </xdr:from>
    <xdr:to>
      <xdr:col>8</xdr:col>
      <xdr:colOff>1889125</xdr:colOff>
      <xdr:row>29</xdr:row>
      <xdr:rowOff>1028604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90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209646</xdr:rowOff>
    </xdr:from>
    <xdr:to>
      <xdr:col>8</xdr:col>
      <xdr:colOff>1889125</xdr:colOff>
      <xdr:row>30</xdr:row>
      <xdr:rowOff>1028604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285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69562</xdr:rowOff>
    </xdr:from>
    <xdr:to>
      <xdr:col>8</xdr:col>
      <xdr:colOff>1889125</xdr:colOff>
      <xdr:row>31</xdr:row>
      <xdr:rowOff>1168689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02668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182708</xdr:rowOff>
    </xdr:from>
    <xdr:to>
      <xdr:col>8</xdr:col>
      <xdr:colOff>1889125</xdr:colOff>
      <xdr:row>32</xdr:row>
      <xdr:rowOff>1055544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378083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47479</xdr:rowOff>
    </xdr:from>
    <xdr:to>
      <xdr:col>8</xdr:col>
      <xdr:colOff>1889125</xdr:colOff>
      <xdr:row>33</xdr:row>
      <xdr:rowOff>1486043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481104"/>
          <a:ext cx="1778000" cy="143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196177</xdr:rowOff>
    </xdr:from>
    <xdr:to>
      <xdr:col>8</xdr:col>
      <xdr:colOff>1889125</xdr:colOff>
      <xdr:row>34</xdr:row>
      <xdr:rowOff>1042074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163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196177</xdr:rowOff>
    </xdr:from>
    <xdr:to>
      <xdr:col>8</xdr:col>
      <xdr:colOff>1889125</xdr:colOff>
      <xdr:row>35</xdr:row>
      <xdr:rowOff>1042074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40157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223115</xdr:rowOff>
    </xdr:from>
    <xdr:to>
      <xdr:col>8</xdr:col>
      <xdr:colOff>1889125</xdr:colOff>
      <xdr:row>36</xdr:row>
      <xdr:rowOff>1015133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66765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196177</xdr:rowOff>
    </xdr:from>
    <xdr:to>
      <xdr:col>8</xdr:col>
      <xdr:colOff>1889125</xdr:colOff>
      <xdr:row>38</xdr:row>
      <xdr:rowOff>1042074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116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53398</xdr:rowOff>
    </xdr:from>
    <xdr:to>
      <xdr:col>8</xdr:col>
      <xdr:colOff>1889125</xdr:colOff>
      <xdr:row>39</xdr:row>
      <xdr:rowOff>1184853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21179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139604</xdr:rowOff>
    </xdr:from>
    <xdr:to>
      <xdr:col>8</xdr:col>
      <xdr:colOff>1889125</xdr:colOff>
      <xdr:row>40</xdr:row>
      <xdr:rowOff>1098646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36254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48933</xdr:rowOff>
    </xdr:from>
    <xdr:to>
      <xdr:col>8</xdr:col>
      <xdr:colOff>1889125</xdr:colOff>
      <xdr:row>41</xdr:row>
      <xdr:rowOff>1513168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683833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96503</xdr:rowOff>
    </xdr:from>
    <xdr:to>
      <xdr:col>8</xdr:col>
      <xdr:colOff>1889125</xdr:colOff>
      <xdr:row>42</xdr:row>
      <xdr:rowOff>1141752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2935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107274</xdr:rowOff>
    </xdr:from>
    <xdr:to>
      <xdr:col>8</xdr:col>
      <xdr:colOff>1889125</xdr:colOff>
      <xdr:row>43</xdr:row>
      <xdr:rowOff>1130971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42524"/>
          <a:ext cx="1778000" cy="10236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47675</xdr:rowOff>
    </xdr:from>
    <xdr:to>
      <xdr:col>8</xdr:col>
      <xdr:colOff>1889125</xdr:colOff>
      <xdr:row>44</xdr:row>
      <xdr:rowOff>2590754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721175"/>
          <a:ext cx="1778000" cy="25430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49789</xdr:rowOff>
    </xdr:from>
    <xdr:to>
      <xdr:col>8</xdr:col>
      <xdr:colOff>1889125</xdr:colOff>
      <xdr:row>45</xdr:row>
      <xdr:rowOff>1407534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361714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49789</xdr:rowOff>
    </xdr:from>
    <xdr:to>
      <xdr:col>8</xdr:col>
      <xdr:colOff>1889125</xdr:colOff>
      <xdr:row>46</xdr:row>
      <xdr:rowOff>1407534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9039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48059</xdr:rowOff>
    </xdr:from>
    <xdr:to>
      <xdr:col>8</xdr:col>
      <xdr:colOff>1889125</xdr:colOff>
      <xdr:row>47</xdr:row>
      <xdr:rowOff>1599768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274634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48059</xdr:rowOff>
    </xdr:from>
    <xdr:to>
      <xdr:col>8</xdr:col>
      <xdr:colOff>1889125</xdr:colOff>
      <xdr:row>48</xdr:row>
      <xdr:rowOff>1599768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192245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46906</xdr:rowOff>
    </xdr:from>
    <xdr:to>
      <xdr:col>8</xdr:col>
      <xdr:colOff>1889125</xdr:colOff>
      <xdr:row>49</xdr:row>
      <xdr:rowOff>1372324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56913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48152</xdr:rowOff>
    </xdr:from>
    <xdr:to>
      <xdr:col>8</xdr:col>
      <xdr:colOff>1889125</xdr:colOff>
      <xdr:row>53</xdr:row>
      <xdr:rowOff>1352019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885327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69559</xdr:rowOff>
    </xdr:from>
    <xdr:to>
      <xdr:col>8</xdr:col>
      <xdr:colOff>1889125</xdr:colOff>
      <xdr:row>54</xdr:row>
      <xdr:rowOff>1168686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306909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196174</xdr:rowOff>
    </xdr:from>
    <xdr:to>
      <xdr:col>8</xdr:col>
      <xdr:colOff>1889125</xdr:colOff>
      <xdr:row>55</xdr:row>
      <xdr:rowOff>1042071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71774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69559</xdr:rowOff>
    </xdr:from>
    <xdr:to>
      <xdr:col>8</xdr:col>
      <xdr:colOff>1889125</xdr:colOff>
      <xdr:row>58</xdr:row>
      <xdr:rowOff>1168686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0504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49696</xdr:rowOff>
    </xdr:from>
    <xdr:to>
      <xdr:col>8</xdr:col>
      <xdr:colOff>1889125</xdr:colOff>
      <xdr:row>61</xdr:row>
      <xdr:rowOff>1655284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393071"/>
          <a:ext cx="1778000" cy="16055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50943</xdr:rowOff>
    </xdr:from>
    <xdr:to>
      <xdr:col>8</xdr:col>
      <xdr:colOff>1889125</xdr:colOff>
      <xdr:row>62</xdr:row>
      <xdr:rowOff>1634979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09929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50943</xdr:rowOff>
    </xdr:from>
    <xdr:to>
      <xdr:col>8</xdr:col>
      <xdr:colOff>1889125</xdr:colOff>
      <xdr:row>63</xdr:row>
      <xdr:rowOff>1634979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78521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50943</xdr:rowOff>
    </xdr:from>
    <xdr:to>
      <xdr:col>8</xdr:col>
      <xdr:colOff>1889125</xdr:colOff>
      <xdr:row>64</xdr:row>
      <xdr:rowOff>1634979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7114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50943</xdr:rowOff>
    </xdr:from>
    <xdr:to>
      <xdr:col>8</xdr:col>
      <xdr:colOff>1889125</xdr:colOff>
      <xdr:row>65</xdr:row>
      <xdr:rowOff>1634979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15706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48059</xdr:rowOff>
    </xdr:from>
    <xdr:to>
      <xdr:col>8</xdr:col>
      <xdr:colOff>1889125</xdr:colOff>
      <xdr:row>66</xdr:row>
      <xdr:rowOff>1599768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8401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48301</xdr:rowOff>
    </xdr:from>
    <xdr:to>
      <xdr:col>8</xdr:col>
      <xdr:colOff>1889125</xdr:colOff>
      <xdr:row>67</xdr:row>
      <xdr:rowOff>1513804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488176"/>
          <a:ext cx="1778000" cy="14655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48202</xdr:rowOff>
    </xdr:from>
    <xdr:to>
      <xdr:col>8</xdr:col>
      <xdr:colOff>1889125</xdr:colOff>
      <xdr:row>68</xdr:row>
      <xdr:rowOff>1228148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050177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136909</xdr:rowOff>
    </xdr:from>
    <xdr:to>
      <xdr:col>8</xdr:col>
      <xdr:colOff>1889125</xdr:colOff>
      <xdr:row>70</xdr:row>
      <xdr:rowOff>1101339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920184"/>
          <a:ext cx="1778000" cy="9644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204788</xdr:rowOff>
    </xdr:from>
    <xdr:to>
      <xdr:col>8</xdr:col>
      <xdr:colOff>1889125</xdr:colOff>
      <xdr:row>71</xdr:row>
      <xdr:rowOff>1033463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2263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166545</xdr:rowOff>
    </xdr:from>
    <xdr:to>
      <xdr:col>8</xdr:col>
      <xdr:colOff>1889125</xdr:colOff>
      <xdr:row>72</xdr:row>
      <xdr:rowOff>1071709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426320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104583</xdr:rowOff>
    </xdr:from>
    <xdr:to>
      <xdr:col>8</xdr:col>
      <xdr:colOff>1889125</xdr:colOff>
      <xdr:row>73</xdr:row>
      <xdr:rowOff>1133668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602608"/>
          <a:ext cx="1778000" cy="10290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46906</xdr:rowOff>
    </xdr:from>
    <xdr:to>
      <xdr:col>8</xdr:col>
      <xdr:colOff>1889125</xdr:colOff>
      <xdr:row>74</xdr:row>
      <xdr:rowOff>1372324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783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96503</xdr:rowOff>
    </xdr:from>
    <xdr:to>
      <xdr:col>8</xdr:col>
      <xdr:colOff>1889125</xdr:colOff>
      <xdr:row>75</xdr:row>
      <xdr:rowOff>1141752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520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185403</xdr:rowOff>
    </xdr:from>
    <xdr:to>
      <xdr:col>8</xdr:col>
      <xdr:colOff>1889125</xdr:colOff>
      <xdr:row>76</xdr:row>
      <xdr:rowOff>1052851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57915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182705</xdr:rowOff>
    </xdr:from>
    <xdr:to>
      <xdr:col>8</xdr:col>
      <xdr:colOff>1889125</xdr:colOff>
      <xdr:row>77</xdr:row>
      <xdr:rowOff>1055541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3814705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209649</xdr:rowOff>
    </xdr:from>
    <xdr:to>
      <xdr:col>8</xdr:col>
      <xdr:colOff>1889125</xdr:colOff>
      <xdr:row>79</xdr:row>
      <xdr:rowOff>1028607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318149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182711</xdr:rowOff>
    </xdr:from>
    <xdr:to>
      <xdr:col>8</xdr:col>
      <xdr:colOff>1889125</xdr:colOff>
      <xdr:row>80</xdr:row>
      <xdr:rowOff>1055547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7529461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131527</xdr:rowOff>
    </xdr:from>
    <xdr:to>
      <xdr:col>8</xdr:col>
      <xdr:colOff>1889125</xdr:colOff>
      <xdr:row>81</xdr:row>
      <xdr:rowOff>1106733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7165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51184</xdr:rowOff>
    </xdr:from>
    <xdr:to>
      <xdr:col>8</xdr:col>
      <xdr:colOff>1889125</xdr:colOff>
      <xdr:row>82</xdr:row>
      <xdr:rowOff>1549014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874434"/>
          <a:ext cx="1778000" cy="149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46658</xdr:rowOff>
    </xdr:from>
    <xdr:to>
      <xdr:col>8</xdr:col>
      <xdr:colOff>1889125</xdr:colOff>
      <xdr:row>83</xdr:row>
      <xdr:rowOff>1458282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47010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115354</xdr:rowOff>
    </xdr:from>
    <xdr:to>
      <xdr:col>8</xdr:col>
      <xdr:colOff>1889125</xdr:colOff>
      <xdr:row>84</xdr:row>
      <xdr:rowOff>1122887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043754"/>
          <a:ext cx="1778000" cy="10075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61478</xdr:rowOff>
    </xdr:from>
    <xdr:to>
      <xdr:col>8</xdr:col>
      <xdr:colOff>1889125</xdr:colOff>
      <xdr:row>85</xdr:row>
      <xdr:rowOff>1176769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228128"/>
          <a:ext cx="1778000" cy="1115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123441</xdr:rowOff>
    </xdr:from>
    <xdr:to>
      <xdr:col>8</xdr:col>
      <xdr:colOff>1889125</xdr:colOff>
      <xdr:row>86</xdr:row>
      <xdr:rowOff>1114811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528341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161156</xdr:rowOff>
    </xdr:from>
    <xdr:to>
      <xdr:col>8</xdr:col>
      <xdr:colOff>1889125</xdr:colOff>
      <xdr:row>87</xdr:row>
      <xdr:rowOff>1077095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804306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147687</xdr:rowOff>
    </xdr:from>
    <xdr:to>
      <xdr:col>8</xdr:col>
      <xdr:colOff>1889125</xdr:colOff>
      <xdr:row>91</xdr:row>
      <xdr:rowOff>1090566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839087"/>
          <a:ext cx="1778000" cy="942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46707</xdr:rowOff>
    </xdr:from>
    <xdr:to>
      <xdr:col>8</xdr:col>
      <xdr:colOff>1889125</xdr:colOff>
      <xdr:row>92</xdr:row>
      <xdr:rowOff>1334410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976357"/>
          <a:ext cx="1778000" cy="1287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144996</xdr:rowOff>
    </xdr:from>
    <xdr:to>
      <xdr:col>8</xdr:col>
      <xdr:colOff>1889125</xdr:colOff>
      <xdr:row>93</xdr:row>
      <xdr:rowOff>1093263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455771"/>
          <a:ext cx="1778000" cy="948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118058</xdr:rowOff>
    </xdr:from>
    <xdr:to>
      <xdr:col>8</xdr:col>
      <xdr:colOff>1889125</xdr:colOff>
      <xdr:row>94</xdr:row>
      <xdr:rowOff>1120203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67083"/>
          <a:ext cx="1778000" cy="1002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48158</xdr:rowOff>
    </xdr:from>
    <xdr:to>
      <xdr:col>8</xdr:col>
      <xdr:colOff>1889125</xdr:colOff>
      <xdr:row>96</xdr:row>
      <xdr:rowOff>1352025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254658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50081</xdr:rowOff>
    </xdr:from>
    <xdr:to>
      <xdr:col>8</xdr:col>
      <xdr:colOff>1889125</xdr:colOff>
      <xdr:row>97</xdr:row>
      <xdr:rowOff>1197699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56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49213</xdr:rowOff>
    </xdr:from>
    <xdr:to>
      <xdr:col>8</xdr:col>
      <xdr:colOff>1889125</xdr:colOff>
      <xdr:row>99</xdr:row>
      <xdr:rowOff>1827213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1419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49213</xdr:rowOff>
    </xdr:from>
    <xdr:to>
      <xdr:col>8</xdr:col>
      <xdr:colOff>1889125</xdr:colOff>
      <xdr:row>100</xdr:row>
      <xdr:rowOff>1827213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0183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49213</xdr:rowOff>
    </xdr:from>
    <xdr:to>
      <xdr:col>8</xdr:col>
      <xdr:colOff>1889125</xdr:colOff>
      <xdr:row>102</xdr:row>
      <xdr:rowOff>1827213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7711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49213</xdr:rowOff>
    </xdr:from>
    <xdr:to>
      <xdr:col>8</xdr:col>
      <xdr:colOff>1889125</xdr:colOff>
      <xdr:row>103</xdr:row>
      <xdr:rowOff>1827213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6476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48158</xdr:rowOff>
    </xdr:from>
    <xdr:to>
      <xdr:col>8</xdr:col>
      <xdr:colOff>1889125</xdr:colOff>
      <xdr:row>104</xdr:row>
      <xdr:rowOff>1352025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522983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185403</xdr:rowOff>
    </xdr:from>
    <xdr:to>
      <xdr:col>8</xdr:col>
      <xdr:colOff>1889125</xdr:colOff>
      <xdr:row>105</xdr:row>
      <xdr:rowOff>1052851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0604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215032</xdr:rowOff>
    </xdr:from>
    <xdr:to>
      <xdr:col>8</xdr:col>
      <xdr:colOff>1889125</xdr:colOff>
      <xdr:row>106</xdr:row>
      <xdr:rowOff>1023214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328282"/>
          <a:ext cx="1778000" cy="808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47389</xdr:rowOff>
    </xdr:from>
    <xdr:to>
      <xdr:col>8</xdr:col>
      <xdr:colOff>1889125</xdr:colOff>
      <xdr:row>107</xdr:row>
      <xdr:rowOff>1200395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398889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163847</xdr:rowOff>
    </xdr:from>
    <xdr:to>
      <xdr:col>8</xdr:col>
      <xdr:colOff>1889125</xdr:colOff>
      <xdr:row>108</xdr:row>
      <xdr:rowOff>1074398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763122"/>
          <a:ext cx="1778000" cy="9105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182711</xdr:rowOff>
    </xdr:from>
    <xdr:to>
      <xdr:col>8</xdr:col>
      <xdr:colOff>1889125</xdr:colOff>
      <xdr:row>109</xdr:row>
      <xdr:rowOff>1055547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020236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47389</xdr:rowOff>
    </xdr:from>
    <xdr:to>
      <xdr:col>8</xdr:col>
      <xdr:colOff>1889125</xdr:colOff>
      <xdr:row>111</xdr:row>
      <xdr:rowOff>1200395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0361414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158465</xdr:rowOff>
    </xdr:from>
    <xdr:to>
      <xdr:col>8</xdr:col>
      <xdr:colOff>1889125</xdr:colOff>
      <xdr:row>112</xdr:row>
      <xdr:rowOff>1079792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720265"/>
          <a:ext cx="1778000" cy="9213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50651</xdr:rowOff>
    </xdr:from>
    <xdr:to>
      <xdr:col>8</xdr:col>
      <xdr:colOff>1889125</xdr:colOff>
      <xdr:row>113</xdr:row>
      <xdr:rowOff>1311415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50701"/>
          <a:ext cx="1778000" cy="12607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50267</xdr:rowOff>
    </xdr:from>
    <xdr:to>
      <xdr:col>8</xdr:col>
      <xdr:colOff>1889125</xdr:colOff>
      <xdr:row>114</xdr:row>
      <xdr:rowOff>1235600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1239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77639</xdr:rowOff>
    </xdr:from>
    <xdr:to>
      <xdr:col>8</xdr:col>
      <xdr:colOff>1889125</xdr:colOff>
      <xdr:row>115</xdr:row>
      <xdr:rowOff>1160603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525639"/>
          <a:ext cx="1778000" cy="10829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225809</xdr:rowOff>
    </xdr:from>
    <xdr:to>
      <xdr:col>8</xdr:col>
      <xdr:colOff>1889125</xdr:colOff>
      <xdr:row>116</xdr:row>
      <xdr:rowOff>1012439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912059"/>
          <a:ext cx="1778000" cy="786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188094</xdr:rowOff>
    </xdr:from>
    <xdr:to>
      <xdr:col>8</xdr:col>
      <xdr:colOff>1889125</xdr:colOff>
      <xdr:row>117</xdr:row>
      <xdr:rowOff>1050155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1125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239278</xdr:rowOff>
    </xdr:from>
    <xdr:to>
      <xdr:col>8</xdr:col>
      <xdr:colOff>1889125</xdr:colOff>
      <xdr:row>118</xdr:row>
      <xdr:rowOff>998969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402028"/>
          <a:ext cx="1778000" cy="7596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177316</xdr:rowOff>
    </xdr:from>
    <xdr:to>
      <xdr:col>8</xdr:col>
      <xdr:colOff>1889125</xdr:colOff>
      <xdr:row>119</xdr:row>
      <xdr:rowOff>1060928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78316"/>
          <a:ext cx="1778000" cy="8836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241970</xdr:rowOff>
    </xdr:from>
    <xdr:to>
      <xdr:col>8</xdr:col>
      <xdr:colOff>1889125</xdr:colOff>
      <xdr:row>120</xdr:row>
      <xdr:rowOff>996273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8812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49448</xdr:rowOff>
    </xdr:from>
    <xdr:to>
      <xdr:col>8</xdr:col>
      <xdr:colOff>1889125</xdr:colOff>
      <xdr:row>121</xdr:row>
      <xdr:rowOff>1207842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926948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228501</xdr:rowOff>
    </xdr:from>
    <xdr:to>
      <xdr:col>8</xdr:col>
      <xdr:colOff>1889125</xdr:colOff>
      <xdr:row>122</xdr:row>
      <xdr:rowOff>1009743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363301"/>
          <a:ext cx="1778000" cy="781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131527</xdr:rowOff>
    </xdr:from>
    <xdr:to>
      <xdr:col>8</xdr:col>
      <xdr:colOff>1889125</xdr:colOff>
      <xdr:row>123</xdr:row>
      <xdr:rowOff>1106733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550457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131527</xdr:rowOff>
    </xdr:from>
    <xdr:to>
      <xdr:col>8</xdr:col>
      <xdr:colOff>1889125</xdr:colOff>
      <xdr:row>124</xdr:row>
      <xdr:rowOff>1106733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7428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177490</xdr:rowOff>
    </xdr:from>
    <xdr:to>
      <xdr:col>8</xdr:col>
      <xdr:colOff>1889125</xdr:colOff>
      <xdr:row>125</xdr:row>
      <xdr:rowOff>1060755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027040"/>
          <a:ext cx="1778000" cy="883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155773</xdr:rowOff>
    </xdr:from>
    <xdr:to>
      <xdr:col>8</xdr:col>
      <xdr:colOff>1889125</xdr:colOff>
      <xdr:row>126</xdr:row>
      <xdr:rowOff>1082488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2435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50217</xdr:rowOff>
    </xdr:from>
    <xdr:to>
      <xdr:col>8</xdr:col>
      <xdr:colOff>1889125</xdr:colOff>
      <xdr:row>127</xdr:row>
      <xdr:rowOff>1359471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376267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50850</xdr:rowOff>
    </xdr:from>
    <xdr:to>
      <xdr:col>8</xdr:col>
      <xdr:colOff>1889125</xdr:colOff>
      <xdr:row>128</xdr:row>
      <xdr:rowOff>1349329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786600"/>
          <a:ext cx="1778000" cy="12984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139601</xdr:rowOff>
    </xdr:from>
    <xdr:to>
      <xdr:col>8</xdr:col>
      <xdr:colOff>1889125</xdr:colOff>
      <xdr:row>129</xdr:row>
      <xdr:rowOff>1098643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275526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169242</xdr:rowOff>
    </xdr:from>
    <xdr:to>
      <xdr:col>8</xdr:col>
      <xdr:colOff>1889125</xdr:colOff>
      <xdr:row>130</xdr:row>
      <xdr:rowOff>1069018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5434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188094</xdr:rowOff>
    </xdr:from>
    <xdr:to>
      <xdr:col>8</xdr:col>
      <xdr:colOff>1889125</xdr:colOff>
      <xdr:row>132</xdr:row>
      <xdr:rowOff>1050155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038769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88416</xdr:rowOff>
    </xdr:from>
    <xdr:to>
      <xdr:col>8</xdr:col>
      <xdr:colOff>1889125</xdr:colOff>
      <xdr:row>135</xdr:row>
      <xdr:rowOff>1149828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653841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50081</xdr:rowOff>
    </xdr:from>
    <xdr:to>
      <xdr:col>8</xdr:col>
      <xdr:colOff>1889125</xdr:colOff>
      <xdr:row>136</xdr:row>
      <xdr:rowOff>1197699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853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217723</xdr:rowOff>
    </xdr:from>
    <xdr:to>
      <xdr:col>8</xdr:col>
      <xdr:colOff>1889125</xdr:colOff>
      <xdr:row>137</xdr:row>
      <xdr:rowOff>1020517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269173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212341</xdr:rowOff>
    </xdr:from>
    <xdr:to>
      <xdr:col>8</xdr:col>
      <xdr:colOff>1889125</xdr:colOff>
      <xdr:row>138</xdr:row>
      <xdr:rowOff>1025911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502041"/>
          <a:ext cx="1778000" cy="8135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50081</xdr:rowOff>
    </xdr:from>
    <xdr:to>
      <xdr:col>8</xdr:col>
      <xdr:colOff>1889125</xdr:colOff>
      <xdr:row>139</xdr:row>
      <xdr:rowOff>1197699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578031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217723</xdr:rowOff>
    </xdr:from>
    <xdr:to>
      <xdr:col>8</xdr:col>
      <xdr:colOff>1889125</xdr:colOff>
      <xdr:row>140</xdr:row>
      <xdr:rowOff>1020517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993448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49411</xdr:rowOff>
    </xdr:from>
    <xdr:to>
      <xdr:col>8</xdr:col>
      <xdr:colOff>1889125</xdr:colOff>
      <xdr:row>141</xdr:row>
      <xdr:rowOff>1331726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063386"/>
          <a:ext cx="1778000" cy="12823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185403</xdr:rowOff>
    </xdr:from>
    <xdr:to>
      <xdr:col>8</xdr:col>
      <xdr:colOff>1889125</xdr:colOff>
      <xdr:row>142</xdr:row>
      <xdr:rowOff>1052851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5805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49213</xdr:rowOff>
    </xdr:from>
    <xdr:to>
      <xdr:col>8</xdr:col>
      <xdr:colOff>1889125</xdr:colOff>
      <xdr:row>143</xdr:row>
      <xdr:rowOff>1827213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6825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49213</xdr:rowOff>
    </xdr:from>
    <xdr:to>
      <xdr:col>8</xdr:col>
      <xdr:colOff>1889125</xdr:colOff>
      <xdr:row>144</xdr:row>
      <xdr:rowOff>1827213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5589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49213</xdr:rowOff>
    </xdr:from>
    <xdr:to>
      <xdr:col>8</xdr:col>
      <xdr:colOff>1889125</xdr:colOff>
      <xdr:row>153</xdr:row>
      <xdr:rowOff>1827213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4468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49213</xdr:rowOff>
    </xdr:from>
    <xdr:to>
      <xdr:col>8</xdr:col>
      <xdr:colOff>1889125</xdr:colOff>
      <xdr:row>154</xdr:row>
      <xdr:rowOff>1827213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3232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49213</xdr:rowOff>
    </xdr:from>
    <xdr:to>
      <xdr:col>8</xdr:col>
      <xdr:colOff>1889125</xdr:colOff>
      <xdr:row>157</xdr:row>
      <xdr:rowOff>1827213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69525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166539</xdr:rowOff>
    </xdr:from>
    <xdr:to>
      <xdr:col>8</xdr:col>
      <xdr:colOff>1889125</xdr:colOff>
      <xdr:row>158</xdr:row>
      <xdr:rowOff>1071703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6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123428</xdr:rowOff>
    </xdr:from>
    <xdr:to>
      <xdr:col>8</xdr:col>
      <xdr:colOff>1889125</xdr:colOff>
      <xdr:row>159</xdr:row>
      <xdr:rowOff>1114798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141403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155773</xdr:rowOff>
    </xdr:from>
    <xdr:to>
      <xdr:col>8</xdr:col>
      <xdr:colOff>1889125</xdr:colOff>
      <xdr:row>161</xdr:row>
      <xdr:rowOff>1082488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65024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166539</xdr:rowOff>
    </xdr:from>
    <xdr:to>
      <xdr:col>8</xdr:col>
      <xdr:colOff>1889125</xdr:colOff>
      <xdr:row>164</xdr:row>
      <xdr:rowOff>1071703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57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47675</xdr:rowOff>
    </xdr:from>
    <xdr:to>
      <xdr:col>8</xdr:col>
      <xdr:colOff>1889125</xdr:colOff>
      <xdr:row>165</xdr:row>
      <xdr:rowOff>1523954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7495150"/>
          <a:ext cx="1778000" cy="14762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48245</xdr:rowOff>
    </xdr:from>
    <xdr:to>
      <xdr:col>8</xdr:col>
      <xdr:colOff>1889125</xdr:colOff>
      <xdr:row>166</xdr:row>
      <xdr:rowOff>1637669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9067345"/>
          <a:ext cx="1778000" cy="15894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155773</xdr:rowOff>
    </xdr:from>
    <xdr:to>
      <xdr:col>8</xdr:col>
      <xdr:colOff>1889125</xdr:colOff>
      <xdr:row>168</xdr:row>
      <xdr:rowOff>1082488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247052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49560</xdr:rowOff>
    </xdr:from>
    <xdr:to>
      <xdr:col>8</xdr:col>
      <xdr:colOff>1889125</xdr:colOff>
      <xdr:row>169</xdr:row>
      <xdr:rowOff>1493511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602560"/>
          <a:ext cx="1778000" cy="1443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48022</xdr:rowOff>
    </xdr:from>
    <xdr:to>
      <xdr:col>8</xdr:col>
      <xdr:colOff>1889125</xdr:colOff>
      <xdr:row>171</xdr:row>
      <xdr:rowOff>1723652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53772"/>
          <a:ext cx="1778000" cy="1675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50081</xdr:rowOff>
    </xdr:from>
    <xdr:to>
      <xdr:col>8</xdr:col>
      <xdr:colOff>1889125</xdr:colOff>
      <xdr:row>172</xdr:row>
      <xdr:rowOff>1731099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327481"/>
          <a:ext cx="1778000" cy="1681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50750</xdr:rowOff>
    </xdr:from>
    <xdr:to>
      <xdr:col>8</xdr:col>
      <xdr:colOff>1889125</xdr:colOff>
      <xdr:row>173</xdr:row>
      <xdr:rowOff>1597071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0109325"/>
          <a:ext cx="1778000" cy="15463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155773</xdr:rowOff>
    </xdr:from>
    <xdr:to>
      <xdr:col>8</xdr:col>
      <xdr:colOff>1889125</xdr:colOff>
      <xdr:row>174</xdr:row>
      <xdr:rowOff>1082488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8621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50701</xdr:rowOff>
    </xdr:from>
    <xdr:to>
      <xdr:col>8</xdr:col>
      <xdr:colOff>1889125</xdr:colOff>
      <xdr:row>175</xdr:row>
      <xdr:rowOff>1720943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2995351"/>
          <a:ext cx="1778000" cy="1670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48915</xdr:rowOff>
    </xdr:from>
    <xdr:to>
      <xdr:col>8</xdr:col>
      <xdr:colOff>1889125</xdr:colOff>
      <xdr:row>176</xdr:row>
      <xdr:rowOff>1503642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765215"/>
          <a:ext cx="1778000" cy="1454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48022</xdr:rowOff>
    </xdr:from>
    <xdr:to>
      <xdr:col>8</xdr:col>
      <xdr:colOff>1889125</xdr:colOff>
      <xdr:row>177</xdr:row>
      <xdr:rowOff>1190252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31689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47575</xdr:rowOff>
    </xdr:from>
    <xdr:to>
      <xdr:col>8</xdr:col>
      <xdr:colOff>1889125</xdr:colOff>
      <xdr:row>178</xdr:row>
      <xdr:rowOff>1238296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7554700"/>
          <a:ext cx="1778000" cy="11907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51048</xdr:rowOff>
    </xdr:from>
    <xdr:to>
      <xdr:col>8</xdr:col>
      <xdr:colOff>1889125</xdr:colOff>
      <xdr:row>179</xdr:row>
      <xdr:rowOff>1387242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844048"/>
          <a:ext cx="1778000" cy="13361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46906</xdr:rowOff>
    </xdr:from>
    <xdr:to>
      <xdr:col>8</xdr:col>
      <xdr:colOff>1889125</xdr:colOff>
      <xdr:row>180</xdr:row>
      <xdr:rowOff>1372324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78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49213</xdr:rowOff>
    </xdr:from>
    <xdr:to>
      <xdr:col>8</xdr:col>
      <xdr:colOff>1889125</xdr:colOff>
      <xdr:row>181</xdr:row>
      <xdr:rowOff>1284288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169971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48022</xdr:rowOff>
    </xdr:from>
    <xdr:to>
      <xdr:col>8</xdr:col>
      <xdr:colOff>1889125</xdr:colOff>
      <xdr:row>182</xdr:row>
      <xdr:rowOff>1190252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04154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47625</xdr:rowOff>
    </xdr:from>
    <xdr:to>
      <xdr:col>8</xdr:col>
      <xdr:colOff>1889125</xdr:colOff>
      <xdr:row>183</xdr:row>
      <xdr:rowOff>1457325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279400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93628346"/>
          <a:ext cx="1800545" cy="1407187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6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454271</xdr:colOff>
      <xdr:row>188</xdr:row>
      <xdr:rowOff>47602</xdr:rowOff>
    </xdr:from>
    <xdr:to>
      <xdr:col>8</xdr:col>
      <xdr:colOff>1597270</xdr:colOff>
      <xdr:row>188</xdr:row>
      <xdr:rowOff>1194286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7" y="264109910"/>
          <a:ext cx="1142999" cy="1146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395654</xdr:colOff>
      <xdr:row>189</xdr:row>
      <xdr:rowOff>58616</xdr:rowOff>
    </xdr:from>
    <xdr:to>
      <xdr:col>8</xdr:col>
      <xdr:colOff>1494693</xdr:colOff>
      <xdr:row>189</xdr:row>
      <xdr:rowOff>1161198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265366501"/>
          <a:ext cx="1099039" cy="1102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380999</xdr:colOff>
      <xdr:row>190</xdr:row>
      <xdr:rowOff>58613</xdr:rowOff>
    </xdr:from>
    <xdr:to>
      <xdr:col>8</xdr:col>
      <xdr:colOff>1538654</xdr:colOff>
      <xdr:row>190</xdr:row>
      <xdr:rowOff>1220000</xdr:rowOff>
    </xdr:to>
    <xdr:pic>
      <xdr:nvPicPr>
        <xdr:cNvPr id="202" name="Рисунок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845" y="266612075"/>
          <a:ext cx="1157655" cy="1161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395655</xdr:colOff>
      <xdr:row>191</xdr:row>
      <xdr:rowOff>73269</xdr:rowOff>
    </xdr:from>
    <xdr:to>
      <xdr:col>8</xdr:col>
      <xdr:colOff>1553307</xdr:colOff>
      <xdr:row>191</xdr:row>
      <xdr:rowOff>1234652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1" y="267872307"/>
          <a:ext cx="1157652" cy="1161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93"/>
  <sheetViews>
    <sheetView zoomScale="65" zoomScaleNormal="65" workbookViewId="0">
      <pane ySplit="1" topLeftCell="A132" activePane="bottomLeft" state="frozen"/>
      <selection pane="bottomLeft" activeCell="Y132" sqref="Y132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43" t="s">
        <v>479</v>
      </c>
      <c r="L1" s="144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customHeight="1">
      <c r="A3" s="103" t="str">
        <f t="shared" ref="A3:A34" si="8">IF(C3&amp;K3&lt;&gt;"",C3&amp;K3,"")</f>
        <v>263810274</v>
      </c>
      <c r="B3" s="98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02-703-02</v>
      </c>
      <c r="C3" s="104" t="s">
        <v>6433</v>
      </c>
      <c r="D3" s="145" t="s">
        <v>6544</v>
      </c>
      <c r="E3" s="103" t="str">
        <f>IF(F3&lt;&gt;"",IFERROR(VLOOKUP(F3,Категории!A:B,2,0),""),"Требуется категория")</f>
        <v>Шляпы</v>
      </c>
      <c r="F3" s="103" t="s">
        <v>330</v>
      </c>
      <c r="G3" s="102" t="s">
        <v>420</v>
      </c>
      <c r="H3" s="103" t="s">
        <v>388</v>
      </c>
      <c r="J3" s="102" t="s">
        <v>6537</v>
      </c>
      <c r="K3" s="108">
        <v>74</v>
      </c>
      <c r="L3" s="146" t="s">
        <v>63</v>
      </c>
      <c r="M3" s="101"/>
      <c r="N3" s="101"/>
      <c r="O3" s="101"/>
      <c r="P3" s="101"/>
      <c r="Q3" s="145" t="s">
        <v>1018</v>
      </c>
      <c r="R3" s="101"/>
      <c r="S3" s="102" t="s">
        <v>44</v>
      </c>
      <c r="T3" s="103" t="s">
        <v>31</v>
      </c>
      <c r="U3" s="103" t="s">
        <v>6595</v>
      </c>
      <c r="V3" s="99" t="str">
        <f>_xlfn.XLOOKUP($A3,Лист1!$A:$A,Лист1!G:G,"",0)</f>
        <v/>
      </c>
      <c r="Y3" s="99" t="str">
        <f>_xlfn.XLOOKUP($A3,Лист1!$A:$A,Лист1!H:H,"",0)</f>
        <v/>
      </c>
      <c r="Z3" s="99" t="str">
        <f>_xlfn.XLOOKUP($A3,Лист1!$A:$A,Лист1!I:I,"",0)</f>
        <v/>
      </c>
      <c r="AA3" s="99" t="str">
        <f>_xlfn.XLOOKUP($A3,Лист1!$A:$A,Лист1!J:J,"",0)</f>
        <v/>
      </c>
      <c r="AB3" s="99" t="str">
        <f>_xlfn.XLOOKUP($A3,Лист1!$A:$A,Лист1!K:K,"",0)</f>
        <v/>
      </c>
      <c r="AC3" s="99" t="str">
        <f>_xlfn.XLOOKUP($A3,Лист1!$A:$A,Лист1!L:L,"",0)</f>
        <v/>
      </c>
      <c r="AD3" s="99" t="str">
        <f>_xlfn.XLOOKUP($A3,Лист1!$A:$A,Лист1!M:M,"",0)</f>
        <v/>
      </c>
      <c r="AE3" s="99" t="str">
        <f>_xlfn.XLOOKUP($A3,Лист1!$A:$A,Лист1!N:N,"",0)</f>
        <v/>
      </c>
      <c r="AF3" s="99" t="str">
        <f>_xlfn.XLOOKUP($A3,Лист1!$A:$A,Лист1!O:O,"",0)</f>
        <v/>
      </c>
      <c r="AG3" s="99" t="str">
        <f>_xlfn.XLOOKUP($A3,Лист1!$A:$A,Лист1!P:P,"",0)</f>
        <v/>
      </c>
      <c r="AH3" s="99" t="str">
        <f>_xlfn.XLOOKUP($A3,Лист1!$A:$A,Лист1!Q:Q,"",0)</f>
        <v/>
      </c>
      <c r="AT3" s="102" t="str">
        <f t="shared" ref="AT3:AT34" si="9">IF(COUNTBLANK(V3:AS3)&lt;24,SUM(V3:AS3),"")</f>
        <v/>
      </c>
      <c r="AU3" s="103" t="s">
        <v>441</v>
      </c>
      <c r="AV3" s="102" t="str">
        <f ca="1">IF(AU3&lt;&gt;"",VLOOKUP(AU3,INDIRECT(SUBSTITUTE(IF(ISNUMBER(IFERROR(VALUE(LEFT(J3,1)),FALSE)),"_"&amp;J3,J3),"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103" t="str">
        <f ca="1">IF(AU3&lt;&gt;"",VLOOKUP(AU3,INDIRECT(SUBSTITUTE(IF(ISNUMBER(IFERROR(VALUE(LEFT(J3,1)),FALSE)),"_"&amp;J3,J3)," ","")&amp;"Manufactures"),2,0),"Требуется код страны")</f>
        <v>Чехия</v>
      </c>
      <c r="AX3" s="106">
        <f t="shared" ref="AX3:AX34" si="10">0.05+0.05</f>
        <v>0.1</v>
      </c>
      <c r="AY3" s="103">
        <f t="shared" ref="AY3:AY34" si="11">IF(AX3&lt;&gt;"",AX3*1.5,"Требуется нетто")</f>
        <v>0.15000000000000002</v>
      </c>
      <c r="AZ3" s="103" t="str">
        <f t="shared" ref="AZ3:AZ34" si="12">+IF(AX3&lt;&gt;"",IFERROR(AT3*AX3,"Требуются кол-во и нетто"),"Требуются кол-во и нетто")</f>
        <v>Требуются кол-во и нетто</v>
      </c>
      <c r="BA3" s="103" t="str">
        <f t="shared" ref="BA3:BA34" si="13">IF(AY3&lt;&gt;"",IFERROR(AT3*AY3,"Требуются кол-во и брутто"),"Требуются кол-во и брутто")</f>
        <v>Требуются кол-во и брутто</v>
      </c>
      <c r="BB3" s="107">
        <v>6337.44</v>
      </c>
      <c r="BC3" s="125" t="str">
        <f t="shared" ref="BC3:BC34" si="14">+IF(BB3&lt;&gt;0,IFERROR(AT3*BB3,"Требуются кол-во и цена"),"Требуются кол-во и цена")</f>
        <v>Требуются кол-во и цена</v>
      </c>
      <c r="BD3" s="98">
        <f>IF(A3&lt;&gt;"",IF(_xlfn.XLOOKUP(A3,'1C'!A:A,'1C'!A:A,0,0)&gt;0,1,0),"")</f>
        <v>0</v>
      </c>
      <c r="BE3" s="98">
        <f>IF(C3&lt;&gt;"",IF(_xlfn.XLOOKUP(TEXT(C3,"###"),'1C'!W:W,'1C'!D:D,0,0)&gt;0,0,1),"")</f>
        <v>1</v>
      </c>
      <c r="BF3" s="98" t="str">
        <f t="shared" ref="BF3:BF34" si="15">IFERROR(IF(BE3,"-",IFERROR(IF(BD3&gt;0,0,1),"")),"")</f>
        <v>-</v>
      </c>
    </row>
    <row r="4" spans="1:59" ht="98.1" customHeight="1">
      <c r="A4" s="103" t="str">
        <f t="shared" si="8"/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6434</v>
      </c>
      <c r="D4" s="145" t="s">
        <v>6545</v>
      </c>
      <c r="E4" s="103" t="str">
        <f>IF(F4&lt;&gt;"",IFERROR(VLOOKUP(F4,Категории!A:B,2,0),""),"Требуется категория")</f>
        <v>Шляпы</v>
      </c>
      <c r="F4" s="103" t="s">
        <v>330</v>
      </c>
      <c r="G4" s="102" t="s">
        <v>420</v>
      </c>
      <c r="H4" s="103" t="s">
        <v>388</v>
      </c>
      <c r="J4" s="103" t="s">
        <v>6537</v>
      </c>
      <c r="K4" s="108">
        <v>29</v>
      </c>
      <c r="L4" s="146" t="s">
        <v>71</v>
      </c>
      <c r="M4" s="101"/>
      <c r="N4" s="101"/>
      <c r="O4" s="101"/>
      <c r="P4" s="101"/>
      <c r="Q4" s="145" t="s">
        <v>1018</v>
      </c>
      <c r="R4" s="101"/>
      <c r="S4" s="102" t="s">
        <v>44</v>
      </c>
      <c r="T4" s="103" t="s">
        <v>31</v>
      </c>
      <c r="U4" s="103" t="s">
        <v>6595</v>
      </c>
      <c r="V4" s="99" t="str">
        <f>_xlfn.XLOOKUP($A4,Лист1!$A:$A,Лист1!G:G,"",0)</f>
        <v/>
      </c>
      <c r="Y4" s="99" t="str">
        <f>_xlfn.XLOOKUP($A4,Лист1!$A:$A,Лист1!H:H,"",0)</f>
        <v/>
      </c>
      <c r="Z4" s="99" t="str">
        <f>_xlfn.XLOOKUP($A4,Лист1!$A:$A,Лист1!I:I,"",0)</f>
        <v/>
      </c>
      <c r="AA4" s="99" t="str">
        <f>_xlfn.XLOOKUP($A4,Лист1!$A:$A,Лист1!J:J,"",0)</f>
        <v/>
      </c>
      <c r="AB4" s="99" t="str">
        <f>_xlfn.XLOOKUP($A4,Лист1!$A:$A,Лист1!K:K,"",0)</f>
        <v/>
      </c>
      <c r="AC4" s="99" t="str">
        <f>_xlfn.XLOOKUP($A4,Лист1!$A:$A,Лист1!L:L,"",0)</f>
        <v/>
      </c>
      <c r="AD4" s="99" t="str">
        <f>_xlfn.XLOOKUP($A4,Лист1!$A:$A,Лист1!M:M,"",0)</f>
        <v/>
      </c>
      <c r="AE4" s="99" t="str">
        <f>_xlfn.XLOOKUP($A4,Лист1!$A:$A,Лист1!N:N,"",0)</f>
        <v/>
      </c>
      <c r="AF4" s="99" t="str">
        <f>_xlfn.XLOOKUP($A4,Лист1!$A:$A,Лист1!O:O,"",0)</f>
        <v/>
      </c>
      <c r="AG4" s="99" t="str">
        <f>_xlfn.XLOOKUP($A4,Лист1!$A:$A,Лист1!P:P,"",0)</f>
        <v/>
      </c>
      <c r="AH4" s="99" t="str">
        <f>_xlfn.XLOOKUP($A4,Лист1!$A:$A,Лист1!Q:Q,"",0)</f>
        <v/>
      </c>
      <c r="AT4" s="102" t="str">
        <f t="shared" si="9"/>
        <v/>
      </c>
      <c r="AU4" s="103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si="10"/>
        <v>0.1</v>
      </c>
      <c r="AY4" s="103">
        <f t="shared" si="11"/>
        <v>0.15000000000000002</v>
      </c>
      <c r="AZ4" s="103" t="str">
        <f t="shared" si="12"/>
        <v>Требуются кол-во и нетто</v>
      </c>
      <c r="BA4" s="103" t="str">
        <f t="shared" si="13"/>
        <v>Требуются кол-во и брутто</v>
      </c>
      <c r="BB4" s="107">
        <v>5484.9600000000009</v>
      </c>
      <c r="BC4" s="125" t="str">
        <f t="shared" si="14"/>
        <v>Требуются кол-во и цена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si="15"/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6438</v>
      </c>
      <c r="D5" s="145" t="s">
        <v>6546</v>
      </c>
      <c r="E5" s="103" t="str">
        <f>IF(F5&lt;&gt;"",IFERROR(VLOOKUP(F5,Категории!A:B,2,0),""),"Требуется категория")</f>
        <v>Шляпы</v>
      </c>
      <c r="F5" s="103" t="s">
        <v>362</v>
      </c>
      <c r="G5" s="102" t="s">
        <v>420</v>
      </c>
      <c r="H5" s="103" t="s">
        <v>388</v>
      </c>
      <c r="J5" s="103" t="s">
        <v>6537</v>
      </c>
      <c r="K5" s="108">
        <v>1</v>
      </c>
      <c r="L5" s="147" t="s">
        <v>53</v>
      </c>
      <c r="M5" s="115"/>
      <c r="N5" s="101"/>
      <c r="O5" s="101"/>
      <c r="P5" s="101"/>
      <c r="Q5" s="145" t="s">
        <v>1018</v>
      </c>
      <c r="R5" s="101"/>
      <c r="S5" s="102" t="s">
        <v>44</v>
      </c>
      <c r="T5" s="103" t="s">
        <v>31</v>
      </c>
      <c r="U5" s="103" t="s">
        <v>6595</v>
      </c>
      <c r="V5" s="99" t="str">
        <f>_xlfn.XLOOKUP($A5,Лист1!$A:$A,Лист1!G:G,"",0)</f>
        <v/>
      </c>
      <c r="Y5" s="99" t="str">
        <f>_xlfn.XLOOKUP($A5,Лист1!$A:$A,Лист1!H:H,"",0)</f>
        <v/>
      </c>
      <c r="Z5" s="99" t="str">
        <f>_xlfn.XLOOKUP($A5,Лист1!$A:$A,Лист1!I:I,"",0)</f>
        <v/>
      </c>
      <c r="AA5" s="99" t="str">
        <f>_xlfn.XLOOKUP($A5,Лист1!$A:$A,Лист1!J:J,"",0)</f>
        <v/>
      </c>
      <c r="AB5" s="99" t="str">
        <f>_xlfn.XLOOKUP($A5,Лист1!$A:$A,Лист1!K:K,"",0)</f>
        <v/>
      </c>
      <c r="AC5" s="99" t="str">
        <f>_xlfn.XLOOKUP($A5,Лист1!$A:$A,Лист1!L:L,"",0)</f>
        <v/>
      </c>
      <c r="AD5" s="99" t="str">
        <f>_xlfn.XLOOKUP($A5,Лист1!$A:$A,Лист1!M:M,"",0)</f>
        <v/>
      </c>
      <c r="AE5" s="99" t="str">
        <f>_xlfn.XLOOKUP($A5,Лист1!$A:$A,Лист1!N:N,"",0)</f>
        <v/>
      </c>
      <c r="AF5" s="99" t="str">
        <f>_xlfn.XLOOKUP($A5,Лист1!$A:$A,Лист1!O:O,"",0)</f>
        <v/>
      </c>
      <c r="AG5" s="99" t="str">
        <f>_xlfn.XLOOKUP($A5,Лист1!$A:$A,Лист1!P:P,"",0)</f>
        <v/>
      </c>
      <c r="AH5" s="99" t="str">
        <f>_xlfn.XLOOKUP($A5,Лист1!$A:$A,Лист1!Q:Q,"",0)</f>
        <v/>
      </c>
      <c r="AT5" s="103" t="str">
        <f t="shared" si="9"/>
        <v/>
      </c>
      <c r="AU5" s="103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 t="str">
        <f t="shared" si="12"/>
        <v>Требуются кол-во и нетто</v>
      </c>
      <c r="BA5" s="103" t="str">
        <f t="shared" si="13"/>
        <v>Требуются кол-во и брутто</v>
      </c>
      <c r="BB5" s="107">
        <v>4213.4400000000005</v>
      </c>
      <c r="BC5" s="125" t="str">
        <f t="shared" si="14"/>
        <v>Требуются кол-во и цена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customHeight="1">
      <c r="A6" s="103" t="str">
        <f t="shared" si="8"/>
        <v>6840213171</v>
      </c>
      <c r="B6" s="98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02-706-02</v>
      </c>
      <c r="C6" s="104" t="s">
        <v>6439</v>
      </c>
      <c r="D6" s="145" t="s">
        <v>6547</v>
      </c>
      <c r="E6" s="103" t="str">
        <f>IF(F6&lt;&gt;"",IFERROR(VLOOKUP(F6,Категории!A:B,2,0),""),"Требуется категория")</f>
        <v>Кепки</v>
      </c>
      <c r="F6" s="103" t="s">
        <v>318</v>
      </c>
      <c r="G6" s="102" t="s">
        <v>420</v>
      </c>
      <c r="H6" s="103" t="s">
        <v>388</v>
      </c>
      <c r="J6" s="103" t="s">
        <v>6537</v>
      </c>
      <c r="K6" s="108">
        <v>171</v>
      </c>
      <c r="L6" s="146" t="s">
        <v>63</v>
      </c>
      <c r="M6" s="115"/>
      <c r="N6" s="101"/>
      <c r="O6" s="101"/>
      <c r="P6" s="101"/>
      <c r="Q6" s="145" t="s">
        <v>6592</v>
      </c>
      <c r="R6" s="101"/>
      <c r="S6" s="102" t="s">
        <v>44</v>
      </c>
      <c r="T6" s="103" t="s">
        <v>15</v>
      </c>
      <c r="U6" s="103" t="s">
        <v>6595</v>
      </c>
      <c r="V6" s="99" t="str">
        <f>_xlfn.XLOOKUP($A6,Лист1!$A:$A,Лист1!G:G,"",0)</f>
        <v/>
      </c>
      <c r="Y6" s="99" t="str">
        <f>_xlfn.XLOOKUP($A6,Лист1!$A:$A,Лист1!H:H,"",0)</f>
        <v/>
      </c>
      <c r="Z6" s="99" t="str">
        <f>_xlfn.XLOOKUP($A6,Лист1!$A:$A,Лист1!I:I,"",0)</f>
        <v/>
      </c>
      <c r="AA6" s="99" t="str">
        <f>_xlfn.XLOOKUP($A6,Лист1!$A:$A,Лист1!J:J,"",0)</f>
        <v/>
      </c>
      <c r="AB6" s="99" t="str">
        <f>_xlfn.XLOOKUP($A6,Лист1!$A:$A,Лист1!K:K,"",0)</f>
        <v/>
      </c>
      <c r="AC6" s="99" t="str">
        <f>_xlfn.XLOOKUP($A6,Лист1!$A:$A,Лист1!L:L,"",0)</f>
        <v/>
      </c>
      <c r="AD6" s="99" t="str">
        <f>_xlfn.XLOOKUP($A6,Лист1!$A:$A,Лист1!M:M,"",0)</f>
        <v/>
      </c>
      <c r="AE6" s="99" t="str">
        <f>_xlfn.XLOOKUP($A6,Лист1!$A:$A,Лист1!N:N,"",0)</f>
        <v/>
      </c>
      <c r="AF6" s="99" t="str">
        <f>_xlfn.XLOOKUP($A6,Лист1!$A:$A,Лист1!O:O,"",0)</f>
        <v/>
      </c>
      <c r="AG6" s="99" t="str">
        <f>_xlfn.XLOOKUP($A6,Лист1!$A:$A,Лист1!P:P,"",0)</f>
        <v/>
      </c>
      <c r="AH6" s="99" t="str">
        <f>_xlfn.XLOOKUP($A6,Лист1!$A:$A,Лист1!Q:Q,"",0)</f>
        <v/>
      </c>
      <c r="AT6" s="103" t="str">
        <f t="shared" si="9"/>
        <v/>
      </c>
      <c r="AU6" s="103">
        <f>IF(A6&lt;&gt;"",_xlfn.XLOOKUP(_xlfn.XLOOKUP(A6,'1C'!A:A,'1C'!O:O,_xlfn.XLOOKUP(C6,'1C'!W:W,'1C'!O:O,"",0),0),Settings!N:N,Settings!O:O,"",0),"")</f>
        <v>0</v>
      </c>
      <c r="AV6" s="101"/>
      <c r="AW6" s="103" t="s">
        <v>6538</v>
      </c>
      <c r="AX6" s="106">
        <f t="shared" si="10"/>
        <v>0.1</v>
      </c>
      <c r="AY6" s="103">
        <f t="shared" si="11"/>
        <v>0.15000000000000002</v>
      </c>
      <c r="AZ6" s="103" t="str">
        <f t="shared" si="12"/>
        <v>Требуются кол-во и нетто</v>
      </c>
      <c r="BA6" s="103" t="str">
        <f t="shared" si="13"/>
        <v>Требуются кол-во и брутто</v>
      </c>
      <c r="BB6" s="107">
        <v>6337.44</v>
      </c>
      <c r="BC6" s="125" t="str">
        <f t="shared" si="14"/>
        <v>Требуются кол-во и цена</v>
      </c>
      <c r="BD6" s="98">
        <f>IF(A6&lt;&gt;"",IF(_xlfn.XLOOKUP(A6,'1C'!A:A,'1C'!A:A,0,0)&gt;0,1,0),"")</f>
        <v>0</v>
      </c>
      <c r="BE6" s="98">
        <f>IF(C6&lt;&gt;"",IF(_xlfn.XLOOKUP(TEXT(C6,"###"),'1C'!W:W,'1C'!D:D,0,0)&gt;0,0,1),"")</f>
        <v>1</v>
      </c>
      <c r="BF6" s="98" t="str">
        <f t="shared" si="15"/>
        <v>-</v>
      </c>
    </row>
    <row r="7" spans="1:59" ht="98.1" customHeight="1">
      <c r="A7" s="103" t="str">
        <f t="shared" si="8"/>
        <v>68408127</v>
      </c>
      <c r="B7" s="98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02-707-80</v>
      </c>
      <c r="C7" s="104" t="s">
        <v>6440</v>
      </c>
      <c r="D7" s="145" t="s">
        <v>6548</v>
      </c>
      <c r="E7" s="103" t="str">
        <f>IF(F7&lt;&gt;"",IFERROR(VLOOKUP(F7,Категории!A:B,2,0),""),"Требуется категория")</f>
        <v>Кепки</v>
      </c>
      <c r="F7" s="103" t="s">
        <v>318</v>
      </c>
      <c r="G7" s="102" t="s">
        <v>420</v>
      </c>
      <c r="H7" s="103" t="s">
        <v>388</v>
      </c>
      <c r="J7" s="103" t="s">
        <v>6537</v>
      </c>
      <c r="K7" s="108">
        <v>7</v>
      </c>
      <c r="L7" s="147" t="s">
        <v>83</v>
      </c>
      <c r="M7" s="115"/>
      <c r="N7" s="101"/>
      <c r="O7" s="101"/>
      <c r="P7" s="101"/>
      <c r="Q7" s="145" t="s">
        <v>6593</v>
      </c>
      <c r="R7" s="101"/>
      <c r="S7" s="102" t="s">
        <v>44</v>
      </c>
      <c r="T7" s="103" t="s">
        <v>15</v>
      </c>
      <c r="U7" s="103" t="s">
        <v>6595</v>
      </c>
      <c r="V7" s="99" t="str">
        <f>_xlfn.XLOOKUP($A7,Лист1!$A:$A,Лист1!G:G,"",0)</f>
        <v/>
      </c>
      <c r="Y7" s="99" t="str">
        <f>_xlfn.XLOOKUP($A7,Лист1!$A:$A,Лист1!H:H,"",0)</f>
        <v/>
      </c>
      <c r="Z7" s="99" t="str">
        <f>_xlfn.XLOOKUP($A7,Лист1!$A:$A,Лист1!I:I,"",0)</f>
        <v/>
      </c>
      <c r="AA7" s="99" t="str">
        <f>_xlfn.XLOOKUP($A7,Лист1!$A:$A,Лист1!J:J,"",0)</f>
        <v/>
      </c>
      <c r="AB7" s="99" t="str">
        <f>_xlfn.XLOOKUP($A7,Лист1!$A:$A,Лист1!K:K,"",0)</f>
        <v/>
      </c>
      <c r="AC7" s="99" t="str">
        <f>_xlfn.XLOOKUP($A7,Лист1!$A:$A,Лист1!L:L,"",0)</f>
        <v/>
      </c>
      <c r="AD7" s="99" t="str">
        <f>_xlfn.XLOOKUP($A7,Лист1!$A:$A,Лист1!M:M,"",0)</f>
        <v/>
      </c>
      <c r="AE7" s="99" t="str">
        <f>_xlfn.XLOOKUP($A7,Лист1!$A:$A,Лист1!N:N,"",0)</f>
        <v/>
      </c>
      <c r="AF7" s="99" t="str">
        <f>_xlfn.XLOOKUP($A7,Лист1!$A:$A,Лист1!O:O,"",0)</f>
        <v/>
      </c>
      <c r="AG7" s="99" t="str">
        <f>_xlfn.XLOOKUP($A7,Лист1!$A:$A,Лист1!P:P,"",0)</f>
        <v/>
      </c>
      <c r="AH7" s="99" t="str">
        <f>_xlfn.XLOOKUP($A7,Лист1!$A:$A,Лист1!Q:Q,"",0)</f>
        <v/>
      </c>
      <c r="AT7" s="103" t="str">
        <f t="shared" si="9"/>
        <v/>
      </c>
      <c r="AU7" s="103">
        <f>IF(A7&lt;&gt;"",_xlfn.XLOOKUP(_xlfn.XLOOKUP(A7,'1C'!A:A,'1C'!O:O,_xlfn.XLOOKUP(C7,'1C'!W:W,'1C'!O:O,"",0),0),Settings!N:N,Settings!O:O,"",0),"")</f>
        <v>0</v>
      </c>
      <c r="AV7" s="101"/>
      <c r="AW7" s="103" t="s">
        <v>6539</v>
      </c>
      <c r="AX7" s="106">
        <f t="shared" si="10"/>
        <v>0.1</v>
      </c>
      <c r="AY7" s="103">
        <f t="shared" si="11"/>
        <v>0.15000000000000002</v>
      </c>
      <c r="AZ7" s="103" t="str">
        <f t="shared" si="12"/>
        <v>Требуются кол-во и нетто</v>
      </c>
      <c r="BA7" s="103" t="str">
        <f t="shared" si="13"/>
        <v>Требуются кол-во и брутто</v>
      </c>
      <c r="BB7" s="107">
        <v>7188.48</v>
      </c>
      <c r="BC7" s="125" t="str">
        <f t="shared" si="14"/>
        <v>Требуются кол-во и цена</v>
      </c>
      <c r="BD7" s="98">
        <f>IF(A7&lt;&gt;"",IF(_xlfn.XLOOKUP(A7,'1C'!A:A,'1C'!A:A,0,0)&gt;0,1,0),"")</f>
        <v>0</v>
      </c>
      <c r="BE7" s="98">
        <f>IF(C7&lt;&gt;"",IF(_xlfn.XLOOKUP(TEXT(C7,"###"),'1C'!W:W,'1C'!D:D,0,0)&gt;0,0,1),"")</f>
        <v>1</v>
      </c>
      <c r="BF7" s="98" t="str">
        <f t="shared" si="15"/>
        <v>-</v>
      </c>
    </row>
    <row r="8" spans="1:59" ht="98.1" customHeight="1">
      <c r="A8" s="103" t="str">
        <f t="shared" si="8"/>
        <v>62911145</v>
      </c>
      <c r="B8" s="98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02-708-11</v>
      </c>
      <c r="C8" s="104" t="s">
        <v>6441</v>
      </c>
      <c r="D8" s="145" t="s">
        <v>6549</v>
      </c>
      <c r="E8" s="103" t="str">
        <f>IF(F8&lt;&gt;"",IFERROR(VLOOKUP(F8,Категории!A:B,2,0),""),"Требуется категория")</f>
        <v>Кепки</v>
      </c>
      <c r="F8" s="103" t="s">
        <v>348</v>
      </c>
      <c r="G8" s="102" t="s">
        <v>420</v>
      </c>
      <c r="H8" s="103" t="s">
        <v>388</v>
      </c>
      <c r="J8" s="103" t="s">
        <v>6537</v>
      </c>
      <c r="K8" s="108">
        <v>5</v>
      </c>
      <c r="L8" s="147" t="s">
        <v>60</v>
      </c>
      <c r="M8" s="115"/>
      <c r="N8" s="101"/>
      <c r="O8" s="101"/>
      <c r="P8" s="101"/>
      <c r="Q8" s="145" t="s">
        <v>908</v>
      </c>
      <c r="R8" s="101"/>
      <c r="S8" s="102" t="s">
        <v>43</v>
      </c>
      <c r="T8" s="103" t="s">
        <v>15</v>
      </c>
      <c r="U8" s="103" t="s">
        <v>6595</v>
      </c>
      <c r="V8" s="99" t="str">
        <f>_xlfn.XLOOKUP($A8,Лист1!$A:$A,Лист1!G:G,"",0)</f>
        <v/>
      </c>
      <c r="Y8" s="99" t="str">
        <f>_xlfn.XLOOKUP($A8,Лист1!$A:$A,Лист1!H:H,"",0)</f>
        <v/>
      </c>
      <c r="Z8" s="99" t="str">
        <f>_xlfn.XLOOKUP($A8,Лист1!$A:$A,Лист1!I:I,"",0)</f>
        <v/>
      </c>
      <c r="AA8" s="99" t="str">
        <f>_xlfn.XLOOKUP($A8,Лист1!$A:$A,Лист1!J:J,"",0)</f>
        <v/>
      </c>
      <c r="AB8" s="99" t="str">
        <f>_xlfn.XLOOKUP($A8,Лист1!$A:$A,Лист1!K:K,"",0)</f>
        <v/>
      </c>
      <c r="AC8" s="99" t="str">
        <f>_xlfn.XLOOKUP($A8,Лист1!$A:$A,Лист1!L:L,"",0)</f>
        <v/>
      </c>
      <c r="AD8" s="99" t="str">
        <f>_xlfn.XLOOKUP($A8,Лист1!$A:$A,Лист1!M:M,"",0)</f>
        <v/>
      </c>
      <c r="AE8" s="99" t="str">
        <f>_xlfn.XLOOKUP($A8,Лист1!$A:$A,Лист1!N:N,"",0)</f>
        <v/>
      </c>
      <c r="AF8" s="99" t="str">
        <f>_xlfn.XLOOKUP($A8,Лист1!$A:$A,Лист1!O:O,"",0)</f>
        <v/>
      </c>
      <c r="AG8" s="99" t="str">
        <f>_xlfn.XLOOKUP($A8,Лист1!$A:$A,Лист1!P:P,"",0)</f>
        <v/>
      </c>
      <c r="AH8" s="99" t="str">
        <f>_xlfn.XLOOKUP($A8,Лист1!$A:$A,Лист1!Q:Q,"",0)</f>
        <v/>
      </c>
      <c r="AT8" s="103" t="str">
        <f t="shared" si="9"/>
        <v/>
      </c>
      <c r="AU8" s="103">
        <f>IF(A8&lt;&gt;"",_xlfn.XLOOKUP(_xlfn.XLOOKUP(A8,'1C'!A:A,'1C'!O:O,_xlfn.XLOOKUP(C8,'1C'!W:W,'1C'!O:O,"",0),0),Settings!N:N,Settings!O:O,"",0),"")</f>
        <v>0</v>
      </c>
      <c r="AV8" s="101"/>
      <c r="AW8" s="103" t="s">
        <v>6540</v>
      </c>
      <c r="AX8" s="106">
        <f t="shared" si="10"/>
        <v>0.1</v>
      </c>
      <c r="AY8" s="103">
        <f t="shared" si="11"/>
        <v>0.15000000000000002</v>
      </c>
      <c r="AZ8" s="103" t="str">
        <f t="shared" si="12"/>
        <v>Требуются кол-во и нетто</v>
      </c>
      <c r="BA8" s="103" t="str">
        <f t="shared" si="13"/>
        <v>Требуются кол-во и брутто</v>
      </c>
      <c r="BB8" s="107">
        <v>5484.9600000000009</v>
      </c>
      <c r="BC8" s="125" t="str">
        <f t="shared" si="14"/>
        <v>Требуются кол-во и цена</v>
      </c>
      <c r="BD8" s="98">
        <f>IF(A8&lt;&gt;"",IF(_xlfn.XLOOKUP(A8,'1C'!A:A,'1C'!A:A,0,0)&gt;0,1,0),"")</f>
        <v>0</v>
      </c>
      <c r="BE8" s="98">
        <f>IF(C8&lt;&gt;"",IF(_xlfn.XLOOKUP(TEXT(C8,"###"),'1C'!W:W,'1C'!D:D,0,0)&gt;0,0,1),"")</f>
        <v>1</v>
      </c>
      <c r="BF8" s="98" t="str">
        <f t="shared" si="15"/>
        <v>-</v>
      </c>
    </row>
    <row r="9" spans="1:59" ht="98.1" customHeight="1">
      <c r="A9" s="103" t="str">
        <f t="shared" si="8"/>
        <v>687080728</v>
      </c>
      <c r="B9" s="98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02-709-18</v>
      </c>
      <c r="C9" s="104" t="s">
        <v>6442</v>
      </c>
      <c r="D9" s="145" t="s">
        <v>6550</v>
      </c>
      <c r="E9" s="103" t="str">
        <f>IF(F9&lt;&gt;"",IFERROR(VLOOKUP(F9,Категории!A:B,2,0),""),"Требуется категория")</f>
        <v>Кепки</v>
      </c>
      <c r="F9" s="103" t="s">
        <v>318</v>
      </c>
      <c r="G9" s="102" t="s">
        <v>420</v>
      </c>
      <c r="H9" s="103" t="s">
        <v>388</v>
      </c>
      <c r="J9" s="103" t="s">
        <v>6537</v>
      </c>
      <c r="K9" s="108">
        <v>28</v>
      </c>
      <c r="L9" s="147" t="s">
        <v>185</v>
      </c>
      <c r="M9" s="115"/>
      <c r="N9" s="101"/>
      <c r="O9" s="101"/>
      <c r="P9" s="101"/>
      <c r="Q9" s="145" t="s">
        <v>6591</v>
      </c>
      <c r="R9" s="101"/>
      <c r="S9" s="102" t="s">
        <v>44</v>
      </c>
      <c r="T9" s="103" t="s">
        <v>15</v>
      </c>
      <c r="U9" s="103" t="s">
        <v>6595</v>
      </c>
      <c r="V9" s="99" t="str">
        <f>_xlfn.XLOOKUP($A9,Лист1!$A:$A,Лист1!G:G,"",0)</f>
        <v/>
      </c>
      <c r="Y9" s="99" t="str">
        <f>_xlfn.XLOOKUP($A9,Лист1!$A:$A,Лист1!H:H,"",0)</f>
        <v/>
      </c>
      <c r="Z9" s="99" t="str">
        <f>_xlfn.XLOOKUP($A9,Лист1!$A:$A,Лист1!I:I,"",0)</f>
        <v/>
      </c>
      <c r="AA9" s="99" t="str">
        <f>_xlfn.XLOOKUP($A9,Лист1!$A:$A,Лист1!J:J,"",0)</f>
        <v/>
      </c>
      <c r="AB9" s="99" t="str">
        <f>_xlfn.XLOOKUP($A9,Лист1!$A:$A,Лист1!K:K,"",0)</f>
        <v/>
      </c>
      <c r="AC9" s="99" t="str">
        <f>_xlfn.XLOOKUP($A9,Лист1!$A:$A,Лист1!L:L,"",0)</f>
        <v/>
      </c>
      <c r="AD9" s="99" t="str">
        <f>_xlfn.XLOOKUP($A9,Лист1!$A:$A,Лист1!M:M,"",0)</f>
        <v/>
      </c>
      <c r="AE9" s="99" t="str">
        <f>_xlfn.XLOOKUP($A9,Лист1!$A:$A,Лист1!N:N,"",0)</f>
        <v/>
      </c>
      <c r="AF9" s="99" t="str">
        <f>_xlfn.XLOOKUP($A9,Лист1!$A:$A,Лист1!O:O,"",0)</f>
        <v/>
      </c>
      <c r="AG9" s="99" t="str">
        <f>_xlfn.XLOOKUP($A9,Лист1!$A:$A,Лист1!P:P,"",0)</f>
        <v/>
      </c>
      <c r="AH9" s="99" t="str">
        <f>_xlfn.XLOOKUP($A9,Лист1!$A:$A,Лист1!Q:Q,"",0)</f>
        <v/>
      </c>
      <c r="AT9" s="103" t="str">
        <f t="shared" si="9"/>
        <v/>
      </c>
      <c r="AU9" s="103" t="s">
        <v>430</v>
      </c>
      <c r="AV9" s="102" t="str">
        <f ca="1">IF(AU9&lt;&gt;"",VLOOKUP(AU9,INDIRECT(SUBSTITUTE(IF(ISNUMBER(IFERROR(VALUE(LEFT(J9,1)),FALSE)),"_"&amp;J9,J9),"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9" s="103" t="str">
        <f ca="1">IF(AU9&lt;&gt;"",VLOOKUP(AU9,INDIRECT(SUBSTITUTE(IF(ISNUMBER(IFERROR(VALUE(LEFT(J9,1)),FALSE)),"_"&amp;J9,J9)," ","")&amp;"Manufactures"),2,0),"Требуется код страны")</f>
        <v>Италия</v>
      </c>
      <c r="AX9" s="106">
        <f t="shared" si="10"/>
        <v>0.1</v>
      </c>
      <c r="AY9" s="103">
        <f t="shared" si="11"/>
        <v>0.15000000000000002</v>
      </c>
      <c r="AZ9" s="103" t="str">
        <f t="shared" si="12"/>
        <v>Требуются кол-во и нетто</v>
      </c>
      <c r="BA9" s="103" t="str">
        <f t="shared" si="13"/>
        <v>Требуются кол-во и брутто</v>
      </c>
      <c r="BB9" s="107">
        <v>5484.9600000000009</v>
      </c>
      <c r="BC9" s="125" t="str">
        <f t="shared" si="14"/>
        <v>Требуются кол-во и цена</v>
      </c>
      <c r="BD9" s="98">
        <f>IF(A9&lt;&gt;"",IF(_xlfn.XLOOKUP(A9,'1C'!A:A,'1C'!A:A,0,0)&gt;0,1,0),"")</f>
        <v>0</v>
      </c>
      <c r="BE9" s="98">
        <f>IF(C9&lt;&gt;"",IF(_xlfn.XLOOKUP(TEXT(C9,"###"),'1C'!W:W,'1C'!D:D,0,0)&gt;0,0,1),"")</f>
        <v>1</v>
      </c>
      <c r="BF9" s="98" t="str">
        <f t="shared" si="15"/>
        <v>-</v>
      </c>
    </row>
    <row r="10" spans="1:59" ht="98.1" customHeight="1">
      <c r="A10" s="103" t="str">
        <f t="shared" si="8"/>
        <v>7760501323</v>
      </c>
      <c r="B10" s="98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02-710-80</v>
      </c>
      <c r="C10" s="104" t="s">
        <v>6443</v>
      </c>
      <c r="D10" s="145" t="s">
        <v>6551</v>
      </c>
      <c r="E10" s="103" t="str">
        <f>IF(F10&lt;&gt;"",IFERROR(VLOOKUP(F10,Категории!A:B,2,0),""),"Требуется категория")</f>
        <v>Бейсболки</v>
      </c>
      <c r="F10" s="103" t="s">
        <v>356</v>
      </c>
      <c r="G10" s="102" t="s">
        <v>420</v>
      </c>
      <c r="H10" s="103" t="s">
        <v>388</v>
      </c>
      <c r="J10" s="103" t="s">
        <v>6537</v>
      </c>
      <c r="K10" s="108">
        <v>323</v>
      </c>
      <c r="L10" s="147" t="s">
        <v>83</v>
      </c>
      <c r="M10" s="115"/>
      <c r="N10" s="101"/>
      <c r="O10" s="101"/>
      <c r="P10" s="101"/>
      <c r="Q10" s="145" t="s">
        <v>6592</v>
      </c>
      <c r="R10" s="101"/>
      <c r="S10" s="102" t="s">
        <v>44</v>
      </c>
      <c r="T10" s="103" t="s">
        <v>15</v>
      </c>
      <c r="U10" s="103" t="s">
        <v>6595</v>
      </c>
      <c r="V10" s="99" t="str">
        <f>_xlfn.XLOOKUP($A10,Лист1!$A:$A,Лист1!G:G,"",0)</f>
        <v/>
      </c>
      <c r="Y10" s="99" t="str">
        <f>_xlfn.XLOOKUP($A10,Лист1!$A:$A,Лист1!H:H,"",0)</f>
        <v/>
      </c>
      <c r="Z10" s="99" t="str">
        <f>_xlfn.XLOOKUP($A10,Лист1!$A:$A,Лист1!I:I,"",0)</f>
        <v/>
      </c>
      <c r="AA10" s="99" t="str">
        <f>_xlfn.XLOOKUP($A10,Лист1!$A:$A,Лист1!J:J,"",0)</f>
        <v/>
      </c>
      <c r="AB10" s="99" t="str">
        <f>_xlfn.XLOOKUP($A10,Лист1!$A:$A,Лист1!K:K,"",0)</f>
        <v/>
      </c>
      <c r="AC10" s="99" t="str">
        <f>_xlfn.XLOOKUP($A10,Лист1!$A:$A,Лист1!L:L,"",0)</f>
        <v/>
      </c>
      <c r="AD10" s="99" t="str">
        <f>_xlfn.XLOOKUP($A10,Лист1!$A:$A,Лист1!M:M,"",0)</f>
        <v/>
      </c>
      <c r="AE10" s="99" t="str">
        <f>_xlfn.XLOOKUP($A10,Лист1!$A:$A,Лист1!N:N,"",0)</f>
        <v/>
      </c>
      <c r="AF10" s="99" t="str">
        <f>_xlfn.XLOOKUP($A10,Лист1!$A:$A,Лист1!O:O,"",0)</f>
        <v/>
      </c>
      <c r="AG10" s="99" t="str">
        <f>_xlfn.XLOOKUP($A10,Лист1!$A:$A,Лист1!P:P,"",0)</f>
        <v/>
      </c>
      <c r="AH10" s="99" t="str">
        <f>_xlfn.XLOOKUP($A10,Лист1!$A:$A,Лист1!Q:Q,"",0)</f>
        <v/>
      </c>
      <c r="AT10" s="103" t="str">
        <f t="shared" si="9"/>
        <v/>
      </c>
      <c r="AU10" s="103">
        <f>IF(A10&lt;&gt;"",_xlfn.XLOOKUP(_xlfn.XLOOKUP(A10,'1C'!A:A,'1C'!O:O,_xlfn.XLOOKUP(C10,'1C'!W:W,'1C'!O:O,"",0),0),Settings!N:N,Settings!O:O,"",0),"")</f>
        <v>0</v>
      </c>
      <c r="AV10" s="101"/>
      <c r="AW10" s="103" t="s">
        <v>6538</v>
      </c>
      <c r="AX10" s="106">
        <f t="shared" si="10"/>
        <v>0.1</v>
      </c>
      <c r="AY10" s="103">
        <f t="shared" si="11"/>
        <v>0.15000000000000002</v>
      </c>
      <c r="AZ10" s="103" t="str">
        <f t="shared" si="12"/>
        <v>Требуются кол-во и нетто</v>
      </c>
      <c r="BA10" s="103" t="str">
        <f t="shared" si="13"/>
        <v>Требуются кол-во и брутто</v>
      </c>
      <c r="BB10" s="107">
        <v>3362.4</v>
      </c>
      <c r="BC10" s="125" t="str">
        <f t="shared" si="14"/>
        <v>Требуются кол-во и цена</v>
      </c>
      <c r="BD10" s="98">
        <f>IF(A10&lt;&gt;"",IF(_xlfn.XLOOKUP(A10,'1C'!A:A,'1C'!A:A,0,0)&gt;0,1,0),"")</f>
        <v>0</v>
      </c>
      <c r="BE10" s="98">
        <f>IF(C10&lt;&gt;"",IF(_xlfn.XLOOKUP(TEXT(C10,"###"),'1C'!W:W,'1C'!D:D,0,0)&gt;0,0,1),"")</f>
        <v>1</v>
      </c>
      <c r="BF10" s="98" t="str">
        <f t="shared" si="15"/>
        <v>-</v>
      </c>
    </row>
    <row r="11" spans="1:59" ht="98.1" customHeight="1">
      <c r="A11" s="103" t="str">
        <f t="shared" si="8"/>
        <v>776790167</v>
      </c>
      <c r="B11" s="98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02-711-14</v>
      </c>
      <c r="C11" s="104" t="s">
        <v>6444</v>
      </c>
      <c r="D11" s="145" t="s">
        <v>6552</v>
      </c>
      <c r="E11" s="103" t="str">
        <f>IF(F11&lt;&gt;"",IFERROR(VLOOKUP(F11,Категории!A:B,2,0),""),"Требуется категория")</f>
        <v>Бейсболки</v>
      </c>
      <c r="F11" s="103" t="s">
        <v>327</v>
      </c>
      <c r="G11" s="102" t="s">
        <v>420</v>
      </c>
      <c r="H11" s="103" t="s">
        <v>388</v>
      </c>
      <c r="J11" s="103" t="s">
        <v>6537</v>
      </c>
      <c r="K11" s="108">
        <v>67</v>
      </c>
      <c r="L11" s="147" t="s">
        <v>86</v>
      </c>
      <c r="M11" s="115"/>
      <c r="N11" s="101"/>
      <c r="O11" s="101"/>
      <c r="P11" s="101"/>
      <c r="Q11" s="145" t="s">
        <v>1045</v>
      </c>
      <c r="R11" s="101"/>
      <c r="S11" s="102" t="s">
        <v>32</v>
      </c>
      <c r="T11" s="103" t="s">
        <v>5</v>
      </c>
      <c r="U11" s="103" t="s">
        <v>6595</v>
      </c>
      <c r="V11" s="99" t="str">
        <f>_xlfn.XLOOKUP($A11,Лист1!$A:$A,Лист1!G:G,"",0)</f>
        <v/>
      </c>
      <c r="Y11" s="99" t="str">
        <f>_xlfn.XLOOKUP($A11,Лист1!$A:$A,Лист1!H:H,"",0)</f>
        <v/>
      </c>
      <c r="Z11" s="99" t="str">
        <f>_xlfn.XLOOKUP($A11,Лист1!$A:$A,Лист1!I:I,"",0)</f>
        <v/>
      </c>
      <c r="AA11" s="99" t="str">
        <f>_xlfn.XLOOKUP($A11,Лист1!$A:$A,Лист1!J:J,"",0)</f>
        <v/>
      </c>
      <c r="AB11" s="99" t="str">
        <f>_xlfn.XLOOKUP($A11,Лист1!$A:$A,Лист1!K:K,"",0)</f>
        <v/>
      </c>
      <c r="AC11" s="99" t="str">
        <f>_xlfn.XLOOKUP($A11,Лист1!$A:$A,Лист1!L:L,"",0)</f>
        <v/>
      </c>
      <c r="AD11" s="99" t="str">
        <f>_xlfn.XLOOKUP($A11,Лист1!$A:$A,Лист1!M:M,"",0)</f>
        <v/>
      </c>
      <c r="AE11" s="99" t="str">
        <f>_xlfn.XLOOKUP($A11,Лист1!$A:$A,Лист1!N:N,"",0)</f>
        <v/>
      </c>
      <c r="AF11" s="99" t="str">
        <f>_xlfn.XLOOKUP($A11,Лист1!$A:$A,Лист1!O:O,"",0)</f>
        <v/>
      </c>
      <c r="AG11" s="99" t="str">
        <f>_xlfn.XLOOKUP($A11,Лист1!$A:$A,Лист1!P:P,"",0)</f>
        <v/>
      </c>
      <c r="AH11" s="99" t="str">
        <f>_xlfn.XLOOKUP($A11,Лист1!$A:$A,Лист1!Q:Q,"",0)</f>
        <v/>
      </c>
      <c r="AT11" s="103" t="str">
        <f t="shared" si="9"/>
        <v/>
      </c>
      <c r="AU11" s="103">
        <f>IF(A11&lt;&gt;"",_xlfn.XLOOKUP(_xlfn.XLOOKUP(A11,'1C'!A:A,'1C'!O:O,_xlfn.XLOOKUP(C11,'1C'!W:W,'1C'!O:O,"",0),0),Settings!N:N,Settings!O:O,"",0),"")</f>
        <v>0</v>
      </c>
      <c r="AV11" s="101"/>
      <c r="AW11" s="103" t="s">
        <v>6541</v>
      </c>
      <c r="AX11" s="106">
        <f t="shared" si="10"/>
        <v>0.1</v>
      </c>
      <c r="AY11" s="103">
        <f t="shared" si="11"/>
        <v>0.15000000000000002</v>
      </c>
      <c r="AZ11" s="103" t="str">
        <f t="shared" si="12"/>
        <v>Требуются кол-во и нетто</v>
      </c>
      <c r="BA11" s="103" t="str">
        <f t="shared" si="13"/>
        <v>Требуются кол-во и брутто</v>
      </c>
      <c r="BB11" s="107">
        <v>5484.9600000000009</v>
      </c>
      <c r="BC11" s="125" t="str">
        <f t="shared" si="14"/>
        <v>Требуются кол-во и цена</v>
      </c>
      <c r="BD11" s="98">
        <f>IF(A11&lt;&gt;"",IF(_xlfn.XLOOKUP(A11,'1C'!A:A,'1C'!A:A,0,0)&gt;0,1,0),"")</f>
        <v>0</v>
      </c>
      <c r="BE11" s="98">
        <f>IF(C11&lt;&gt;"",IF(_xlfn.XLOOKUP(TEXT(C11,"###"),'1C'!W:W,'1C'!D:D,0,0)&gt;0,0,1),"")</f>
        <v>1</v>
      </c>
      <c r="BF11" s="98" t="str">
        <f t="shared" si="15"/>
        <v>-</v>
      </c>
    </row>
    <row r="12" spans="1:59" ht="119.1" customHeight="1">
      <c r="A12" s="103" t="str">
        <f t="shared" si="8"/>
        <v>775010232</v>
      </c>
      <c r="B12" s="98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02-712-06</v>
      </c>
      <c r="C12" s="104" t="s">
        <v>6445</v>
      </c>
      <c r="D12" s="145" t="s">
        <v>6553</v>
      </c>
      <c r="E12" s="103" t="str">
        <f>IF(F12&lt;&gt;"",IFERROR(VLOOKUP(F12,Категории!A:B,2,0),""),"Требуется категория")</f>
        <v>Бейсболки</v>
      </c>
      <c r="F12" s="103" t="s">
        <v>356</v>
      </c>
      <c r="G12" s="102" t="s">
        <v>420</v>
      </c>
      <c r="H12" s="103" t="s">
        <v>388</v>
      </c>
      <c r="J12" s="103" t="s">
        <v>6537</v>
      </c>
      <c r="K12" s="108">
        <v>32</v>
      </c>
      <c r="L12" s="146" t="s">
        <v>698</v>
      </c>
      <c r="M12" s="115"/>
      <c r="N12" s="101"/>
      <c r="O12" s="101"/>
      <c r="P12" s="101"/>
      <c r="Q12" s="145" t="s">
        <v>6588</v>
      </c>
      <c r="R12" s="101"/>
      <c r="S12" s="102" t="s">
        <v>44</v>
      </c>
      <c r="T12" s="103" t="s">
        <v>15</v>
      </c>
      <c r="U12" s="103" t="s">
        <v>6595</v>
      </c>
      <c r="V12" s="99" t="str">
        <f>_xlfn.XLOOKUP($A12,Лист1!$A:$A,Лист1!G:G,"",0)</f>
        <v/>
      </c>
      <c r="Y12" s="99" t="str">
        <f>_xlfn.XLOOKUP($A12,Лист1!$A:$A,Лист1!H:H,"",0)</f>
        <v/>
      </c>
      <c r="Z12" s="99" t="str">
        <f>_xlfn.XLOOKUP($A12,Лист1!$A:$A,Лист1!I:I,"",0)</f>
        <v/>
      </c>
      <c r="AA12" s="99" t="str">
        <f>_xlfn.XLOOKUP($A12,Лист1!$A:$A,Лист1!J:J,"",0)</f>
        <v/>
      </c>
      <c r="AB12" s="99" t="str">
        <f>_xlfn.XLOOKUP($A12,Лист1!$A:$A,Лист1!K:K,"",0)</f>
        <v/>
      </c>
      <c r="AC12" s="99" t="str">
        <f>_xlfn.XLOOKUP($A12,Лист1!$A:$A,Лист1!L:L,"",0)</f>
        <v/>
      </c>
      <c r="AD12" s="99" t="str">
        <f>_xlfn.XLOOKUP($A12,Лист1!$A:$A,Лист1!M:M,"",0)</f>
        <v/>
      </c>
      <c r="AE12" s="99" t="str">
        <f>_xlfn.XLOOKUP($A12,Лист1!$A:$A,Лист1!N:N,"",0)</f>
        <v/>
      </c>
      <c r="AF12" s="99" t="str">
        <f>_xlfn.XLOOKUP($A12,Лист1!$A:$A,Лист1!O:O,"",0)</f>
        <v/>
      </c>
      <c r="AG12" s="99" t="str">
        <f>_xlfn.XLOOKUP($A12,Лист1!$A:$A,Лист1!P:P,"",0)</f>
        <v/>
      </c>
      <c r="AH12" s="99" t="str">
        <f>_xlfn.XLOOKUP($A12,Лист1!$A:$A,Лист1!Q:Q,"",0)</f>
        <v/>
      </c>
      <c r="AT12" s="103" t="str">
        <f t="shared" si="9"/>
        <v/>
      </c>
      <c r="AU12" s="103" t="s">
        <v>423</v>
      </c>
      <c r="AV12" s="102" t="str">
        <f t="shared" ref="AV12:AV24" ca="1" si="16">IF(AU12&lt;&gt;"",VLOOKUP(AU12,INDIRECT(SUBSTITUTE(IF(ISNUMBER(IFERROR(VALUE(LEFT(J12,1)),FALSE)),"_"&amp;J12,J12),"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" s="103" t="str">
        <f t="shared" ref="AW12:AW24" ca="1" si="17">IF(AU12&lt;&gt;"",VLOOKUP(AU12,INDIRECT(SUBSTITUTE(IF(ISNUMBER(IFERROR(VALUE(LEFT(J12,1)),FALSE)),"_"&amp;J12,J12)," ","")&amp;"Manufactures"),2,0),"Требуется код страны")</f>
        <v>Китай</v>
      </c>
      <c r="AX12" s="106">
        <f t="shared" si="10"/>
        <v>0.1</v>
      </c>
      <c r="AY12" s="103">
        <f t="shared" si="11"/>
        <v>0.15000000000000002</v>
      </c>
      <c r="AZ12" s="103" t="str">
        <f t="shared" si="12"/>
        <v>Требуются кол-во и нетто</v>
      </c>
      <c r="BA12" s="103" t="str">
        <f t="shared" si="13"/>
        <v>Требуются кол-во и брутто</v>
      </c>
      <c r="BB12" s="107">
        <v>2079.36</v>
      </c>
      <c r="BC12" s="125" t="str">
        <f t="shared" si="14"/>
        <v>Требуются кол-во и цена</v>
      </c>
      <c r="BD12" s="98">
        <f>IF(A12&lt;&gt;"",IF(_xlfn.XLOOKUP(A12,'1C'!A:A,'1C'!A:A,0,0)&gt;0,1,0),"")</f>
        <v>0</v>
      </c>
      <c r="BE12" s="98">
        <f>IF(C12&lt;&gt;"",IF(_xlfn.XLOOKUP(TEXT(C12,"###"),'1C'!W:W,'1C'!D:D,0,0)&gt;0,0,1),"")</f>
        <v>1</v>
      </c>
      <c r="BF12" s="98" t="str">
        <f t="shared" si="15"/>
        <v>-</v>
      </c>
    </row>
    <row r="13" spans="1:59" ht="98.1" customHeight="1">
      <c r="A13" s="103" t="str">
        <f t="shared" si="8"/>
        <v>776110222</v>
      </c>
      <c r="B13" s="98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02-713-58</v>
      </c>
      <c r="C13" s="104" t="s">
        <v>6451</v>
      </c>
      <c r="D13" s="145" t="s">
        <v>6554</v>
      </c>
      <c r="E13" s="103" t="str">
        <f>IF(F13&lt;&gt;"",IFERROR(VLOOKUP(F13,Категории!A:B,2,0),""),"Требуется категория")</f>
        <v>Бейсболки</v>
      </c>
      <c r="F13" s="103" t="s">
        <v>356</v>
      </c>
      <c r="G13" s="102" t="s">
        <v>420</v>
      </c>
      <c r="H13" s="103" t="s">
        <v>388</v>
      </c>
      <c r="J13" s="103" t="s">
        <v>6537</v>
      </c>
      <c r="K13" s="108">
        <v>22</v>
      </c>
      <c r="L13" s="147" t="s">
        <v>872</v>
      </c>
      <c r="M13" s="115"/>
      <c r="N13" s="101"/>
      <c r="O13" s="101"/>
      <c r="P13" s="101"/>
      <c r="Q13" s="145" t="s">
        <v>908</v>
      </c>
      <c r="R13" s="101"/>
      <c r="S13" s="102" t="s">
        <v>43</v>
      </c>
      <c r="T13" s="103" t="s">
        <v>15</v>
      </c>
      <c r="U13" s="103" t="s">
        <v>6595</v>
      </c>
      <c r="V13" s="99" t="str">
        <f>_xlfn.XLOOKUP($A13,Лист1!$A:$A,Лист1!G:G,"",0)</f>
        <v/>
      </c>
      <c r="Y13" s="99" t="str">
        <f>_xlfn.XLOOKUP($A13,Лист1!$A:$A,Лист1!H:H,"",0)</f>
        <v/>
      </c>
      <c r="Z13" s="99" t="str">
        <f>_xlfn.XLOOKUP($A13,Лист1!$A:$A,Лист1!I:I,"",0)</f>
        <v/>
      </c>
      <c r="AA13" s="99" t="str">
        <f>_xlfn.XLOOKUP($A13,Лист1!$A:$A,Лист1!J:J,"",0)</f>
        <v/>
      </c>
      <c r="AB13" s="99" t="str">
        <f>_xlfn.XLOOKUP($A13,Лист1!$A:$A,Лист1!K:K,"",0)</f>
        <v/>
      </c>
      <c r="AC13" s="99" t="str">
        <f>_xlfn.XLOOKUP($A13,Лист1!$A:$A,Лист1!L:L,"",0)</f>
        <v/>
      </c>
      <c r="AD13" s="99" t="str">
        <f>_xlfn.XLOOKUP($A13,Лист1!$A:$A,Лист1!M:M,"",0)</f>
        <v/>
      </c>
      <c r="AE13" s="99" t="str">
        <f>_xlfn.XLOOKUP($A13,Лист1!$A:$A,Лист1!N:N,"",0)</f>
        <v/>
      </c>
      <c r="AF13" s="99" t="str">
        <f>_xlfn.XLOOKUP($A13,Лист1!$A:$A,Лист1!O:O,"",0)</f>
        <v/>
      </c>
      <c r="AG13" s="99" t="str">
        <f>_xlfn.XLOOKUP($A13,Лист1!$A:$A,Лист1!P:P,"",0)</f>
        <v/>
      </c>
      <c r="AH13" s="99" t="str">
        <f>_xlfn.XLOOKUP($A13,Лист1!$A:$A,Лист1!Q:Q,"",0)</f>
        <v/>
      </c>
      <c r="AT13" s="103" t="str">
        <f t="shared" si="9"/>
        <v/>
      </c>
      <c r="AU13" s="103" t="s">
        <v>423</v>
      </c>
      <c r="AV13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103" t="str">
        <f t="shared" ca="1" si="17"/>
        <v>Китай</v>
      </c>
      <c r="AX13" s="106">
        <f t="shared" si="10"/>
        <v>0.1</v>
      </c>
      <c r="AY13" s="103">
        <f t="shared" si="11"/>
        <v>0.15000000000000002</v>
      </c>
      <c r="AZ13" s="103" t="str">
        <f t="shared" si="12"/>
        <v>Требуются кол-во и нетто</v>
      </c>
      <c r="BA13" s="103" t="str">
        <f t="shared" si="13"/>
        <v>Требуются кол-во и брутто</v>
      </c>
      <c r="BB13" s="107">
        <v>1658.8799999999999</v>
      </c>
      <c r="BC13" s="125" t="str">
        <f t="shared" si="14"/>
        <v>Требуются кол-во и цена</v>
      </c>
      <c r="BD13" s="98">
        <f>IF(A13&lt;&gt;"",IF(_xlfn.XLOOKUP(A13,'1C'!A:A,'1C'!A:A,0,0)&gt;0,1,0),"")</f>
        <v>0</v>
      </c>
      <c r="BE13" s="98">
        <f>IF(C13&lt;&gt;"",IF(_xlfn.XLOOKUP(TEXT(C13,"###"),'1C'!W:W,'1C'!D:D,0,0)&gt;0,0,1),"")</f>
        <v>1</v>
      </c>
      <c r="BF13" s="98" t="str">
        <f t="shared" si="15"/>
        <v>-</v>
      </c>
    </row>
    <row r="14" spans="1:59" ht="116.65" customHeight="1">
      <c r="A14" s="103" t="str">
        <f t="shared" si="8"/>
        <v>776110367</v>
      </c>
      <c r="B14" s="98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02-714-73</v>
      </c>
      <c r="C14" s="104" t="s">
        <v>6452</v>
      </c>
      <c r="D14" s="145" t="s">
        <v>6555</v>
      </c>
      <c r="E14" s="103" t="str">
        <f>IF(F14&lt;&gt;"",IFERROR(VLOOKUP(F14,Категории!A:B,2,0),""),"Требуется категория")</f>
        <v>Бейсболки</v>
      </c>
      <c r="F14" s="103" t="s">
        <v>327</v>
      </c>
      <c r="G14" s="102" t="s">
        <v>420</v>
      </c>
      <c r="H14" s="103" t="s">
        <v>388</v>
      </c>
      <c r="J14" s="103" t="s">
        <v>6537</v>
      </c>
      <c r="K14" s="108">
        <v>67</v>
      </c>
      <c r="L14" s="147" t="s">
        <v>81</v>
      </c>
      <c r="M14" s="115"/>
      <c r="N14" s="101"/>
      <c r="O14" s="101"/>
      <c r="P14" s="101"/>
      <c r="Q14" s="145" t="s">
        <v>908</v>
      </c>
      <c r="R14" s="101"/>
      <c r="S14" s="102" t="s">
        <v>43</v>
      </c>
      <c r="T14" s="103" t="s">
        <v>15</v>
      </c>
      <c r="U14" s="103" t="s">
        <v>6595</v>
      </c>
      <c r="V14" s="99" t="str">
        <f>_xlfn.XLOOKUP($A14,Лист1!$A:$A,Лист1!G:G,"",0)</f>
        <v/>
      </c>
      <c r="Y14" s="99" t="str">
        <f>_xlfn.XLOOKUP($A14,Лист1!$A:$A,Лист1!H:H,"",0)</f>
        <v/>
      </c>
      <c r="Z14" s="99" t="str">
        <f>_xlfn.XLOOKUP($A14,Лист1!$A:$A,Лист1!I:I,"",0)</f>
        <v/>
      </c>
      <c r="AA14" s="99" t="str">
        <f>_xlfn.XLOOKUP($A14,Лист1!$A:$A,Лист1!J:J,"",0)</f>
        <v/>
      </c>
      <c r="AB14" s="99" t="str">
        <f>_xlfn.XLOOKUP($A14,Лист1!$A:$A,Лист1!K:K,"",0)</f>
        <v/>
      </c>
      <c r="AC14" s="99" t="str">
        <f>_xlfn.XLOOKUP($A14,Лист1!$A:$A,Лист1!L:L,"",0)</f>
        <v/>
      </c>
      <c r="AD14" s="99" t="str">
        <f>_xlfn.XLOOKUP($A14,Лист1!$A:$A,Лист1!M:M,"",0)</f>
        <v/>
      </c>
      <c r="AE14" s="99" t="str">
        <f>_xlfn.XLOOKUP($A14,Лист1!$A:$A,Лист1!N:N,"",0)</f>
        <v/>
      </c>
      <c r="AF14" s="99" t="str">
        <f>_xlfn.XLOOKUP($A14,Лист1!$A:$A,Лист1!O:O,"",0)</f>
        <v/>
      </c>
      <c r="AG14" s="99" t="str">
        <f>_xlfn.XLOOKUP($A14,Лист1!$A:$A,Лист1!P:P,"",0)</f>
        <v/>
      </c>
      <c r="AH14" s="99" t="str">
        <f>_xlfn.XLOOKUP($A14,Лист1!$A:$A,Лист1!Q:Q,"",0)</f>
        <v/>
      </c>
      <c r="AT14" s="103" t="str">
        <f t="shared" si="9"/>
        <v/>
      </c>
      <c r="AU14" s="103" t="s">
        <v>423</v>
      </c>
      <c r="AV14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" s="103" t="str">
        <f t="shared" ca="1" si="17"/>
        <v>Китай</v>
      </c>
      <c r="AX14" s="106">
        <f t="shared" si="10"/>
        <v>0.1</v>
      </c>
      <c r="AY14" s="103">
        <f t="shared" si="11"/>
        <v>0.15000000000000002</v>
      </c>
      <c r="AZ14" s="103" t="str">
        <f t="shared" si="12"/>
        <v>Требуются кол-во и нетто</v>
      </c>
      <c r="BA14" s="103" t="str">
        <f t="shared" si="13"/>
        <v>Требуются кол-во и брутто</v>
      </c>
      <c r="BB14" s="107">
        <v>1658.8799999999999</v>
      </c>
      <c r="BC14" s="125" t="str">
        <f t="shared" si="14"/>
        <v>Требуются кол-во и цена</v>
      </c>
      <c r="BD14" s="98">
        <f>IF(A14&lt;&gt;"",IF(_xlfn.XLOOKUP(A14,'1C'!A:A,'1C'!A:A,0,0)&gt;0,1,0),"")</f>
        <v>0</v>
      </c>
      <c r="BE14" s="98">
        <f>IF(C14&lt;&gt;"",IF(_xlfn.XLOOKUP(TEXT(C14,"###"),'1C'!W:W,'1C'!D:D,0,0)&gt;0,0,1),"")</f>
        <v>1</v>
      </c>
      <c r="BF14" s="98" t="str">
        <f t="shared" si="15"/>
        <v>-</v>
      </c>
    </row>
    <row r="15" spans="1:59" ht="98.1" customHeight="1">
      <c r="A15" s="103" t="str">
        <f t="shared" si="8"/>
        <v>776110757</v>
      </c>
      <c r="B15" s="98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02-715-11</v>
      </c>
      <c r="C15" s="104" t="s">
        <v>6453</v>
      </c>
      <c r="D15" s="145" t="s">
        <v>6556</v>
      </c>
      <c r="E15" s="103" t="str">
        <f>IF(F15&lt;&gt;"",IFERROR(VLOOKUP(F15,Категории!A:B,2,0),""),"Требуется категория")</f>
        <v>Бейсболки</v>
      </c>
      <c r="F15" s="103" t="s">
        <v>356</v>
      </c>
      <c r="G15" s="102" t="s">
        <v>420</v>
      </c>
      <c r="H15" s="103" t="s">
        <v>388</v>
      </c>
      <c r="J15" s="103" t="s">
        <v>6537</v>
      </c>
      <c r="K15" s="108">
        <v>57</v>
      </c>
      <c r="L15" s="147" t="s">
        <v>109</v>
      </c>
      <c r="M15" s="115"/>
      <c r="N15" s="101"/>
      <c r="O15" s="101"/>
      <c r="P15" s="101"/>
      <c r="Q15" s="145" t="s">
        <v>908</v>
      </c>
      <c r="R15" s="101"/>
      <c r="S15" s="102" t="s">
        <v>43</v>
      </c>
      <c r="T15" s="103" t="s">
        <v>15</v>
      </c>
      <c r="U15" s="103" t="s">
        <v>6595</v>
      </c>
      <c r="V15" s="99" t="str">
        <f>_xlfn.XLOOKUP($A15,Лист1!$A:$A,Лист1!G:G,"",0)</f>
        <v/>
      </c>
      <c r="Y15" s="99" t="str">
        <f>_xlfn.XLOOKUP($A15,Лист1!$A:$A,Лист1!H:H,"",0)</f>
        <v/>
      </c>
      <c r="Z15" s="99" t="str">
        <f>_xlfn.XLOOKUP($A15,Лист1!$A:$A,Лист1!I:I,"",0)</f>
        <v/>
      </c>
      <c r="AA15" s="99" t="str">
        <f>_xlfn.XLOOKUP($A15,Лист1!$A:$A,Лист1!J:J,"",0)</f>
        <v/>
      </c>
      <c r="AB15" s="99" t="str">
        <f>_xlfn.XLOOKUP($A15,Лист1!$A:$A,Лист1!K:K,"",0)</f>
        <v/>
      </c>
      <c r="AC15" s="99" t="str">
        <f>_xlfn.XLOOKUP($A15,Лист1!$A:$A,Лист1!L:L,"",0)</f>
        <v/>
      </c>
      <c r="AD15" s="99" t="str">
        <f>_xlfn.XLOOKUP($A15,Лист1!$A:$A,Лист1!M:M,"",0)</f>
        <v/>
      </c>
      <c r="AE15" s="99" t="str">
        <f>_xlfn.XLOOKUP($A15,Лист1!$A:$A,Лист1!N:N,"",0)</f>
        <v/>
      </c>
      <c r="AF15" s="99" t="str">
        <f>_xlfn.XLOOKUP($A15,Лист1!$A:$A,Лист1!O:O,"",0)</f>
        <v/>
      </c>
      <c r="AG15" s="99" t="str">
        <f>_xlfn.XLOOKUP($A15,Лист1!$A:$A,Лист1!P:P,"",0)</f>
        <v/>
      </c>
      <c r="AH15" s="99" t="str">
        <f>_xlfn.XLOOKUP($A15,Лист1!$A:$A,Лист1!Q:Q,"",0)</f>
        <v/>
      </c>
      <c r="AT15" s="103" t="str">
        <f t="shared" si="9"/>
        <v/>
      </c>
      <c r="AU15" s="103" t="s">
        <v>423</v>
      </c>
      <c r="AV15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" s="103" t="str">
        <f t="shared" ca="1" si="17"/>
        <v>Китай</v>
      </c>
      <c r="AX15" s="106">
        <f t="shared" si="10"/>
        <v>0.1</v>
      </c>
      <c r="AY15" s="103">
        <f t="shared" si="11"/>
        <v>0.15000000000000002</v>
      </c>
      <c r="AZ15" s="103" t="str">
        <f t="shared" si="12"/>
        <v>Требуются кол-во и нетто</v>
      </c>
      <c r="BA15" s="103" t="str">
        <f t="shared" si="13"/>
        <v>Требуются кол-во и брутто</v>
      </c>
      <c r="BB15" s="107">
        <v>1658.8799999999999</v>
      </c>
      <c r="BC15" s="125" t="str">
        <f t="shared" si="14"/>
        <v>Требуются кол-во и цена</v>
      </c>
      <c r="BD15" s="98">
        <f>IF(A15&lt;&gt;"",IF(_xlfn.XLOOKUP(A15,'1C'!A:A,'1C'!A:A,0,0)&gt;0,1,0),"")</f>
        <v>0</v>
      </c>
      <c r="BE15" s="98">
        <f>IF(C15&lt;&gt;"",IF(_xlfn.XLOOKUP(TEXT(C15,"###"),'1C'!W:W,'1C'!D:D,0,0)&gt;0,0,1),"")</f>
        <v>1</v>
      </c>
      <c r="BF15" s="98" t="str">
        <f t="shared" si="15"/>
        <v>-</v>
      </c>
    </row>
    <row r="16" spans="1:59" ht="98.1" customHeight="1">
      <c r="A16" s="103" t="str">
        <f t="shared" si="8"/>
        <v>776610137</v>
      </c>
      <c r="B16" s="98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02-716-38</v>
      </c>
      <c r="C16" s="104" t="s">
        <v>6454</v>
      </c>
      <c r="D16" s="145" t="s">
        <v>6557</v>
      </c>
      <c r="E16" s="103" t="str">
        <f>IF(F16&lt;&gt;"",IFERROR(VLOOKUP(F16,Категории!A:B,2,0),""),"Требуется категория")</f>
        <v>Бейсболки</v>
      </c>
      <c r="F16" s="103" t="s">
        <v>356</v>
      </c>
      <c r="G16" s="102" t="s">
        <v>420</v>
      </c>
      <c r="H16" s="103" t="s">
        <v>388</v>
      </c>
      <c r="J16" s="103" t="s">
        <v>6537</v>
      </c>
      <c r="K16" s="108">
        <v>37</v>
      </c>
      <c r="L16" s="147" t="s">
        <v>116</v>
      </c>
      <c r="M16" s="115"/>
      <c r="N16" s="101"/>
      <c r="O16" s="101"/>
      <c r="P16" s="101"/>
      <c r="Q16" s="145" t="s">
        <v>909</v>
      </c>
      <c r="R16" s="101"/>
      <c r="S16" s="101"/>
      <c r="T16" s="103" t="s">
        <v>15</v>
      </c>
      <c r="U16" s="103" t="s">
        <v>6595</v>
      </c>
      <c r="V16" s="99" t="str">
        <f>_xlfn.XLOOKUP($A16,Лист1!$A:$A,Лист1!G:G,"",0)</f>
        <v/>
      </c>
      <c r="Y16" s="99" t="str">
        <f>_xlfn.XLOOKUP($A16,Лист1!$A:$A,Лист1!H:H,"",0)</f>
        <v/>
      </c>
      <c r="Z16" s="99" t="str">
        <f>_xlfn.XLOOKUP($A16,Лист1!$A:$A,Лист1!I:I,"",0)</f>
        <v/>
      </c>
      <c r="AA16" s="99" t="str">
        <f>_xlfn.XLOOKUP($A16,Лист1!$A:$A,Лист1!J:J,"",0)</f>
        <v/>
      </c>
      <c r="AB16" s="99" t="str">
        <f>_xlfn.XLOOKUP($A16,Лист1!$A:$A,Лист1!K:K,"",0)</f>
        <v/>
      </c>
      <c r="AC16" s="99" t="str">
        <f>_xlfn.XLOOKUP($A16,Лист1!$A:$A,Лист1!L:L,"",0)</f>
        <v/>
      </c>
      <c r="AD16" s="99" t="str">
        <f>_xlfn.XLOOKUP($A16,Лист1!$A:$A,Лист1!M:M,"",0)</f>
        <v/>
      </c>
      <c r="AE16" s="99" t="str">
        <f>_xlfn.XLOOKUP($A16,Лист1!$A:$A,Лист1!N:N,"",0)</f>
        <v/>
      </c>
      <c r="AF16" s="99" t="str">
        <f>_xlfn.XLOOKUP($A16,Лист1!$A:$A,Лист1!O:O,"",0)</f>
        <v/>
      </c>
      <c r="AG16" s="99" t="str">
        <f>_xlfn.XLOOKUP($A16,Лист1!$A:$A,Лист1!P:P,"",0)</f>
        <v/>
      </c>
      <c r="AH16" s="99" t="str">
        <f>_xlfn.XLOOKUP($A16,Лист1!$A:$A,Лист1!Q:Q,"",0)</f>
        <v/>
      </c>
      <c r="AT16" s="103" t="str">
        <f t="shared" si="9"/>
        <v/>
      </c>
      <c r="AU16" s="103" t="s">
        <v>423</v>
      </c>
      <c r="AV16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" s="103" t="str">
        <f t="shared" ca="1" si="17"/>
        <v>Китай</v>
      </c>
      <c r="AX16" s="106">
        <f t="shared" si="10"/>
        <v>0.1</v>
      </c>
      <c r="AY16" s="103">
        <f t="shared" si="11"/>
        <v>0.15000000000000002</v>
      </c>
      <c r="AZ16" s="103" t="str">
        <f t="shared" si="12"/>
        <v>Требуются кол-во и нетто</v>
      </c>
      <c r="BA16" s="103" t="str">
        <f t="shared" si="13"/>
        <v>Требуются кол-во и брутто</v>
      </c>
      <c r="BB16" s="107">
        <v>1658.8799999999999</v>
      </c>
      <c r="BC16" s="125" t="str">
        <f t="shared" si="14"/>
        <v>Требуются кол-во и цена</v>
      </c>
      <c r="BD16" s="98">
        <f>IF(A16&lt;&gt;"",IF(_xlfn.XLOOKUP(A16,'1C'!A:A,'1C'!A:A,0,0)&gt;0,1,0),"")</f>
        <v>0</v>
      </c>
      <c r="BE16" s="98">
        <f>IF(C16&lt;&gt;"",IF(_xlfn.XLOOKUP(TEXT(C16,"###"),'1C'!W:W,'1C'!D:D,0,0)&gt;0,0,1),"")</f>
        <v>1</v>
      </c>
      <c r="BF16" s="98" t="str">
        <f t="shared" si="15"/>
        <v>-</v>
      </c>
    </row>
    <row r="17" spans="1:58" ht="98.1" customHeight="1">
      <c r="A17" s="103" t="str">
        <f t="shared" si="8"/>
        <v>776610382</v>
      </c>
      <c r="B17" s="98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02-717-19</v>
      </c>
      <c r="C17" s="104" t="s">
        <v>6455</v>
      </c>
      <c r="D17" s="145" t="s">
        <v>6558</v>
      </c>
      <c r="E17" s="103" t="str">
        <f>IF(F17&lt;&gt;"",IFERROR(VLOOKUP(F17,Категории!A:B,2,0),""),"Требуется категория")</f>
        <v>Бейсболки</v>
      </c>
      <c r="F17" s="103" t="s">
        <v>356</v>
      </c>
      <c r="G17" s="102" t="s">
        <v>420</v>
      </c>
      <c r="H17" s="103" t="s">
        <v>388</v>
      </c>
      <c r="J17" s="103" t="s">
        <v>6537</v>
      </c>
      <c r="K17" s="108">
        <v>82</v>
      </c>
      <c r="L17" s="147" t="s">
        <v>135</v>
      </c>
      <c r="M17" s="115"/>
      <c r="N17" s="101"/>
      <c r="O17" s="101"/>
      <c r="P17" s="101"/>
      <c r="Q17" s="145" t="s">
        <v>909</v>
      </c>
      <c r="R17" s="101"/>
      <c r="S17" s="101"/>
      <c r="T17" s="103" t="s">
        <v>15</v>
      </c>
      <c r="U17" s="103" t="s">
        <v>6595</v>
      </c>
      <c r="V17" s="99" t="str">
        <f>_xlfn.XLOOKUP($A17,Лист1!$A:$A,Лист1!G:G,"",0)</f>
        <v/>
      </c>
      <c r="Y17" s="99" t="str">
        <f>_xlfn.XLOOKUP($A17,Лист1!$A:$A,Лист1!H:H,"",0)</f>
        <v/>
      </c>
      <c r="Z17" s="99" t="str">
        <f>_xlfn.XLOOKUP($A17,Лист1!$A:$A,Лист1!I:I,"",0)</f>
        <v/>
      </c>
      <c r="AA17" s="99" t="str">
        <f>_xlfn.XLOOKUP($A17,Лист1!$A:$A,Лист1!J:J,"",0)</f>
        <v/>
      </c>
      <c r="AB17" s="99" t="str">
        <f>_xlfn.XLOOKUP($A17,Лист1!$A:$A,Лист1!K:K,"",0)</f>
        <v/>
      </c>
      <c r="AC17" s="99" t="str">
        <f>_xlfn.XLOOKUP($A17,Лист1!$A:$A,Лист1!L:L,"",0)</f>
        <v/>
      </c>
      <c r="AD17" s="99" t="str">
        <f>_xlfn.XLOOKUP($A17,Лист1!$A:$A,Лист1!M:M,"",0)</f>
        <v/>
      </c>
      <c r="AE17" s="99" t="str">
        <f>_xlfn.XLOOKUP($A17,Лист1!$A:$A,Лист1!N:N,"",0)</f>
        <v/>
      </c>
      <c r="AF17" s="99" t="str">
        <f>_xlfn.XLOOKUP($A17,Лист1!$A:$A,Лист1!O:O,"",0)</f>
        <v/>
      </c>
      <c r="AG17" s="99" t="str">
        <f>_xlfn.XLOOKUP($A17,Лист1!$A:$A,Лист1!P:P,"",0)</f>
        <v/>
      </c>
      <c r="AH17" s="99" t="str">
        <f>_xlfn.XLOOKUP($A17,Лист1!$A:$A,Лист1!Q:Q,"",0)</f>
        <v/>
      </c>
      <c r="AT17" s="103" t="str">
        <f t="shared" si="9"/>
        <v/>
      </c>
      <c r="AU17" s="103" t="s">
        <v>423</v>
      </c>
      <c r="AV17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103" t="str">
        <f t="shared" ca="1" si="17"/>
        <v>Китай</v>
      </c>
      <c r="AX17" s="106">
        <f t="shared" si="10"/>
        <v>0.1</v>
      </c>
      <c r="AY17" s="103">
        <f t="shared" si="11"/>
        <v>0.15000000000000002</v>
      </c>
      <c r="AZ17" s="103" t="str">
        <f t="shared" si="12"/>
        <v>Требуются кол-во и нетто</v>
      </c>
      <c r="BA17" s="103" t="str">
        <f t="shared" si="13"/>
        <v>Требуются кол-во и брутто</v>
      </c>
      <c r="BB17" s="107">
        <v>1658.8799999999999</v>
      </c>
      <c r="BC17" s="125" t="str">
        <f t="shared" si="14"/>
        <v>Требуются кол-во и цена</v>
      </c>
      <c r="BD17" s="98">
        <f>IF(A17&lt;&gt;"",IF(_xlfn.XLOOKUP(A17,'1C'!A:A,'1C'!A:A,0,0)&gt;0,1,0),"")</f>
        <v>0</v>
      </c>
      <c r="BE17" s="98">
        <f>IF(C17&lt;&gt;"",IF(_xlfn.XLOOKUP(TEXT(C17,"###"),'1C'!W:W,'1C'!D:D,0,0)&gt;0,0,1),"")</f>
        <v>1</v>
      </c>
      <c r="BF17" s="98" t="str">
        <f t="shared" si="15"/>
        <v>-</v>
      </c>
    </row>
    <row r="18" spans="1:58" ht="119.1" customHeight="1">
      <c r="A18" s="103" t="str">
        <f t="shared" si="8"/>
        <v>77211282</v>
      </c>
      <c r="B18" s="98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02-718-06</v>
      </c>
      <c r="C18" s="104" t="s">
        <v>6456</v>
      </c>
      <c r="D18" s="145" t="s">
        <v>6559</v>
      </c>
      <c r="E18" s="103" t="str">
        <f>IF(F18&lt;&gt;"",IFERROR(VLOOKUP(F18,Категории!A:B,2,0),""),"Требуется категория")</f>
        <v>Бейсболки</v>
      </c>
      <c r="F18" s="103" t="s">
        <v>327</v>
      </c>
      <c r="G18" s="102" t="s">
        <v>420</v>
      </c>
      <c r="H18" s="103" t="s">
        <v>388</v>
      </c>
      <c r="J18" s="103" t="s">
        <v>6537</v>
      </c>
      <c r="K18" s="108">
        <v>2</v>
      </c>
      <c r="L18" s="146" t="s">
        <v>71</v>
      </c>
      <c r="M18" s="115"/>
      <c r="N18" s="101"/>
      <c r="O18" s="101"/>
      <c r="P18" s="101"/>
      <c r="Q18" s="145" t="s">
        <v>908</v>
      </c>
      <c r="R18" s="101"/>
      <c r="S18" s="102" t="s">
        <v>43</v>
      </c>
      <c r="T18" s="103" t="s">
        <v>15</v>
      </c>
      <c r="U18" s="103" t="s">
        <v>6595</v>
      </c>
      <c r="V18" s="99" t="str">
        <f>_xlfn.XLOOKUP($A18,Лист1!$A:$A,Лист1!G:G,"",0)</f>
        <v/>
      </c>
      <c r="Y18" s="99" t="str">
        <f>_xlfn.XLOOKUP($A18,Лист1!$A:$A,Лист1!H:H,"",0)</f>
        <v/>
      </c>
      <c r="Z18" s="99" t="str">
        <f>_xlfn.XLOOKUP($A18,Лист1!$A:$A,Лист1!I:I,"",0)</f>
        <v/>
      </c>
      <c r="AA18" s="99" t="str">
        <f>_xlfn.XLOOKUP($A18,Лист1!$A:$A,Лист1!J:J,"",0)</f>
        <v/>
      </c>
      <c r="AB18" s="99" t="str">
        <f>_xlfn.XLOOKUP($A18,Лист1!$A:$A,Лист1!K:K,"",0)</f>
        <v/>
      </c>
      <c r="AC18" s="99" t="str">
        <f>_xlfn.XLOOKUP($A18,Лист1!$A:$A,Лист1!L:L,"",0)</f>
        <v/>
      </c>
      <c r="AD18" s="99" t="str">
        <f>_xlfn.XLOOKUP($A18,Лист1!$A:$A,Лист1!M:M,"",0)</f>
        <v/>
      </c>
      <c r="AE18" s="99" t="str">
        <f>_xlfn.XLOOKUP($A18,Лист1!$A:$A,Лист1!N:N,"",0)</f>
        <v/>
      </c>
      <c r="AF18" s="99" t="str">
        <f>_xlfn.XLOOKUP($A18,Лист1!$A:$A,Лист1!O:O,"",0)</f>
        <v/>
      </c>
      <c r="AG18" s="99" t="str">
        <f>_xlfn.XLOOKUP($A18,Лист1!$A:$A,Лист1!P:P,"",0)</f>
        <v/>
      </c>
      <c r="AH18" s="99" t="str">
        <f>_xlfn.XLOOKUP($A18,Лист1!$A:$A,Лист1!Q:Q,"",0)</f>
        <v/>
      </c>
      <c r="AT18" s="103" t="str">
        <f t="shared" si="9"/>
        <v/>
      </c>
      <c r="AU18" s="103" t="s">
        <v>423</v>
      </c>
      <c r="AV18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103" t="str">
        <f t="shared" ca="1" si="17"/>
        <v>Китай</v>
      </c>
      <c r="AX18" s="106">
        <f t="shared" si="10"/>
        <v>0.1</v>
      </c>
      <c r="AY18" s="103">
        <f t="shared" si="11"/>
        <v>0.15000000000000002</v>
      </c>
      <c r="AZ18" s="103" t="str">
        <f t="shared" si="12"/>
        <v>Требуются кол-во и нетто</v>
      </c>
      <c r="BA18" s="103" t="str">
        <f t="shared" si="13"/>
        <v>Требуются кол-во и брутто</v>
      </c>
      <c r="BB18" s="107">
        <v>1658.8799999999999</v>
      </c>
      <c r="BC18" s="125" t="str">
        <f t="shared" si="14"/>
        <v>Требуются кол-во и цена</v>
      </c>
      <c r="BD18" s="98">
        <f>IF(A18&lt;&gt;"",IF(_xlfn.XLOOKUP(A18,'1C'!A:A,'1C'!A:A,0,0)&gt;0,1,0),"")</f>
        <v>0</v>
      </c>
      <c r="BE18" s="98">
        <f>IF(C18&lt;&gt;"",IF(_xlfn.XLOOKUP(TEXT(C18,"###"),'1C'!W:W,'1C'!D:D,0,0)&gt;0,0,1),"")</f>
        <v>1</v>
      </c>
      <c r="BF18" s="98" t="str">
        <f t="shared" si="15"/>
        <v>-</v>
      </c>
    </row>
    <row r="19" spans="1:58" ht="119.1" customHeight="1">
      <c r="A19" s="103" t="str">
        <f t="shared" si="8"/>
        <v>77211286</v>
      </c>
      <c r="B19" s="98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02-718-14</v>
      </c>
      <c r="C19" s="104" t="s">
        <v>6456</v>
      </c>
      <c r="D19" s="145" t="s">
        <v>6559</v>
      </c>
      <c r="E19" s="103" t="str">
        <f>IF(F19&lt;&gt;"",IFERROR(VLOOKUP(F19,Категории!A:B,2,0),""),"Требуется категория")</f>
        <v>Бейсболки</v>
      </c>
      <c r="F19" s="103" t="s">
        <v>327</v>
      </c>
      <c r="G19" s="102" t="s">
        <v>420</v>
      </c>
      <c r="H19" s="103" t="s">
        <v>388</v>
      </c>
      <c r="J19" s="103" t="s">
        <v>6537</v>
      </c>
      <c r="K19" s="108">
        <v>6</v>
      </c>
      <c r="L19" s="147" t="s">
        <v>86</v>
      </c>
      <c r="M19" s="115"/>
      <c r="N19" s="101"/>
      <c r="O19" s="101"/>
      <c r="P19" s="101"/>
      <c r="Q19" s="145" t="s">
        <v>908</v>
      </c>
      <c r="R19" s="101"/>
      <c r="S19" s="102" t="s">
        <v>43</v>
      </c>
      <c r="T19" s="103" t="s">
        <v>15</v>
      </c>
      <c r="U19" s="103" t="s">
        <v>6595</v>
      </c>
      <c r="V19" s="99" t="str">
        <f>_xlfn.XLOOKUP($A19,Лист1!$A:$A,Лист1!G:G,"",0)</f>
        <v/>
      </c>
      <c r="Y19" s="99" t="str">
        <f>_xlfn.XLOOKUP($A19,Лист1!$A:$A,Лист1!H:H,"",0)</f>
        <v/>
      </c>
      <c r="Z19" s="99" t="str">
        <f>_xlfn.XLOOKUP($A19,Лист1!$A:$A,Лист1!I:I,"",0)</f>
        <v/>
      </c>
      <c r="AA19" s="99" t="str">
        <f>_xlfn.XLOOKUP($A19,Лист1!$A:$A,Лист1!J:J,"",0)</f>
        <v/>
      </c>
      <c r="AB19" s="99" t="str">
        <f>_xlfn.XLOOKUP($A19,Лист1!$A:$A,Лист1!K:K,"",0)</f>
        <v/>
      </c>
      <c r="AC19" s="99" t="str">
        <f>_xlfn.XLOOKUP($A19,Лист1!$A:$A,Лист1!L:L,"",0)</f>
        <v/>
      </c>
      <c r="AD19" s="99" t="str">
        <f>_xlfn.XLOOKUP($A19,Лист1!$A:$A,Лист1!M:M,"",0)</f>
        <v/>
      </c>
      <c r="AE19" s="99" t="str">
        <f>_xlfn.XLOOKUP($A19,Лист1!$A:$A,Лист1!N:N,"",0)</f>
        <v/>
      </c>
      <c r="AF19" s="99" t="str">
        <f>_xlfn.XLOOKUP($A19,Лист1!$A:$A,Лист1!O:O,"",0)</f>
        <v/>
      </c>
      <c r="AG19" s="99" t="str">
        <f>_xlfn.XLOOKUP($A19,Лист1!$A:$A,Лист1!P:P,"",0)</f>
        <v/>
      </c>
      <c r="AH19" s="99" t="str">
        <f>_xlfn.XLOOKUP($A19,Лист1!$A:$A,Лист1!Q:Q,"",0)</f>
        <v/>
      </c>
      <c r="AT19" s="103" t="str">
        <f t="shared" si="9"/>
        <v/>
      </c>
      <c r="AU19" s="103" t="s">
        <v>423</v>
      </c>
      <c r="AV19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103" t="str">
        <f t="shared" ca="1" si="17"/>
        <v>Китай</v>
      </c>
      <c r="AX19" s="106">
        <f t="shared" si="10"/>
        <v>0.1</v>
      </c>
      <c r="AY19" s="103">
        <f t="shared" si="11"/>
        <v>0.15000000000000002</v>
      </c>
      <c r="AZ19" s="103" t="str">
        <f t="shared" si="12"/>
        <v>Требуются кол-во и нетто</v>
      </c>
      <c r="BA19" s="103" t="str">
        <f t="shared" si="13"/>
        <v>Требуются кол-во и брутто</v>
      </c>
      <c r="BB19" s="107">
        <v>1658.8799999999999</v>
      </c>
      <c r="BC19" s="125" t="str">
        <f t="shared" si="14"/>
        <v>Требуются кол-во и цена</v>
      </c>
      <c r="BD19" s="98">
        <f>IF(A19&lt;&gt;"",IF(_xlfn.XLOOKUP(A19,'1C'!A:A,'1C'!A:A,0,0)&gt;0,1,0),"")</f>
        <v>0</v>
      </c>
      <c r="BE19" s="98">
        <f>IF(C19&lt;&gt;"",IF(_xlfn.XLOOKUP(TEXT(C19,"###"),'1C'!W:W,'1C'!D:D,0,0)&gt;0,0,1),"")</f>
        <v>1</v>
      </c>
      <c r="BF19" s="98" t="str">
        <f t="shared" si="15"/>
        <v>-</v>
      </c>
    </row>
    <row r="20" spans="1:58" ht="98.1" customHeight="1">
      <c r="A20" s="103" t="str">
        <f t="shared" si="8"/>
        <v>638091062</v>
      </c>
      <c r="B20" s="98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02-719-14</v>
      </c>
      <c r="C20" s="104" t="s">
        <v>6465</v>
      </c>
      <c r="D20" s="145" t="s">
        <v>6560</v>
      </c>
      <c r="E20" s="103" t="str">
        <f>IF(F20&lt;&gt;"",IFERROR(VLOOKUP(F20,Категории!A:B,2,0),""),"Требуется категория")</f>
        <v>Кепки</v>
      </c>
      <c r="F20" s="103" t="s">
        <v>324</v>
      </c>
      <c r="G20" s="103" t="s">
        <v>420</v>
      </c>
      <c r="H20" s="103" t="s">
        <v>388</v>
      </c>
      <c r="J20" s="103" t="s">
        <v>6537</v>
      </c>
      <c r="K20" s="108">
        <v>62</v>
      </c>
      <c r="L20" s="146" t="s">
        <v>86</v>
      </c>
      <c r="N20" s="101"/>
      <c r="O20" s="101"/>
      <c r="P20" s="101"/>
      <c r="Q20" s="145" t="s">
        <v>2804</v>
      </c>
      <c r="R20" s="101"/>
      <c r="S20" s="102" t="s">
        <v>44</v>
      </c>
      <c r="T20" s="103" t="s">
        <v>15</v>
      </c>
      <c r="U20" s="103" t="s">
        <v>6595</v>
      </c>
      <c r="V20" s="99" t="str">
        <f>_xlfn.XLOOKUP($A20,Лист1!$A:$A,Лист1!G:G,"",0)</f>
        <v/>
      </c>
      <c r="Y20" s="99" t="str">
        <f>_xlfn.XLOOKUP($A20,Лист1!$A:$A,Лист1!H:H,"",0)</f>
        <v/>
      </c>
      <c r="Z20" s="99" t="str">
        <f>_xlfn.XLOOKUP($A20,Лист1!$A:$A,Лист1!I:I,"",0)</f>
        <v/>
      </c>
      <c r="AA20" s="99" t="str">
        <f>_xlfn.XLOOKUP($A20,Лист1!$A:$A,Лист1!J:J,"",0)</f>
        <v/>
      </c>
      <c r="AB20" s="99" t="str">
        <f>_xlfn.XLOOKUP($A20,Лист1!$A:$A,Лист1!K:K,"",0)</f>
        <v/>
      </c>
      <c r="AC20" s="99" t="str">
        <f>_xlfn.XLOOKUP($A20,Лист1!$A:$A,Лист1!L:L,"",0)</f>
        <v/>
      </c>
      <c r="AD20" s="99" t="str">
        <f>_xlfn.XLOOKUP($A20,Лист1!$A:$A,Лист1!M:M,"",0)</f>
        <v/>
      </c>
      <c r="AE20" s="99" t="str">
        <f>_xlfn.XLOOKUP($A20,Лист1!$A:$A,Лист1!N:N,"",0)</f>
        <v/>
      </c>
      <c r="AF20" s="99" t="str">
        <f>_xlfn.XLOOKUP($A20,Лист1!$A:$A,Лист1!O:O,"",0)</f>
        <v/>
      </c>
      <c r="AG20" s="99" t="str">
        <f>_xlfn.XLOOKUP($A20,Лист1!$A:$A,Лист1!P:P,"",0)</f>
        <v/>
      </c>
      <c r="AH20" s="99" t="str">
        <f>_xlfn.XLOOKUP($A20,Лист1!$A:$A,Лист1!Q:Q,"",0)</f>
        <v/>
      </c>
      <c r="AT20" s="103" t="str">
        <f t="shared" si="9"/>
        <v/>
      </c>
      <c r="AU20" s="103" t="s">
        <v>432</v>
      </c>
      <c r="AV20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0" s="103" t="str">
        <f t="shared" ca="1" si="17"/>
        <v>Болгария</v>
      </c>
      <c r="AX20" s="106">
        <f t="shared" si="10"/>
        <v>0.1</v>
      </c>
      <c r="AY20" s="103">
        <f t="shared" si="11"/>
        <v>0.15000000000000002</v>
      </c>
      <c r="AZ20" s="103" t="str">
        <f t="shared" si="12"/>
        <v>Требуются кол-во и нетто</v>
      </c>
      <c r="BA20" s="103" t="str">
        <f t="shared" si="13"/>
        <v>Требуются кол-во и брутто</v>
      </c>
      <c r="BB20" s="107">
        <v>3362.4</v>
      </c>
      <c r="BC20" s="125" t="str">
        <f t="shared" si="14"/>
        <v>Требуются кол-во и цена</v>
      </c>
      <c r="BD20" s="98">
        <f>IF(A20&lt;&gt;"",IF(_xlfn.XLOOKUP(A20,'1C'!A:A,'1C'!A:A,0,0)&gt;0,1,0),"")</f>
        <v>0</v>
      </c>
      <c r="BE20" s="98">
        <f>IF(C20&lt;&gt;"",IF(_xlfn.XLOOKUP(TEXT(C20,"###"),'1C'!W:W,'1C'!D:D,0,0)&gt;0,0,1),"")</f>
        <v>1</v>
      </c>
      <c r="BF20" s="98" t="str">
        <f t="shared" si="15"/>
        <v>-</v>
      </c>
    </row>
    <row r="21" spans="1:58" ht="98.1" customHeight="1">
      <c r="A21" s="103" t="str">
        <f t="shared" si="8"/>
        <v>684090862</v>
      </c>
      <c r="B21" s="98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02-720-14</v>
      </c>
      <c r="C21" s="104" t="s">
        <v>6466</v>
      </c>
      <c r="D21" s="145" t="s">
        <v>6561</v>
      </c>
      <c r="E21" s="103" t="str">
        <f>IF(F21&lt;&gt;"",IFERROR(VLOOKUP(F21,Категории!A:B,2,0),""),"Требуется категория")</f>
        <v>Кепки</v>
      </c>
      <c r="F21" s="103" t="s">
        <v>318</v>
      </c>
      <c r="G21" s="103" t="s">
        <v>420</v>
      </c>
      <c r="H21" s="103" t="s">
        <v>388</v>
      </c>
      <c r="J21" s="103" t="s">
        <v>6537</v>
      </c>
      <c r="K21" s="108">
        <v>62</v>
      </c>
      <c r="L21" s="146" t="s">
        <v>86</v>
      </c>
      <c r="N21" s="101"/>
      <c r="O21" s="101"/>
      <c r="P21" s="101"/>
      <c r="Q21" s="145" t="s">
        <v>2804</v>
      </c>
      <c r="R21" s="101"/>
      <c r="S21" s="102" t="s">
        <v>44</v>
      </c>
      <c r="T21" s="103" t="s">
        <v>15</v>
      </c>
      <c r="U21" s="103" t="s">
        <v>6595</v>
      </c>
      <c r="V21" s="99" t="str">
        <f>_xlfn.XLOOKUP($A21,Лист1!$A:$A,Лист1!G:G,"",0)</f>
        <v/>
      </c>
      <c r="Y21" s="99" t="str">
        <f>_xlfn.XLOOKUP($A21,Лист1!$A:$A,Лист1!H:H,"",0)</f>
        <v/>
      </c>
      <c r="Z21" s="99" t="str">
        <f>_xlfn.XLOOKUP($A21,Лист1!$A:$A,Лист1!I:I,"",0)</f>
        <v/>
      </c>
      <c r="AA21" s="99" t="str">
        <f>_xlfn.XLOOKUP($A21,Лист1!$A:$A,Лист1!J:J,"",0)</f>
        <v/>
      </c>
      <c r="AB21" s="99" t="str">
        <f>_xlfn.XLOOKUP($A21,Лист1!$A:$A,Лист1!K:K,"",0)</f>
        <v/>
      </c>
      <c r="AC21" s="99" t="str">
        <f>_xlfn.XLOOKUP($A21,Лист1!$A:$A,Лист1!L:L,"",0)</f>
        <v/>
      </c>
      <c r="AD21" s="99" t="str">
        <f>_xlfn.XLOOKUP($A21,Лист1!$A:$A,Лист1!M:M,"",0)</f>
        <v/>
      </c>
      <c r="AE21" s="99" t="str">
        <f>_xlfn.XLOOKUP($A21,Лист1!$A:$A,Лист1!N:N,"",0)</f>
        <v/>
      </c>
      <c r="AF21" s="99" t="str">
        <f>_xlfn.XLOOKUP($A21,Лист1!$A:$A,Лист1!O:O,"",0)</f>
        <v/>
      </c>
      <c r="AG21" s="99" t="str">
        <f>_xlfn.XLOOKUP($A21,Лист1!$A:$A,Лист1!P:P,"",0)</f>
        <v/>
      </c>
      <c r="AH21" s="99" t="str">
        <f>_xlfn.XLOOKUP($A21,Лист1!$A:$A,Лист1!Q:Q,"",0)</f>
        <v/>
      </c>
      <c r="AT21" s="103" t="str">
        <f t="shared" si="9"/>
        <v/>
      </c>
      <c r="AU21" s="103" t="s">
        <v>432</v>
      </c>
      <c r="AV21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1" s="103" t="str">
        <f t="shared" ca="1" si="17"/>
        <v>Болгария</v>
      </c>
      <c r="AX21" s="106">
        <f t="shared" si="10"/>
        <v>0.1</v>
      </c>
      <c r="AY21" s="103">
        <f t="shared" si="11"/>
        <v>0.15000000000000002</v>
      </c>
      <c r="AZ21" s="103" t="str">
        <f t="shared" si="12"/>
        <v>Требуются кол-во и нетто</v>
      </c>
      <c r="BA21" s="103" t="str">
        <f t="shared" si="13"/>
        <v>Требуются кол-во и брутто</v>
      </c>
      <c r="BB21" s="107">
        <v>3362.4</v>
      </c>
      <c r="BC21" s="125" t="str">
        <f t="shared" si="14"/>
        <v>Требуются кол-во и цена</v>
      </c>
      <c r="BD21" s="98">
        <f>IF(A21&lt;&gt;"",IF(_xlfn.XLOOKUP(A21,'1C'!A:A,'1C'!A:A,0,0)&gt;0,1,0),"")</f>
        <v>0</v>
      </c>
      <c r="BE21" s="98">
        <f>IF(C21&lt;&gt;"",IF(_xlfn.XLOOKUP(TEXT(C21,"###"),'1C'!W:W,'1C'!D:D,0,0)&gt;0,0,1),"")</f>
        <v>1</v>
      </c>
      <c r="BF21" s="98" t="str">
        <f t="shared" si="15"/>
        <v>-</v>
      </c>
    </row>
    <row r="22" spans="1:58" ht="98.1" customHeight="1">
      <c r="A22" s="103" t="str">
        <f t="shared" si="8"/>
        <v>882090862</v>
      </c>
      <c r="B22" s="98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02-721-14</v>
      </c>
      <c r="C22" s="104" t="s">
        <v>6467</v>
      </c>
      <c r="D22" s="145" t="s">
        <v>6562</v>
      </c>
      <c r="E22" s="103" t="str">
        <f>IF(F22&lt;&gt;"",IFERROR(VLOOKUP(F22,Категории!A:B,2,0),""),"Требуется категория")</f>
        <v>Шапки</v>
      </c>
      <c r="F22" s="103" t="s">
        <v>361</v>
      </c>
      <c r="G22" s="103" t="s">
        <v>420</v>
      </c>
      <c r="H22" s="103" t="s">
        <v>389</v>
      </c>
      <c r="J22" s="103" t="s">
        <v>6537</v>
      </c>
      <c r="K22" s="108">
        <v>62</v>
      </c>
      <c r="L22" s="146" t="s">
        <v>86</v>
      </c>
      <c r="N22" s="101"/>
      <c r="O22" s="101"/>
      <c r="P22" s="101"/>
      <c r="Q22" s="145" t="s">
        <v>2804</v>
      </c>
      <c r="R22" s="101"/>
      <c r="S22" s="102" t="s">
        <v>44</v>
      </c>
      <c r="T22" s="103" t="s">
        <v>15</v>
      </c>
      <c r="U22" s="103" t="s">
        <v>6595</v>
      </c>
      <c r="V22" s="99" t="str">
        <f>_xlfn.XLOOKUP($A22,Лист1!$A:$A,Лист1!G:G,"",0)</f>
        <v/>
      </c>
      <c r="Y22" s="99" t="str">
        <f>_xlfn.XLOOKUP($A22,Лист1!$A:$A,Лист1!H:H,"",0)</f>
        <v/>
      </c>
      <c r="Z22" s="99" t="str">
        <f>_xlfn.XLOOKUP($A22,Лист1!$A:$A,Лист1!I:I,"",0)</f>
        <v/>
      </c>
      <c r="AA22" s="99" t="str">
        <f>_xlfn.XLOOKUP($A22,Лист1!$A:$A,Лист1!J:J,"",0)</f>
        <v/>
      </c>
      <c r="AB22" s="99" t="str">
        <f>_xlfn.XLOOKUP($A22,Лист1!$A:$A,Лист1!K:K,"",0)</f>
        <v/>
      </c>
      <c r="AC22" s="99" t="str">
        <f>_xlfn.XLOOKUP($A22,Лист1!$A:$A,Лист1!L:L,"",0)</f>
        <v/>
      </c>
      <c r="AD22" s="99" t="str">
        <f>_xlfn.XLOOKUP($A22,Лист1!$A:$A,Лист1!M:M,"",0)</f>
        <v/>
      </c>
      <c r="AE22" s="99" t="str">
        <f>_xlfn.XLOOKUP($A22,Лист1!$A:$A,Лист1!N:N,"",0)</f>
        <v/>
      </c>
      <c r="AF22" s="99" t="str">
        <f>_xlfn.XLOOKUP($A22,Лист1!$A:$A,Лист1!O:O,"",0)</f>
        <v/>
      </c>
      <c r="AG22" s="99" t="str">
        <f>_xlfn.XLOOKUP($A22,Лист1!$A:$A,Лист1!P:P,"",0)</f>
        <v/>
      </c>
      <c r="AH22" s="99" t="str">
        <f>_xlfn.XLOOKUP($A22,Лист1!$A:$A,Лист1!Q:Q,"",0)</f>
        <v/>
      </c>
      <c r="AT22" s="103" t="str">
        <f t="shared" si="9"/>
        <v/>
      </c>
      <c r="AU22" s="103" t="s">
        <v>432</v>
      </c>
      <c r="AV22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2" s="103" t="str">
        <f t="shared" ca="1" si="17"/>
        <v>Болгария</v>
      </c>
      <c r="AX22" s="106">
        <f t="shared" si="10"/>
        <v>0.1</v>
      </c>
      <c r="AY22" s="103">
        <f t="shared" si="11"/>
        <v>0.15000000000000002</v>
      </c>
      <c r="AZ22" s="103" t="str">
        <f t="shared" si="12"/>
        <v>Требуются кол-во и нетто</v>
      </c>
      <c r="BA22" s="103" t="str">
        <f t="shared" si="13"/>
        <v>Требуются кол-во и брутто</v>
      </c>
      <c r="BB22" s="107">
        <v>3362.4</v>
      </c>
      <c r="BC22" s="125" t="str">
        <f t="shared" si="14"/>
        <v>Требуются кол-во и цена</v>
      </c>
      <c r="BD22" s="98">
        <f>IF(A22&lt;&gt;"",IF(_xlfn.XLOOKUP(A22,'1C'!A:A,'1C'!A:A,0,0)&gt;0,1,0),"")</f>
        <v>0</v>
      </c>
      <c r="BE22" s="98">
        <f>IF(C22&lt;&gt;"",IF(_xlfn.XLOOKUP(TEXT(C22,"###"),'1C'!W:W,'1C'!D:D,0,0)&gt;0,0,1),"")</f>
        <v>1</v>
      </c>
      <c r="BF22" s="98" t="str">
        <f t="shared" si="15"/>
        <v>-</v>
      </c>
    </row>
    <row r="23" spans="1:58" ht="98.1" customHeight="1">
      <c r="A23" s="103" t="str">
        <f t="shared" si="8"/>
        <v>6870501331</v>
      </c>
      <c r="B23" s="98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02-722-05</v>
      </c>
      <c r="C23" s="104" t="s">
        <v>6470</v>
      </c>
      <c r="D23" s="145" t="s">
        <v>6548</v>
      </c>
      <c r="E23" s="103" t="str">
        <f>IF(F23&lt;&gt;"",IFERROR(VLOOKUP(F23,Категории!A:B,2,0),""),"Требуется категория")</f>
        <v>Кепки</v>
      </c>
      <c r="F23" s="103" t="s">
        <v>318</v>
      </c>
      <c r="G23" s="103" t="s">
        <v>420</v>
      </c>
      <c r="H23" s="103" t="s">
        <v>388</v>
      </c>
      <c r="J23" s="103" t="s">
        <v>6537</v>
      </c>
      <c r="K23" s="108">
        <v>331</v>
      </c>
      <c r="L23" s="146" t="s">
        <v>277</v>
      </c>
      <c r="N23" s="101"/>
      <c r="O23" s="101"/>
      <c r="P23" s="101"/>
      <c r="Q23" s="145" t="s">
        <v>1227</v>
      </c>
      <c r="R23" s="101"/>
      <c r="S23" s="102" t="s">
        <v>44</v>
      </c>
      <c r="T23" s="103" t="s">
        <v>15</v>
      </c>
      <c r="U23" s="103" t="s">
        <v>6595</v>
      </c>
      <c r="V23" s="99" t="str">
        <f>_xlfn.XLOOKUP($A23,Лист1!$A:$A,Лист1!G:G,"",0)</f>
        <v/>
      </c>
      <c r="Y23" s="99" t="str">
        <f>_xlfn.XLOOKUP($A23,Лист1!$A:$A,Лист1!H:H,"",0)</f>
        <v/>
      </c>
      <c r="Z23" s="99" t="str">
        <f>_xlfn.XLOOKUP($A23,Лист1!$A:$A,Лист1!I:I,"",0)</f>
        <v/>
      </c>
      <c r="AA23" s="99" t="str">
        <f>_xlfn.XLOOKUP($A23,Лист1!$A:$A,Лист1!J:J,"",0)</f>
        <v/>
      </c>
      <c r="AB23" s="99" t="str">
        <f>_xlfn.XLOOKUP($A23,Лист1!$A:$A,Лист1!K:K,"",0)</f>
        <v/>
      </c>
      <c r="AC23" s="99" t="str">
        <f>_xlfn.XLOOKUP($A23,Лист1!$A:$A,Лист1!L:L,"",0)</f>
        <v/>
      </c>
      <c r="AD23" s="99" t="str">
        <f>_xlfn.XLOOKUP($A23,Лист1!$A:$A,Лист1!M:M,"",0)</f>
        <v/>
      </c>
      <c r="AE23" s="99" t="str">
        <f>_xlfn.XLOOKUP($A23,Лист1!$A:$A,Лист1!N:N,"",0)</f>
        <v/>
      </c>
      <c r="AF23" s="99" t="str">
        <f>_xlfn.XLOOKUP($A23,Лист1!$A:$A,Лист1!O:O,"",0)</f>
        <v/>
      </c>
      <c r="AG23" s="99" t="str">
        <f>_xlfn.XLOOKUP($A23,Лист1!$A:$A,Лист1!P:P,"",0)</f>
        <v/>
      </c>
      <c r="AH23" s="99" t="str">
        <f>_xlfn.XLOOKUP($A23,Лист1!$A:$A,Лист1!Q:Q,"",0)</f>
        <v/>
      </c>
      <c r="AT23" s="103" t="str">
        <f t="shared" si="9"/>
        <v/>
      </c>
      <c r="AU23" s="103" t="s">
        <v>430</v>
      </c>
      <c r="AV23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3" s="103" t="str">
        <f t="shared" ca="1" si="17"/>
        <v>Италия</v>
      </c>
      <c r="AX23" s="106">
        <f t="shared" si="10"/>
        <v>0.1</v>
      </c>
      <c r="AY23" s="103">
        <f t="shared" si="11"/>
        <v>0.15000000000000002</v>
      </c>
      <c r="AZ23" s="103" t="str">
        <f t="shared" si="12"/>
        <v>Требуются кол-во и нетто</v>
      </c>
      <c r="BA23" s="103" t="str">
        <f t="shared" si="13"/>
        <v>Требуются кол-во и брутто</v>
      </c>
      <c r="BB23" s="107">
        <v>3362.4</v>
      </c>
      <c r="BC23" s="125" t="str">
        <f t="shared" si="14"/>
        <v>Требуются кол-во и цена</v>
      </c>
      <c r="BD23" s="98">
        <f>IF(A23&lt;&gt;"",IF(_xlfn.XLOOKUP(A23,'1C'!A:A,'1C'!A:A,0,0)&gt;0,1,0),"")</f>
        <v>0</v>
      </c>
      <c r="BE23" s="98">
        <f>IF(C23&lt;&gt;"",IF(_xlfn.XLOOKUP(TEXT(C23,"###"),'1C'!W:W,'1C'!D:D,0,0)&gt;0,0,1),"")</f>
        <v>1</v>
      </c>
      <c r="BF23" s="98" t="str">
        <f t="shared" si="15"/>
        <v>-</v>
      </c>
    </row>
    <row r="24" spans="1:58" ht="112.35" customHeight="1">
      <c r="A24" s="103" t="str">
        <f t="shared" si="8"/>
        <v>6870501371</v>
      </c>
      <c r="B24" s="98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02-722-14</v>
      </c>
      <c r="C24" s="104" t="s">
        <v>6470</v>
      </c>
      <c r="D24" s="145" t="s">
        <v>6548</v>
      </c>
      <c r="E24" s="103" t="str">
        <f>IF(F24&lt;&gt;"",IFERROR(VLOOKUP(F24,Категории!A:B,2,0),""),"Требуется категория")</f>
        <v>Кепки</v>
      </c>
      <c r="F24" s="103" t="s">
        <v>318</v>
      </c>
      <c r="G24" s="103" t="s">
        <v>420</v>
      </c>
      <c r="H24" s="103" t="s">
        <v>388</v>
      </c>
      <c r="J24" s="103" t="s">
        <v>6537</v>
      </c>
      <c r="K24" s="108">
        <v>371</v>
      </c>
      <c r="L24" s="146" t="s">
        <v>86</v>
      </c>
      <c r="N24" s="101"/>
      <c r="O24" s="101"/>
      <c r="P24" s="101"/>
      <c r="Q24" s="145" t="s">
        <v>1227</v>
      </c>
      <c r="R24" s="101"/>
      <c r="S24" s="102" t="s">
        <v>44</v>
      </c>
      <c r="T24" s="103" t="s">
        <v>15</v>
      </c>
      <c r="U24" s="103" t="s">
        <v>6595</v>
      </c>
      <c r="V24" s="99" t="str">
        <f>_xlfn.XLOOKUP($A24,Лист1!$A:$A,Лист1!G:G,"",0)</f>
        <v/>
      </c>
      <c r="Y24" s="99" t="str">
        <f>_xlfn.XLOOKUP($A24,Лист1!$A:$A,Лист1!H:H,"",0)</f>
        <v/>
      </c>
      <c r="Z24" s="99" t="str">
        <f>_xlfn.XLOOKUP($A24,Лист1!$A:$A,Лист1!I:I,"",0)</f>
        <v/>
      </c>
      <c r="AA24" s="99" t="str">
        <f>_xlfn.XLOOKUP($A24,Лист1!$A:$A,Лист1!J:J,"",0)</f>
        <v/>
      </c>
      <c r="AB24" s="99" t="str">
        <f>_xlfn.XLOOKUP($A24,Лист1!$A:$A,Лист1!K:K,"",0)</f>
        <v/>
      </c>
      <c r="AC24" s="99" t="str">
        <f>_xlfn.XLOOKUP($A24,Лист1!$A:$A,Лист1!L:L,"",0)</f>
        <v/>
      </c>
      <c r="AD24" s="99" t="str">
        <f>_xlfn.XLOOKUP($A24,Лист1!$A:$A,Лист1!M:M,"",0)</f>
        <v/>
      </c>
      <c r="AE24" s="99" t="str">
        <f>_xlfn.XLOOKUP($A24,Лист1!$A:$A,Лист1!N:N,"",0)</f>
        <v/>
      </c>
      <c r="AF24" s="99" t="str">
        <f>_xlfn.XLOOKUP($A24,Лист1!$A:$A,Лист1!O:O,"",0)</f>
        <v/>
      </c>
      <c r="AG24" s="99" t="str">
        <f>_xlfn.XLOOKUP($A24,Лист1!$A:$A,Лист1!P:P,"",0)</f>
        <v/>
      </c>
      <c r="AH24" s="99" t="str">
        <f>_xlfn.XLOOKUP($A24,Лист1!$A:$A,Лист1!Q:Q,"",0)</f>
        <v/>
      </c>
      <c r="AT24" s="103" t="str">
        <f t="shared" si="9"/>
        <v/>
      </c>
      <c r="AU24" s="103" t="s">
        <v>430</v>
      </c>
      <c r="AV24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4" s="103" t="str">
        <f t="shared" ca="1" si="17"/>
        <v>Италия</v>
      </c>
      <c r="AX24" s="106">
        <f t="shared" si="10"/>
        <v>0.1</v>
      </c>
      <c r="AY24" s="103">
        <f t="shared" si="11"/>
        <v>0.15000000000000002</v>
      </c>
      <c r="AZ24" s="103" t="str">
        <f t="shared" si="12"/>
        <v>Требуются кол-во и нетто</v>
      </c>
      <c r="BA24" s="103" t="str">
        <f t="shared" si="13"/>
        <v>Требуются кол-во и брутто</v>
      </c>
      <c r="BB24" s="107">
        <v>3362.4</v>
      </c>
      <c r="BC24" s="125" t="str">
        <f t="shared" si="14"/>
        <v>Требуются кол-во и цена</v>
      </c>
      <c r="BD24" s="98">
        <f>IF(A24&lt;&gt;"",IF(_xlfn.XLOOKUP(A24,'1C'!A:A,'1C'!A:A,0,0)&gt;0,1,0),"")</f>
        <v>0</v>
      </c>
      <c r="BE24" s="98">
        <f>IF(C24&lt;&gt;"",IF(_xlfn.XLOOKUP(TEXT(C24,"###"),'1C'!W:W,'1C'!D:D,0,0)&gt;0,0,1),"")</f>
        <v>1</v>
      </c>
      <c r="BF24" s="98" t="str">
        <f t="shared" si="15"/>
        <v>-</v>
      </c>
    </row>
    <row r="25" spans="1:58" ht="98.1" customHeight="1">
      <c r="A25" s="103" t="str">
        <f t="shared" si="8"/>
        <v>68411391</v>
      </c>
      <c r="B25" s="98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02-723-09</v>
      </c>
      <c r="C25" s="104" t="s">
        <v>6473</v>
      </c>
      <c r="D25" s="145" t="s">
        <v>6563</v>
      </c>
      <c r="E25" s="103" t="str">
        <f>IF(F25&lt;&gt;"",IFERROR(VLOOKUP(F25,Категории!A:B,2,0),""),"Требуется категория")</f>
        <v>Кепки</v>
      </c>
      <c r="F25" s="103" t="s">
        <v>318</v>
      </c>
      <c r="G25" s="102" t="s">
        <v>420</v>
      </c>
      <c r="H25" s="103" t="s">
        <v>388</v>
      </c>
      <c r="I25" s="105"/>
      <c r="J25" s="103" t="s">
        <v>6537</v>
      </c>
      <c r="K25" s="118">
        <v>1</v>
      </c>
      <c r="L25" s="145" t="s">
        <v>53</v>
      </c>
      <c r="M25" s="101"/>
      <c r="N25" s="101"/>
      <c r="O25" s="101"/>
      <c r="P25" s="101"/>
      <c r="Q25" s="145" t="s">
        <v>908</v>
      </c>
      <c r="R25" s="101"/>
      <c r="S25" s="102" t="s">
        <v>43</v>
      </c>
      <c r="T25" s="103" t="s">
        <v>15</v>
      </c>
      <c r="U25" s="103" t="s">
        <v>6595</v>
      </c>
      <c r="V25" s="99" t="str">
        <f>_xlfn.XLOOKUP($A25,Лист1!$A:$A,Лист1!G:G,"",0)</f>
        <v/>
      </c>
      <c r="Y25" s="99" t="str">
        <f>_xlfn.XLOOKUP($A25,Лист1!$A:$A,Лист1!H:H,"",0)</f>
        <v/>
      </c>
      <c r="Z25" s="99" t="str">
        <f>_xlfn.XLOOKUP($A25,Лист1!$A:$A,Лист1!I:I,"",0)</f>
        <v/>
      </c>
      <c r="AA25" s="99" t="str">
        <f>_xlfn.XLOOKUP($A25,Лист1!$A:$A,Лист1!J:J,"",0)</f>
        <v/>
      </c>
      <c r="AB25" s="99" t="str">
        <f>_xlfn.XLOOKUP($A25,Лист1!$A:$A,Лист1!K:K,"",0)</f>
        <v/>
      </c>
      <c r="AC25" s="99" t="str">
        <f>_xlfn.XLOOKUP($A25,Лист1!$A:$A,Лист1!L:L,"",0)</f>
        <v/>
      </c>
      <c r="AD25" s="99" t="str">
        <f>_xlfn.XLOOKUP($A25,Лист1!$A:$A,Лист1!M:M,"",0)</f>
        <v/>
      </c>
      <c r="AE25" s="99" t="str">
        <f>_xlfn.XLOOKUP($A25,Лист1!$A:$A,Лист1!N:N,"",0)</f>
        <v/>
      </c>
      <c r="AF25" s="99" t="str">
        <f>_xlfn.XLOOKUP($A25,Лист1!$A:$A,Лист1!O:O,"",0)</f>
        <v/>
      </c>
      <c r="AG25" s="99" t="str">
        <f>_xlfn.XLOOKUP($A25,Лист1!$A:$A,Лист1!P:P,"",0)</f>
        <v/>
      </c>
      <c r="AH25" s="99" t="str">
        <f>_xlfn.XLOOKUP($A25,Лист1!$A:$A,Лист1!Q:Q,"",0)</f>
        <v/>
      </c>
      <c r="AT25" s="102" t="str">
        <f t="shared" si="9"/>
        <v/>
      </c>
      <c r="AU25" s="103">
        <f>IF(A25&lt;&gt;"",_xlfn.XLOOKUP(_xlfn.XLOOKUP(A25,'1C'!A:A,'1C'!O:O,_xlfn.XLOOKUP(C25,'1C'!W:W,'1C'!O:O,"",0),0),Settings!N:N,Settings!O:O,"",0),"")</f>
        <v>0</v>
      </c>
      <c r="AV25" s="101" t="s">
        <v>429</v>
      </c>
      <c r="AW25" s="102" t="s">
        <v>6542</v>
      </c>
      <c r="AX25" s="106">
        <f t="shared" si="10"/>
        <v>0.1</v>
      </c>
      <c r="AY25" s="103">
        <f t="shared" si="11"/>
        <v>0.15000000000000002</v>
      </c>
      <c r="AZ25" s="103" t="str">
        <f t="shared" si="12"/>
        <v>Требуются кол-во и нетто</v>
      </c>
      <c r="BA25" s="103" t="str">
        <f t="shared" si="13"/>
        <v>Требуются кол-во и брутто</v>
      </c>
      <c r="BB25" s="107">
        <v>2930.4</v>
      </c>
      <c r="BC25" s="125" t="str">
        <f t="shared" si="14"/>
        <v>Требуются кол-во и цена</v>
      </c>
      <c r="BD25" s="98">
        <f>IF(A25&lt;&gt;"",IF(_xlfn.XLOOKUP(A25,'1C'!A:A,'1C'!A:A,0,0)&gt;0,1,0),"")</f>
        <v>0</v>
      </c>
      <c r="BE25" s="98">
        <f>IF(C25&lt;&gt;"",IF(_xlfn.XLOOKUP(TEXT(C25,"###"),'1C'!W:W,'1C'!D:D,0,0)&gt;0,0,1),"")</f>
        <v>1</v>
      </c>
      <c r="BF25" s="98" t="str">
        <f t="shared" si="15"/>
        <v>-</v>
      </c>
    </row>
    <row r="26" spans="1:58" ht="98.1" customHeight="1">
      <c r="A26" s="103" t="str">
        <f t="shared" si="8"/>
        <v>619080162</v>
      </c>
      <c r="B26" s="98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02-724-14</v>
      </c>
      <c r="C26" s="104" t="s">
        <v>6474</v>
      </c>
      <c r="D26" s="145" t="s">
        <v>6564</v>
      </c>
      <c r="E26" s="103" t="str">
        <f>IF(F26&lt;&gt;"",IFERROR(VLOOKUP(F26,Категории!A:B,2,0),""),"Требуется категория")</f>
        <v>Кепки</v>
      </c>
      <c r="F26" s="103" t="s">
        <v>320</v>
      </c>
      <c r="G26" s="102" t="s">
        <v>420</v>
      </c>
      <c r="H26" s="103" t="s">
        <v>388</v>
      </c>
      <c r="J26" s="102" t="s">
        <v>6537</v>
      </c>
      <c r="K26" s="108">
        <v>62</v>
      </c>
      <c r="L26" s="146" t="s">
        <v>86</v>
      </c>
      <c r="M26" s="101"/>
      <c r="N26" s="101"/>
      <c r="O26" s="101"/>
      <c r="P26" s="101"/>
      <c r="Q26" s="145" t="s">
        <v>6590</v>
      </c>
      <c r="R26" s="101"/>
      <c r="S26" s="101"/>
      <c r="T26" s="103" t="s">
        <v>15</v>
      </c>
      <c r="U26" s="103" t="s">
        <v>6595</v>
      </c>
      <c r="V26" s="99" t="str">
        <f>_xlfn.XLOOKUP($A26,Лист1!$A:$A,Лист1!G:G,"",0)</f>
        <v/>
      </c>
      <c r="Y26" s="99" t="str">
        <f>_xlfn.XLOOKUP($A26,Лист1!$A:$A,Лист1!H:H,"",0)</f>
        <v/>
      </c>
      <c r="Z26" s="99" t="str">
        <f>_xlfn.XLOOKUP($A26,Лист1!$A:$A,Лист1!I:I,"",0)</f>
        <v/>
      </c>
      <c r="AA26" s="99" t="str">
        <f>_xlfn.XLOOKUP($A26,Лист1!$A:$A,Лист1!J:J,"",0)</f>
        <v/>
      </c>
      <c r="AB26" s="99" t="str">
        <f>_xlfn.XLOOKUP($A26,Лист1!$A:$A,Лист1!K:K,"",0)</f>
        <v/>
      </c>
      <c r="AC26" s="99" t="str">
        <f>_xlfn.XLOOKUP($A26,Лист1!$A:$A,Лист1!L:L,"",0)</f>
        <v/>
      </c>
      <c r="AD26" s="99" t="str">
        <f>_xlfn.XLOOKUP($A26,Лист1!$A:$A,Лист1!M:M,"",0)</f>
        <v/>
      </c>
      <c r="AE26" s="99" t="str">
        <f>_xlfn.XLOOKUP($A26,Лист1!$A:$A,Лист1!N:N,"",0)</f>
        <v/>
      </c>
      <c r="AF26" s="99" t="str">
        <f>_xlfn.XLOOKUP($A26,Лист1!$A:$A,Лист1!O:O,"",0)</f>
        <v/>
      </c>
      <c r="AG26" s="99" t="str">
        <f>_xlfn.XLOOKUP($A26,Лист1!$A:$A,Лист1!P:P,"",0)</f>
        <v/>
      </c>
      <c r="AH26" s="99" t="str">
        <f>_xlfn.XLOOKUP($A26,Лист1!$A:$A,Лист1!Q:Q,"",0)</f>
        <v/>
      </c>
      <c r="AT26" s="102" t="str">
        <f t="shared" si="9"/>
        <v/>
      </c>
      <c r="AU26" s="103" t="s">
        <v>430</v>
      </c>
      <c r="AV26" s="102" t="str">
        <f ca="1">IF(AU26&lt;&gt;"",VLOOKUP(AU26,INDIRECT(SUBSTITUTE(IF(ISNUMBER(IFERROR(VALUE(LEFT(J26,1)),FALSE)),"_"&amp;J26,J26),"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6" s="103" t="str">
        <f ca="1">IF(AU26&lt;&gt;"",VLOOKUP(AU26,INDIRECT(SUBSTITUTE(IF(ISNUMBER(IFERROR(VALUE(LEFT(J26,1)),FALSE)),"_"&amp;J26,J26)," ","")&amp;"Manufactures"),2,0),"Требуется код страны")</f>
        <v>Италия</v>
      </c>
      <c r="AX26" s="106">
        <f t="shared" si="10"/>
        <v>0.1</v>
      </c>
      <c r="AY26" s="103">
        <f t="shared" si="11"/>
        <v>0.15000000000000002</v>
      </c>
      <c r="AZ26" s="103" t="str">
        <f t="shared" si="12"/>
        <v>Требуются кол-во и нетто</v>
      </c>
      <c r="BA26" s="103" t="str">
        <f t="shared" si="13"/>
        <v>Требуются кол-во и брутто</v>
      </c>
      <c r="BB26" s="107">
        <v>3362.4</v>
      </c>
      <c r="BC26" s="125" t="str">
        <f t="shared" si="14"/>
        <v>Требуются кол-во и цена</v>
      </c>
      <c r="BD26" s="98">
        <f>IF(A26&lt;&gt;"",IF(_xlfn.XLOOKUP(A26,'1C'!A:A,'1C'!A:A,0,0)&gt;0,1,0),"")</f>
        <v>0</v>
      </c>
      <c r="BE26" s="98">
        <f>IF(C26&lt;&gt;"",IF(_xlfn.XLOOKUP(TEXT(C26,"###"),'1C'!W:W,'1C'!D:D,0,0)&gt;0,0,1),"")</f>
        <v>1</v>
      </c>
      <c r="BF26" s="98" t="str">
        <f t="shared" si="15"/>
        <v>-</v>
      </c>
    </row>
    <row r="27" spans="1:58" ht="98.1" customHeight="1">
      <c r="A27" s="103" t="str">
        <f t="shared" si="8"/>
        <v>687080362</v>
      </c>
      <c r="B27" s="98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02-725-14</v>
      </c>
      <c r="C27" s="104" t="s">
        <v>6475</v>
      </c>
      <c r="D27" s="145" t="s">
        <v>6565</v>
      </c>
      <c r="E27" s="103" t="str">
        <f>IF(F27&lt;&gt;"",IFERROR(VLOOKUP(F27,Категории!A:B,2,0),""),"Требуется категория")</f>
        <v>Кепки</v>
      </c>
      <c r="F27" s="103" t="s">
        <v>318</v>
      </c>
      <c r="G27" s="102" t="s">
        <v>420</v>
      </c>
      <c r="H27" s="103" t="s">
        <v>388</v>
      </c>
      <c r="J27" s="102" t="s">
        <v>6537</v>
      </c>
      <c r="K27" s="108">
        <v>62</v>
      </c>
      <c r="L27" s="146" t="s">
        <v>86</v>
      </c>
      <c r="M27" s="101"/>
      <c r="N27" s="101"/>
      <c r="O27" s="101"/>
      <c r="P27" s="101"/>
      <c r="Q27" s="145" t="s">
        <v>6590</v>
      </c>
      <c r="R27" s="101"/>
      <c r="S27" s="101"/>
      <c r="T27" s="103" t="s">
        <v>15</v>
      </c>
      <c r="U27" s="103" t="s">
        <v>6595</v>
      </c>
      <c r="V27" s="99" t="str">
        <f>_xlfn.XLOOKUP($A27,Лист1!$A:$A,Лист1!G:G,"",0)</f>
        <v/>
      </c>
      <c r="Y27" s="99" t="str">
        <f>_xlfn.XLOOKUP($A27,Лист1!$A:$A,Лист1!H:H,"",0)</f>
        <v/>
      </c>
      <c r="Z27" s="99" t="str">
        <f>_xlfn.XLOOKUP($A27,Лист1!$A:$A,Лист1!I:I,"",0)</f>
        <v/>
      </c>
      <c r="AA27" s="99" t="str">
        <f>_xlfn.XLOOKUP($A27,Лист1!$A:$A,Лист1!J:J,"",0)</f>
        <v/>
      </c>
      <c r="AB27" s="99" t="str">
        <f>_xlfn.XLOOKUP($A27,Лист1!$A:$A,Лист1!K:K,"",0)</f>
        <v/>
      </c>
      <c r="AC27" s="99" t="str">
        <f>_xlfn.XLOOKUP($A27,Лист1!$A:$A,Лист1!L:L,"",0)</f>
        <v/>
      </c>
      <c r="AD27" s="99" t="str">
        <f>_xlfn.XLOOKUP($A27,Лист1!$A:$A,Лист1!M:M,"",0)</f>
        <v/>
      </c>
      <c r="AE27" s="99" t="str">
        <f>_xlfn.XLOOKUP($A27,Лист1!$A:$A,Лист1!N:N,"",0)</f>
        <v/>
      </c>
      <c r="AF27" s="99" t="str">
        <f>_xlfn.XLOOKUP($A27,Лист1!$A:$A,Лист1!O:O,"",0)</f>
        <v/>
      </c>
      <c r="AG27" s="99" t="str">
        <f>_xlfn.XLOOKUP($A27,Лист1!$A:$A,Лист1!P:P,"",0)</f>
        <v/>
      </c>
      <c r="AH27" s="99" t="str">
        <f>_xlfn.XLOOKUP($A27,Лист1!$A:$A,Лист1!Q:Q,"",0)</f>
        <v/>
      </c>
      <c r="AT27" s="102" t="str">
        <f t="shared" si="9"/>
        <v/>
      </c>
      <c r="AU27" s="103" t="s">
        <v>430</v>
      </c>
      <c r="AV27" s="102" t="str">
        <f ca="1">IF(AU27&lt;&gt;"",VLOOKUP(AU27,INDIRECT(SUBSTITUTE(IF(ISNUMBER(IFERROR(VALUE(LEFT(J27,1)),FALSE)),"_"&amp;J27,J27),"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7" s="103" t="str">
        <f ca="1">IF(AU27&lt;&gt;"",VLOOKUP(AU27,INDIRECT(SUBSTITUTE(IF(ISNUMBER(IFERROR(VALUE(LEFT(J27,1)),FALSE)),"_"&amp;J27,J27)," ","")&amp;"Manufactures"),2,0),"Требуется код страны")</f>
        <v>Италия</v>
      </c>
      <c r="AX27" s="106">
        <f t="shared" si="10"/>
        <v>0.1</v>
      </c>
      <c r="AY27" s="103">
        <f t="shared" si="11"/>
        <v>0.15000000000000002</v>
      </c>
      <c r="AZ27" s="103" t="str">
        <f t="shared" si="12"/>
        <v>Требуются кол-во и нетто</v>
      </c>
      <c r="BA27" s="103" t="str">
        <f t="shared" si="13"/>
        <v>Требуются кол-во и брутто</v>
      </c>
      <c r="BB27" s="107">
        <v>3782.8799999999997</v>
      </c>
      <c r="BC27" s="125" t="str">
        <f t="shared" si="14"/>
        <v>Требуются кол-во и цена</v>
      </c>
      <c r="BD27" s="98">
        <f>IF(A27&lt;&gt;"",IF(_xlfn.XLOOKUP(A27,'1C'!A:A,'1C'!A:A,0,0)&gt;0,1,0),"")</f>
        <v>0</v>
      </c>
      <c r="BE27" s="98">
        <f>IF(C27&lt;&gt;"",IF(_xlfn.XLOOKUP(TEXT(C27,"###"),'1C'!W:W,'1C'!D:D,0,0)&gt;0,0,1),"")</f>
        <v>1</v>
      </c>
      <c r="BF27" s="98" t="str">
        <f t="shared" si="15"/>
        <v>-</v>
      </c>
    </row>
    <row r="28" spans="1:58" ht="98.1" customHeight="1">
      <c r="A28" s="103" t="str">
        <f t="shared" si="8"/>
        <v>68411422</v>
      </c>
      <c r="B28" s="98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02-726-16</v>
      </c>
      <c r="C28" s="104" t="s">
        <v>6476</v>
      </c>
      <c r="D28" s="145" t="s">
        <v>6566</v>
      </c>
      <c r="E28" s="103" t="str">
        <f>IF(F28&lt;&gt;"",IFERROR(VLOOKUP(F28,Категории!A:B,2,0),""),"Требуется категория")</f>
        <v>Кепки</v>
      </c>
      <c r="F28" s="103" t="s">
        <v>318</v>
      </c>
      <c r="G28" s="102" t="s">
        <v>420</v>
      </c>
      <c r="H28" s="103" t="s">
        <v>388</v>
      </c>
      <c r="J28" s="102" t="s">
        <v>6537</v>
      </c>
      <c r="K28" s="108">
        <v>2</v>
      </c>
      <c r="L28" s="146" t="s">
        <v>55</v>
      </c>
      <c r="M28" s="101"/>
      <c r="N28" s="101"/>
      <c r="O28" s="101"/>
      <c r="P28" s="101"/>
      <c r="Q28" s="145" t="s">
        <v>908</v>
      </c>
      <c r="R28" s="101"/>
      <c r="S28" s="102" t="s">
        <v>43</v>
      </c>
      <c r="T28" s="103" t="s">
        <v>15</v>
      </c>
      <c r="U28" s="103" t="s">
        <v>6595</v>
      </c>
      <c r="V28" s="99" t="str">
        <f>_xlfn.XLOOKUP($A28,Лист1!$A:$A,Лист1!G:G,"",0)</f>
        <v/>
      </c>
      <c r="Y28" s="99" t="str">
        <f>_xlfn.XLOOKUP($A28,Лист1!$A:$A,Лист1!H:H,"",0)</f>
        <v/>
      </c>
      <c r="Z28" s="99" t="str">
        <f>_xlfn.XLOOKUP($A28,Лист1!$A:$A,Лист1!I:I,"",0)</f>
        <v/>
      </c>
      <c r="AA28" s="99" t="str">
        <f>_xlfn.XLOOKUP($A28,Лист1!$A:$A,Лист1!J:J,"",0)</f>
        <v/>
      </c>
      <c r="AB28" s="99" t="str">
        <f>_xlfn.XLOOKUP($A28,Лист1!$A:$A,Лист1!K:K,"",0)</f>
        <v/>
      </c>
      <c r="AC28" s="99" t="str">
        <f>_xlfn.XLOOKUP($A28,Лист1!$A:$A,Лист1!L:L,"",0)</f>
        <v/>
      </c>
      <c r="AD28" s="99" t="str">
        <f>_xlfn.XLOOKUP($A28,Лист1!$A:$A,Лист1!M:M,"",0)</f>
        <v/>
      </c>
      <c r="AE28" s="99" t="str">
        <f>_xlfn.XLOOKUP($A28,Лист1!$A:$A,Лист1!N:N,"",0)</f>
        <v/>
      </c>
      <c r="AF28" s="99" t="str">
        <f>_xlfn.XLOOKUP($A28,Лист1!$A:$A,Лист1!O:O,"",0)</f>
        <v/>
      </c>
      <c r="AG28" s="99" t="str">
        <f>_xlfn.XLOOKUP($A28,Лист1!$A:$A,Лист1!P:P,"",0)</f>
        <v/>
      </c>
      <c r="AH28" s="99" t="str">
        <f>_xlfn.XLOOKUP($A28,Лист1!$A:$A,Лист1!Q:Q,"",0)</f>
        <v/>
      </c>
      <c r="AT28" s="102" t="str">
        <f t="shared" si="9"/>
        <v/>
      </c>
      <c r="AU28" s="103" t="s">
        <v>430</v>
      </c>
      <c r="AV28" s="102" t="str">
        <f ca="1">IF(AU28&lt;&gt;"",VLOOKUP(AU28,INDIRECT(SUBSTITUTE(IF(ISNUMBER(IFERROR(VALUE(LEFT(J28,1)),FALSE)),"_"&amp;J28,J28),"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8" s="103" t="str">
        <f ca="1">IF(AU28&lt;&gt;"",VLOOKUP(AU28,INDIRECT(SUBSTITUTE(IF(ISNUMBER(IFERROR(VALUE(LEFT(J28,1)),FALSE)),"_"&amp;J28,J28)," ","")&amp;"Manufactures"),2,0),"Требуется код страны")</f>
        <v>Италия</v>
      </c>
      <c r="AX28" s="106">
        <f t="shared" si="10"/>
        <v>0.1</v>
      </c>
      <c r="AY28" s="103">
        <f t="shared" si="11"/>
        <v>0.15000000000000002</v>
      </c>
      <c r="AZ28" s="103" t="str">
        <f t="shared" si="12"/>
        <v>Требуются кол-во и нетто</v>
      </c>
      <c r="BA28" s="103" t="str">
        <f t="shared" si="13"/>
        <v>Требуются кол-во и брутто</v>
      </c>
      <c r="BB28" s="107">
        <v>3782.8799999999997</v>
      </c>
      <c r="BC28" s="125" t="str">
        <f t="shared" si="14"/>
        <v>Требуются кол-во и цена</v>
      </c>
      <c r="BD28" s="98">
        <f>IF(A28&lt;&gt;"",IF(_xlfn.XLOOKUP(A28,'1C'!A:A,'1C'!A:A,0,0)&gt;0,1,0),"")</f>
        <v>0</v>
      </c>
      <c r="BE28" s="98">
        <f>IF(C28&lt;&gt;"",IF(_xlfn.XLOOKUP(TEXT(C28,"###"),'1C'!W:W,'1C'!D:D,0,0)&gt;0,0,1),"")</f>
        <v>1</v>
      </c>
      <c r="BF28" s="98" t="str">
        <f t="shared" si="15"/>
        <v>-</v>
      </c>
    </row>
    <row r="29" spans="1:58" ht="98.1" customHeight="1">
      <c r="A29" s="103" t="str">
        <f t="shared" si="8"/>
        <v>68411427</v>
      </c>
      <c r="B29" s="98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02-726-14</v>
      </c>
      <c r="C29" s="104" t="s">
        <v>6476</v>
      </c>
      <c r="D29" s="145" t="s">
        <v>6566</v>
      </c>
      <c r="E29" s="103" t="str">
        <f>IF(F29&lt;&gt;"",IFERROR(VLOOKUP(F29,Категории!A:B,2,0),""),"Требуется категория")</f>
        <v>Кепки</v>
      </c>
      <c r="F29" s="103" t="s">
        <v>318</v>
      </c>
      <c r="G29" s="102" t="s">
        <v>420</v>
      </c>
      <c r="H29" s="103" t="s">
        <v>388</v>
      </c>
      <c r="J29" s="102" t="s">
        <v>6537</v>
      </c>
      <c r="K29" s="108">
        <v>7</v>
      </c>
      <c r="L29" s="146" t="s">
        <v>86</v>
      </c>
      <c r="M29" s="101"/>
      <c r="N29" s="101"/>
      <c r="O29" s="101"/>
      <c r="P29" s="101"/>
      <c r="Q29" s="145" t="s">
        <v>908</v>
      </c>
      <c r="R29" s="101"/>
      <c r="S29" s="102" t="s">
        <v>43</v>
      </c>
      <c r="T29" s="103" t="s">
        <v>15</v>
      </c>
      <c r="U29" s="103" t="s">
        <v>6595</v>
      </c>
      <c r="V29" s="99" t="str">
        <f>_xlfn.XLOOKUP($A29,Лист1!$A:$A,Лист1!G:G,"",0)</f>
        <v/>
      </c>
      <c r="Y29" s="99" t="str">
        <f>_xlfn.XLOOKUP($A29,Лист1!$A:$A,Лист1!H:H,"",0)</f>
        <v/>
      </c>
      <c r="Z29" s="99" t="str">
        <f>_xlfn.XLOOKUP($A29,Лист1!$A:$A,Лист1!I:I,"",0)</f>
        <v/>
      </c>
      <c r="AA29" s="99" t="str">
        <f>_xlfn.XLOOKUP($A29,Лист1!$A:$A,Лист1!J:J,"",0)</f>
        <v/>
      </c>
      <c r="AB29" s="99" t="str">
        <f>_xlfn.XLOOKUP($A29,Лист1!$A:$A,Лист1!K:K,"",0)</f>
        <v/>
      </c>
      <c r="AC29" s="99" t="str">
        <f>_xlfn.XLOOKUP($A29,Лист1!$A:$A,Лист1!L:L,"",0)</f>
        <v/>
      </c>
      <c r="AD29" s="99" t="str">
        <f>_xlfn.XLOOKUP($A29,Лист1!$A:$A,Лист1!M:M,"",0)</f>
        <v/>
      </c>
      <c r="AE29" s="99" t="str">
        <f>_xlfn.XLOOKUP($A29,Лист1!$A:$A,Лист1!N:N,"",0)</f>
        <v/>
      </c>
      <c r="AF29" s="99" t="str">
        <f>_xlfn.XLOOKUP($A29,Лист1!$A:$A,Лист1!O:O,"",0)</f>
        <v/>
      </c>
      <c r="AG29" s="99" t="str">
        <f>_xlfn.XLOOKUP($A29,Лист1!$A:$A,Лист1!P:P,"",0)</f>
        <v/>
      </c>
      <c r="AH29" s="99" t="str">
        <f>_xlfn.XLOOKUP($A29,Лист1!$A:$A,Лист1!Q:Q,"",0)</f>
        <v/>
      </c>
      <c r="AT29" s="102" t="str">
        <f t="shared" si="9"/>
        <v/>
      </c>
      <c r="AU29" s="103" t="s">
        <v>430</v>
      </c>
      <c r="AV29" s="102" t="str">
        <f ca="1">IF(AU29&lt;&gt;"",VLOOKUP(AU29,INDIRECT(SUBSTITUTE(IF(ISNUMBER(IFERROR(VALUE(LEFT(J29,1)),FALSE)),"_"&amp;J29,J29),"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9" s="103" t="str">
        <f ca="1">IF(AU29&lt;&gt;"",VLOOKUP(AU29,INDIRECT(SUBSTITUTE(IF(ISNUMBER(IFERROR(VALUE(LEFT(J29,1)),FALSE)),"_"&amp;J29,J29)," ","")&amp;"Manufactures"),2,0),"Требуется код страны")</f>
        <v>Италия</v>
      </c>
      <c r="AX29" s="106">
        <f t="shared" si="10"/>
        <v>0.1</v>
      </c>
      <c r="AY29" s="103">
        <f t="shared" si="11"/>
        <v>0.15000000000000002</v>
      </c>
      <c r="AZ29" s="103" t="str">
        <f t="shared" si="12"/>
        <v>Требуются кол-во и нетто</v>
      </c>
      <c r="BA29" s="103" t="str">
        <f t="shared" si="13"/>
        <v>Требуются кол-во и брутто</v>
      </c>
      <c r="BB29" s="107">
        <v>3782.8799999999997</v>
      </c>
      <c r="BC29" s="125" t="str">
        <f t="shared" si="14"/>
        <v>Требуются кол-во и цена</v>
      </c>
      <c r="BD29" s="98">
        <f>IF(A29&lt;&gt;"",IF(_xlfn.XLOOKUP(A29,'1C'!A:A,'1C'!A:A,0,0)&gt;0,1,0),"")</f>
        <v>0</v>
      </c>
      <c r="BE29" s="98">
        <f>IF(C29&lt;&gt;"",IF(_xlfn.XLOOKUP(TEXT(C29,"###"),'1C'!W:W,'1C'!D:D,0,0)&gt;0,0,1),"")</f>
        <v>1</v>
      </c>
      <c r="BF29" s="98" t="str">
        <f t="shared" si="15"/>
        <v>-</v>
      </c>
    </row>
    <row r="30" spans="1:58" ht="98.1" customHeight="1">
      <c r="A30" s="103" t="str">
        <f t="shared" si="8"/>
        <v>6190602419</v>
      </c>
      <c r="B30" s="98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02-727-05</v>
      </c>
      <c r="C30" s="104" t="s">
        <v>6477</v>
      </c>
      <c r="D30" s="145" t="s">
        <v>6567</v>
      </c>
      <c r="E30" s="103" t="str">
        <f>IF(F30&lt;&gt;"",IFERROR(VLOOKUP(F30,Категории!A:B,2,0),""),"Требуется категория")</f>
        <v>Кепки</v>
      </c>
      <c r="F30" s="103" t="s">
        <v>324</v>
      </c>
      <c r="G30" s="102" t="s">
        <v>420</v>
      </c>
      <c r="H30" s="103" t="s">
        <v>388</v>
      </c>
      <c r="J30" s="102" t="s">
        <v>6537</v>
      </c>
      <c r="K30" s="108">
        <v>419</v>
      </c>
      <c r="L30" s="146" t="s">
        <v>277</v>
      </c>
      <c r="M30" s="101"/>
      <c r="N30" s="101"/>
      <c r="O30" s="101"/>
      <c r="P30" s="101"/>
      <c r="Q30" s="145" t="s">
        <v>1018</v>
      </c>
      <c r="R30" s="101"/>
      <c r="S30" s="102" t="s">
        <v>44</v>
      </c>
      <c r="T30" s="103" t="s">
        <v>15</v>
      </c>
      <c r="U30" s="103" t="s">
        <v>6595</v>
      </c>
      <c r="V30" s="99" t="str">
        <f>_xlfn.XLOOKUP($A30,Лист1!$A:$A,Лист1!G:G,"",0)</f>
        <v/>
      </c>
      <c r="Y30" s="99" t="str">
        <f>_xlfn.XLOOKUP($A30,Лист1!$A:$A,Лист1!H:H,"",0)</f>
        <v/>
      </c>
      <c r="Z30" s="99" t="str">
        <f>_xlfn.XLOOKUP($A30,Лист1!$A:$A,Лист1!I:I,"",0)</f>
        <v/>
      </c>
      <c r="AA30" s="99" t="str">
        <f>_xlfn.XLOOKUP($A30,Лист1!$A:$A,Лист1!J:J,"",0)</f>
        <v/>
      </c>
      <c r="AB30" s="99" t="str">
        <f>_xlfn.XLOOKUP($A30,Лист1!$A:$A,Лист1!K:K,"",0)</f>
        <v/>
      </c>
      <c r="AC30" s="99" t="str">
        <f>_xlfn.XLOOKUP($A30,Лист1!$A:$A,Лист1!L:L,"",0)</f>
        <v/>
      </c>
      <c r="AD30" s="99" t="str">
        <f>_xlfn.XLOOKUP($A30,Лист1!$A:$A,Лист1!M:M,"",0)</f>
        <v/>
      </c>
      <c r="AE30" s="99" t="str">
        <f>_xlfn.XLOOKUP($A30,Лист1!$A:$A,Лист1!N:N,"",0)</f>
        <v/>
      </c>
      <c r="AF30" s="99" t="str">
        <f>_xlfn.XLOOKUP($A30,Лист1!$A:$A,Лист1!O:O,"",0)</f>
        <v/>
      </c>
      <c r="AG30" s="99" t="str">
        <f>_xlfn.XLOOKUP($A30,Лист1!$A:$A,Лист1!P:P,"",0)</f>
        <v/>
      </c>
      <c r="AH30" s="99" t="str">
        <f>_xlfn.XLOOKUP($A30,Лист1!$A:$A,Лист1!Q:Q,"",0)</f>
        <v/>
      </c>
      <c r="AT30" s="102" t="str">
        <f t="shared" si="9"/>
        <v/>
      </c>
      <c r="AU30" s="103">
        <f>IF(A30&lt;&gt;"",_xlfn.XLOOKUP(_xlfn.XLOOKUP(A30,'1C'!A:A,'1C'!O:O,_xlfn.XLOOKUP(C30,'1C'!W:W,'1C'!O:O,"",0),0),Settings!N:N,Settings!O:O,"",0),"")</f>
        <v>0</v>
      </c>
      <c r="AV30" s="101"/>
      <c r="AW30" s="103" t="s">
        <v>6539</v>
      </c>
      <c r="AX30" s="106">
        <f t="shared" si="10"/>
        <v>0.1</v>
      </c>
      <c r="AY30" s="103">
        <f t="shared" si="11"/>
        <v>0.15000000000000002</v>
      </c>
      <c r="AZ30" s="103" t="str">
        <f t="shared" si="12"/>
        <v>Требуются кол-во и нетто</v>
      </c>
      <c r="BA30" s="103" t="str">
        <f t="shared" si="13"/>
        <v>Требуются кол-во и брутто</v>
      </c>
      <c r="BB30" s="107">
        <v>4633.92</v>
      </c>
      <c r="BC30" s="125" t="str">
        <f t="shared" si="14"/>
        <v>Требуются кол-во и цена</v>
      </c>
      <c r="BD30" s="98">
        <f>IF(A30&lt;&gt;"",IF(_xlfn.XLOOKUP(A30,'1C'!A:A,'1C'!A:A,0,0)&gt;0,1,0),"")</f>
        <v>0</v>
      </c>
      <c r="BE30" s="98">
        <f>IF(C30&lt;&gt;"",IF(_xlfn.XLOOKUP(TEXT(C30,"###"),'1C'!W:W,'1C'!D:D,0,0)&gt;0,0,1),"")</f>
        <v>1</v>
      </c>
      <c r="BF30" s="98" t="str">
        <f t="shared" si="15"/>
        <v>-</v>
      </c>
    </row>
    <row r="31" spans="1:58" ht="98.1" customHeight="1">
      <c r="A31" s="103" t="str">
        <f t="shared" si="8"/>
        <v>6870601419</v>
      </c>
      <c r="B31" s="98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02-728-05</v>
      </c>
      <c r="C31" s="104" t="s">
        <v>6478</v>
      </c>
      <c r="D31" s="145" t="s">
        <v>6548</v>
      </c>
      <c r="E31" s="103" t="str">
        <f>IF(F31&lt;&gt;"",IFERROR(VLOOKUP(F31,Категории!A:B,2,0),""),"Требуется категория")</f>
        <v>Кепки</v>
      </c>
      <c r="F31" s="103" t="s">
        <v>318</v>
      </c>
      <c r="G31" s="102" t="s">
        <v>420</v>
      </c>
      <c r="H31" s="103" t="s">
        <v>388</v>
      </c>
      <c r="J31" s="102" t="s">
        <v>6537</v>
      </c>
      <c r="K31" s="108">
        <v>419</v>
      </c>
      <c r="L31" s="146" t="s">
        <v>277</v>
      </c>
      <c r="M31" s="101"/>
      <c r="N31" s="101"/>
      <c r="O31" s="101"/>
      <c r="P31" s="101"/>
      <c r="Q31" s="145" t="s">
        <v>1018</v>
      </c>
      <c r="R31" s="101"/>
      <c r="S31" s="102" t="s">
        <v>44</v>
      </c>
      <c r="T31" s="103" t="s">
        <v>15</v>
      </c>
      <c r="U31" s="103" t="s">
        <v>6595</v>
      </c>
      <c r="V31" s="99" t="str">
        <f>_xlfn.XLOOKUP($A31,Лист1!$A:$A,Лист1!G:G,"",0)</f>
        <v/>
      </c>
      <c r="Y31" s="99" t="str">
        <f>_xlfn.XLOOKUP($A31,Лист1!$A:$A,Лист1!H:H,"",0)</f>
        <v/>
      </c>
      <c r="Z31" s="99" t="str">
        <f>_xlfn.XLOOKUP($A31,Лист1!$A:$A,Лист1!I:I,"",0)</f>
        <v/>
      </c>
      <c r="AA31" s="99" t="str">
        <f>_xlfn.XLOOKUP($A31,Лист1!$A:$A,Лист1!J:J,"",0)</f>
        <v/>
      </c>
      <c r="AB31" s="99" t="str">
        <f>_xlfn.XLOOKUP($A31,Лист1!$A:$A,Лист1!K:K,"",0)</f>
        <v/>
      </c>
      <c r="AC31" s="99" t="str">
        <f>_xlfn.XLOOKUP($A31,Лист1!$A:$A,Лист1!L:L,"",0)</f>
        <v/>
      </c>
      <c r="AD31" s="99" t="str">
        <f>_xlfn.XLOOKUP($A31,Лист1!$A:$A,Лист1!M:M,"",0)</f>
        <v/>
      </c>
      <c r="AE31" s="99" t="str">
        <f>_xlfn.XLOOKUP($A31,Лист1!$A:$A,Лист1!N:N,"",0)</f>
        <v/>
      </c>
      <c r="AF31" s="99" t="str">
        <f>_xlfn.XLOOKUP($A31,Лист1!$A:$A,Лист1!O:O,"",0)</f>
        <v/>
      </c>
      <c r="AG31" s="99" t="str">
        <f>_xlfn.XLOOKUP($A31,Лист1!$A:$A,Лист1!P:P,"",0)</f>
        <v/>
      </c>
      <c r="AH31" s="99" t="str">
        <f>_xlfn.XLOOKUP($A31,Лист1!$A:$A,Лист1!Q:Q,"",0)</f>
        <v/>
      </c>
      <c r="AT31" s="102" t="str">
        <f t="shared" si="9"/>
        <v/>
      </c>
      <c r="AU31" s="103">
        <f>IF(A31&lt;&gt;"",_xlfn.XLOOKUP(_xlfn.XLOOKUP(A31,'1C'!A:A,'1C'!O:O,_xlfn.XLOOKUP(C31,'1C'!W:W,'1C'!O:O,"",0),0),Settings!N:N,Settings!O:O,"",0),"")</f>
        <v>0</v>
      </c>
      <c r="AV31" s="101"/>
      <c r="AW31" s="103" t="s">
        <v>6539</v>
      </c>
      <c r="AX31" s="106">
        <f t="shared" si="10"/>
        <v>0.1</v>
      </c>
      <c r="AY31" s="103">
        <f t="shared" si="11"/>
        <v>0.15000000000000002</v>
      </c>
      <c r="AZ31" s="103" t="str">
        <f t="shared" si="12"/>
        <v>Требуются кол-во и нетто</v>
      </c>
      <c r="BA31" s="103" t="str">
        <f t="shared" si="13"/>
        <v>Требуются кол-во и брутто</v>
      </c>
      <c r="BB31" s="107">
        <v>5064.4800000000005</v>
      </c>
      <c r="BC31" s="125" t="str">
        <f t="shared" si="14"/>
        <v>Требуются кол-во и цена</v>
      </c>
      <c r="BD31" s="98">
        <f>IF(A31&lt;&gt;"",IF(_xlfn.XLOOKUP(A31,'1C'!A:A,'1C'!A:A,0,0)&gt;0,1,0),"")</f>
        <v>0</v>
      </c>
      <c r="BE31" s="98">
        <f>IF(C31&lt;&gt;"",IF(_xlfn.XLOOKUP(TEXT(C31,"###"),'1C'!W:W,'1C'!D:D,0,0)&gt;0,0,1),"")</f>
        <v>1</v>
      </c>
      <c r="BF31" s="98" t="str">
        <f t="shared" si="15"/>
        <v>-</v>
      </c>
    </row>
    <row r="32" spans="1:58" ht="98.1" customHeight="1">
      <c r="A32" s="103" t="str">
        <f t="shared" si="8"/>
        <v>664060356</v>
      </c>
      <c r="B32" s="98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02-729-03</v>
      </c>
      <c r="C32" s="104" t="s">
        <v>6479</v>
      </c>
      <c r="D32" s="145" t="s">
        <v>6568</v>
      </c>
      <c r="E32" s="103" t="str">
        <f>IF(F32&lt;&gt;"",IFERROR(VLOOKUP(F32,Категории!A:B,2,0),""),"Требуется категория")</f>
        <v>Кепки</v>
      </c>
      <c r="F32" s="103" t="s">
        <v>318</v>
      </c>
      <c r="G32" s="102" t="s">
        <v>420</v>
      </c>
      <c r="H32" s="103" t="s">
        <v>388</v>
      </c>
      <c r="J32" s="102" t="s">
        <v>6537</v>
      </c>
      <c r="K32" s="108">
        <v>56</v>
      </c>
      <c r="L32" s="146" t="s">
        <v>195</v>
      </c>
      <c r="M32" s="101"/>
      <c r="N32" s="101"/>
      <c r="O32" s="101"/>
      <c r="P32" s="101"/>
      <c r="Q32" s="145" t="s">
        <v>6592</v>
      </c>
      <c r="R32" s="101"/>
      <c r="S32" s="102" t="s">
        <v>44</v>
      </c>
      <c r="T32" s="103" t="s">
        <v>15</v>
      </c>
      <c r="U32" s="103" t="s">
        <v>6595</v>
      </c>
      <c r="V32" s="99" t="str">
        <f>_xlfn.XLOOKUP($A32,Лист1!$A:$A,Лист1!G:G,"",0)</f>
        <v/>
      </c>
      <c r="Y32" s="99" t="str">
        <f>_xlfn.XLOOKUP($A32,Лист1!$A:$A,Лист1!H:H,"",0)</f>
        <v/>
      </c>
      <c r="Z32" s="99" t="str">
        <f>_xlfn.XLOOKUP($A32,Лист1!$A:$A,Лист1!I:I,"",0)</f>
        <v/>
      </c>
      <c r="AA32" s="99" t="str">
        <f>_xlfn.XLOOKUP($A32,Лист1!$A:$A,Лист1!J:J,"",0)</f>
        <v/>
      </c>
      <c r="AB32" s="99" t="str">
        <f>_xlfn.XLOOKUP($A32,Лист1!$A:$A,Лист1!K:K,"",0)</f>
        <v/>
      </c>
      <c r="AC32" s="99" t="str">
        <f>_xlfn.XLOOKUP($A32,Лист1!$A:$A,Лист1!L:L,"",0)</f>
        <v/>
      </c>
      <c r="AD32" s="99" t="str">
        <f>_xlfn.XLOOKUP($A32,Лист1!$A:$A,Лист1!M:M,"",0)</f>
        <v/>
      </c>
      <c r="AE32" s="99" t="str">
        <f>_xlfn.XLOOKUP($A32,Лист1!$A:$A,Лист1!N:N,"",0)</f>
        <v/>
      </c>
      <c r="AF32" s="99" t="str">
        <f>_xlfn.XLOOKUP($A32,Лист1!$A:$A,Лист1!O:O,"",0)</f>
        <v/>
      </c>
      <c r="AG32" s="99" t="str">
        <f>_xlfn.XLOOKUP($A32,Лист1!$A:$A,Лист1!P:P,"",0)</f>
        <v/>
      </c>
      <c r="AH32" s="99" t="str">
        <f>_xlfn.XLOOKUP($A32,Лист1!$A:$A,Лист1!Q:Q,"",0)</f>
        <v/>
      </c>
      <c r="AT32" s="102" t="str">
        <f t="shared" si="9"/>
        <v/>
      </c>
      <c r="AU32" s="103" t="s">
        <v>430</v>
      </c>
      <c r="AV32" s="102" t="str">
        <f t="shared" ref="AV32:AV45" ca="1" si="18">IF(AU32&lt;&gt;"",VLOOKUP(AU32,INDIRECT(SUBSTITUTE(IF(ISNUMBER(IFERROR(VALUE(LEFT(J32,1)),FALSE)),"_"&amp;J32,J32),"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2" s="103" t="str">
        <f t="shared" ref="AW32:AW45" ca="1" si="19">IF(AU32&lt;&gt;"",VLOOKUP(AU32,INDIRECT(SUBSTITUTE(IF(ISNUMBER(IFERROR(VALUE(LEFT(J32,1)),FALSE)),"_"&amp;J32,J32)," ","")&amp;"Manufactures"),2,0),"Требуется код страны")</f>
        <v>Италия</v>
      </c>
      <c r="AX32" s="106">
        <f t="shared" si="10"/>
        <v>0.1</v>
      </c>
      <c r="AY32" s="103">
        <f t="shared" si="11"/>
        <v>0.15000000000000002</v>
      </c>
      <c r="AZ32" s="103" t="str">
        <f t="shared" si="12"/>
        <v>Требуются кол-во и нетто</v>
      </c>
      <c r="BA32" s="103" t="str">
        <f t="shared" si="13"/>
        <v>Требуются кол-во и брутто</v>
      </c>
      <c r="BB32" s="107">
        <v>4213.4400000000005</v>
      </c>
      <c r="BC32" s="125" t="str">
        <f t="shared" si="14"/>
        <v>Требуются кол-во и цена</v>
      </c>
      <c r="BD32" s="98">
        <f>IF(A32&lt;&gt;"",IF(_xlfn.XLOOKUP(A32,'1C'!A:A,'1C'!A:A,0,0)&gt;0,1,0),"")</f>
        <v>0</v>
      </c>
      <c r="BE32" s="98">
        <f>IF(C32&lt;&gt;"",IF(_xlfn.XLOOKUP(TEXT(C32,"###"),'1C'!W:W,'1C'!D:D,0,0)&gt;0,0,1),"")</f>
        <v>1</v>
      </c>
      <c r="BF32" s="98" t="str">
        <f t="shared" si="15"/>
        <v>-</v>
      </c>
    </row>
    <row r="33" spans="1:58" ht="98.1" customHeight="1">
      <c r="A33" s="103" t="str">
        <f t="shared" si="8"/>
        <v>664060371</v>
      </c>
      <c r="B33" s="98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02-729-00</v>
      </c>
      <c r="C33" s="104" t="s">
        <v>6479</v>
      </c>
      <c r="D33" s="145" t="s">
        <v>6568</v>
      </c>
      <c r="E33" s="103" t="str">
        <f>IF(F33&lt;&gt;"",IFERROR(VLOOKUP(F33,Категории!A:B,2,0),""),"Требуется категория")</f>
        <v>Кепки</v>
      </c>
      <c r="F33" s="103" t="s">
        <v>318</v>
      </c>
      <c r="G33" s="102" t="s">
        <v>420</v>
      </c>
      <c r="H33" s="103" t="s">
        <v>388</v>
      </c>
      <c r="J33" s="102" t="s">
        <v>6537</v>
      </c>
      <c r="K33" s="108">
        <v>71</v>
      </c>
      <c r="L33" s="146" t="s">
        <v>265</v>
      </c>
      <c r="M33" s="101"/>
      <c r="N33" s="101"/>
      <c r="O33" s="101"/>
      <c r="P33" s="101"/>
      <c r="Q33" s="145" t="s">
        <v>6592</v>
      </c>
      <c r="R33" s="101"/>
      <c r="S33" s="102" t="s">
        <v>44</v>
      </c>
      <c r="T33" s="103" t="s">
        <v>15</v>
      </c>
      <c r="U33" s="103" t="s">
        <v>6595</v>
      </c>
      <c r="V33" s="99" t="str">
        <f>_xlfn.XLOOKUP($A33,Лист1!$A:$A,Лист1!G:G,"",0)</f>
        <v/>
      </c>
      <c r="Y33" s="99" t="str">
        <f>_xlfn.XLOOKUP($A33,Лист1!$A:$A,Лист1!H:H,"",0)</f>
        <v/>
      </c>
      <c r="Z33" s="99" t="str">
        <f>_xlfn.XLOOKUP($A33,Лист1!$A:$A,Лист1!I:I,"",0)</f>
        <v/>
      </c>
      <c r="AA33" s="99" t="str">
        <f>_xlfn.XLOOKUP($A33,Лист1!$A:$A,Лист1!J:J,"",0)</f>
        <v/>
      </c>
      <c r="AB33" s="99" t="str">
        <f>_xlfn.XLOOKUP($A33,Лист1!$A:$A,Лист1!K:K,"",0)</f>
        <v/>
      </c>
      <c r="AC33" s="99" t="str">
        <f>_xlfn.XLOOKUP($A33,Лист1!$A:$A,Лист1!L:L,"",0)</f>
        <v/>
      </c>
      <c r="AD33" s="99" t="str">
        <f>_xlfn.XLOOKUP($A33,Лист1!$A:$A,Лист1!M:M,"",0)</f>
        <v/>
      </c>
      <c r="AE33" s="99" t="str">
        <f>_xlfn.XLOOKUP($A33,Лист1!$A:$A,Лист1!N:N,"",0)</f>
        <v/>
      </c>
      <c r="AF33" s="99" t="str">
        <f>_xlfn.XLOOKUP($A33,Лист1!$A:$A,Лист1!O:O,"",0)</f>
        <v/>
      </c>
      <c r="AG33" s="99" t="str">
        <f>_xlfn.XLOOKUP($A33,Лист1!$A:$A,Лист1!P:P,"",0)</f>
        <v/>
      </c>
      <c r="AH33" s="99" t="str">
        <f>_xlfn.XLOOKUP($A33,Лист1!$A:$A,Лист1!Q:Q,"",0)</f>
        <v/>
      </c>
      <c r="AT33" s="102" t="str">
        <f t="shared" si="9"/>
        <v/>
      </c>
      <c r="AU33" s="103" t="s">
        <v>430</v>
      </c>
      <c r="AV33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3" s="103" t="str">
        <f t="shared" ca="1" si="19"/>
        <v>Италия</v>
      </c>
      <c r="AX33" s="106">
        <f t="shared" si="10"/>
        <v>0.1</v>
      </c>
      <c r="AY33" s="103">
        <f t="shared" si="11"/>
        <v>0.15000000000000002</v>
      </c>
      <c r="AZ33" s="103" t="str">
        <f t="shared" si="12"/>
        <v>Требуются кол-во и нетто</v>
      </c>
      <c r="BA33" s="103" t="str">
        <f t="shared" si="13"/>
        <v>Требуются кол-во и брутто</v>
      </c>
      <c r="BB33" s="107">
        <v>4213.4400000000005</v>
      </c>
      <c r="BC33" s="125" t="str">
        <f t="shared" si="14"/>
        <v>Требуются кол-во и цена</v>
      </c>
      <c r="BD33" s="98">
        <f>IF(A33&lt;&gt;"",IF(_xlfn.XLOOKUP(A33,'1C'!A:A,'1C'!A:A,0,0)&gt;0,1,0),"")</f>
        <v>0</v>
      </c>
      <c r="BE33" s="98">
        <f>IF(C33&lt;&gt;"",IF(_xlfn.XLOOKUP(TEXT(C33,"###"),'1C'!W:W,'1C'!D:D,0,0)&gt;0,0,1),"")</f>
        <v>1</v>
      </c>
      <c r="BF33" s="98" t="str">
        <f t="shared" si="15"/>
        <v>-</v>
      </c>
    </row>
    <row r="34" spans="1:58" ht="121.35" customHeight="1">
      <c r="A34" s="103" t="str">
        <f t="shared" si="8"/>
        <v>7720601471</v>
      </c>
      <c r="B34" s="98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02-730-80</v>
      </c>
      <c r="C34" s="104" t="s">
        <v>6491</v>
      </c>
      <c r="D34" s="145" t="s">
        <v>6569</v>
      </c>
      <c r="E34" s="103" t="str">
        <f>IF(F34&lt;&gt;"",IFERROR(VLOOKUP(F34,Категории!A:B,2,0),""),"Требуется категория")</f>
        <v>Бейсболки</v>
      </c>
      <c r="F34" s="103" t="s">
        <v>327</v>
      </c>
      <c r="G34" s="102" t="s">
        <v>420</v>
      </c>
      <c r="H34" s="103" t="s">
        <v>388</v>
      </c>
      <c r="J34" s="103" t="s">
        <v>6537</v>
      </c>
      <c r="K34" s="108">
        <v>471</v>
      </c>
      <c r="L34" s="147" t="s">
        <v>83</v>
      </c>
      <c r="M34" s="115"/>
      <c r="N34" s="101"/>
      <c r="O34" s="101"/>
      <c r="P34" s="101"/>
      <c r="Q34" s="145" t="s">
        <v>6592</v>
      </c>
      <c r="R34" s="101"/>
      <c r="S34" s="102" t="s">
        <v>44</v>
      </c>
      <c r="T34" s="103" t="s">
        <v>15</v>
      </c>
      <c r="U34" s="103" t="s">
        <v>6595</v>
      </c>
      <c r="V34" s="99" t="str">
        <f>_xlfn.XLOOKUP($A34,Лист1!$A:$A,Лист1!G:G,"",0)</f>
        <v/>
      </c>
      <c r="Y34" s="99" t="str">
        <f>_xlfn.XLOOKUP($A34,Лист1!$A:$A,Лист1!H:H,"",0)</f>
        <v/>
      </c>
      <c r="Z34" s="99" t="str">
        <f>_xlfn.XLOOKUP($A34,Лист1!$A:$A,Лист1!I:I,"",0)</f>
        <v/>
      </c>
      <c r="AA34" s="99" t="str">
        <f>_xlfn.XLOOKUP($A34,Лист1!$A:$A,Лист1!J:J,"",0)</f>
        <v/>
      </c>
      <c r="AB34" s="99" t="str">
        <f>_xlfn.XLOOKUP($A34,Лист1!$A:$A,Лист1!K:K,"",0)</f>
        <v/>
      </c>
      <c r="AC34" s="99" t="str">
        <f>_xlfn.XLOOKUP($A34,Лист1!$A:$A,Лист1!L:L,"",0)</f>
        <v/>
      </c>
      <c r="AD34" s="99" t="str">
        <f>_xlfn.XLOOKUP($A34,Лист1!$A:$A,Лист1!M:M,"",0)</f>
        <v/>
      </c>
      <c r="AE34" s="99" t="str">
        <f>_xlfn.XLOOKUP($A34,Лист1!$A:$A,Лист1!N:N,"",0)</f>
        <v/>
      </c>
      <c r="AF34" s="99" t="str">
        <f>_xlfn.XLOOKUP($A34,Лист1!$A:$A,Лист1!O:O,"",0)</f>
        <v/>
      </c>
      <c r="AG34" s="99" t="str">
        <f>_xlfn.XLOOKUP($A34,Лист1!$A:$A,Лист1!P:P,"",0)</f>
        <v/>
      </c>
      <c r="AH34" s="99" t="str">
        <f>_xlfn.XLOOKUP($A34,Лист1!$A:$A,Лист1!Q:Q,"",0)</f>
        <v/>
      </c>
      <c r="AT34" s="103" t="str">
        <f t="shared" si="9"/>
        <v/>
      </c>
      <c r="AU34" s="103" t="s">
        <v>430</v>
      </c>
      <c r="AV34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4" s="103" t="str">
        <f t="shared" ca="1" si="19"/>
        <v>Италия</v>
      </c>
      <c r="AX34" s="106">
        <f t="shared" si="10"/>
        <v>0.1</v>
      </c>
      <c r="AY34" s="103">
        <f t="shared" si="11"/>
        <v>0.15000000000000002</v>
      </c>
      <c r="AZ34" s="103" t="str">
        <f t="shared" si="12"/>
        <v>Требуются кол-во и нетто</v>
      </c>
      <c r="BA34" s="103" t="str">
        <f t="shared" si="13"/>
        <v>Требуются кол-во и брутто</v>
      </c>
      <c r="BB34" s="107">
        <v>3362.4</v>
      </c>
      <c r="BC34" s="125" t="str">
        <f t="shared" si="14"/>
        <v>Требуются кол-во и цена</v>
      </c>
      <c r="BD34" s="98">
        <f>IF(A34&lt;&gt;"",IF(_xlfn.XLOOKUP(A34,'1C'!A:A,'1C'!A:A,0,0)&gt;0,1,0),"")</f>
        <v>0</v>
      </c>
      <c r="BE34" s="98">
        <f>IF(C34&lt;&gt;"",IF(_xlfn.XLOOKUP(TEXT(C34,"###"),'1C'!W:W,'1C'!D:D,0,0)&gt;0,0,1),"")</f>
        <v>1</v>
      </c>
      <c r="BF34" s="98" t="str">
        <f t="shared" si="15"/>
        <v>-</v>
      </c>
    </row>
    <row r="35" spans="1:58" ht="98.1" customHeight="1">
      <c r="A35" s="103" t="str">
        <f t="shared" ref="A35:A66" si="20">IF(C35&amp;K35&lt;&gt;"",C35&amp;K35,"")</f>
        <v>687080531</v>
      </c>
      <c r="B35" s="98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02-731-80</v>
      </c>
      <c r="C35" s="104" t="s">
        <v>6493</v>
      </c>
      <c r="D35" s="145" t="s">
        <v>6570</v>
      </c>
      <c r="E35" s="103" t="str">
        <f>IF(F35&lt;&gt;"",IFERROR(VLOOKUP(F35,Категории!A:B,2,0),""),"Требуется категория")</f>
        <v>Кепки</v>
      </c>
      <c r="F35" s="103" t="s">
        <v>318</v>
      </c>
      <c r="G35" s="102" t="s">
        <v>420</v>
      </c>
      <c r="H35" s="103" t="s">
        <v>388</v>
      </c>
      <c r="J35" s="103" t="s">
        <v>6537</v>
      </c>
      <c r="K35" s="108">
        <v>31</v>
      </c>
      <c r="L35" s="146" t="s">
        <v>83</v>
      </c>
      <c r="M35" s="115"/>
      <c r="N35" s="101"/>
      <c r="O35" s="101"/>
      <c r="P35" s="101"/>
      <c r="Q35" s="145" t="s">
        <v>3876</v>
      </c>
      <c r="R35" s="101"/>
      <c r="S35" s="102" t="s">
        <v>44</v>
      </c>
      <c r="T35" s="103" t="s">
        <v>15</v>
      </c>
      <c r="U35" s="103" t="s">
        <v>6595</v>
      </c>
      <c r="V35" s="99" t="str">
        <f>_xlfn.XLOOKUP($A35,Лист1!$A:$A,Лист1!G:G,"",0)</f>
        <v/>
      </c>
      <c r="Y35" s="99" t="str">
        <f>_xlfn.XLOOKUP($A35,Лист1!$A:$A,Лист1!H:H,"",0)</f>
        <v/>
      </c>
      <c r="Z35" s="99" t="str">
        <f>_xlfn.XLOOKUP($A35,Лист1!$A:$A,Лист1!I:I,"",0)</f>
        <v/>
      </c>
      <c r="AA35" s="99" t="str">
        <f>_xlfn.XLOOKUP($A35,Лист1!$A:$A,Лист1!J:J,"",0)</f>
        <v/>
      </c>
      <c r="AB35" s="99" t="str">
        <f>_xlfn.XLOOKUP($A35,Лист1!$A:$A,Лист1!K:K,"",0)</f>
        <v/>
      </c>
      <c r="AC35" s="99" t="str">
        <f>_xlfn.XLOOKUP($A35,Лист1!$A:$A,Лист1!L:L,"",0)</f>
        <v/>
      </c>
      <c r="AD35" s="99" t="str">
        <f>_xlfn.XLOOKUP($A35,Лист1!$A:$A,Лист1!M:M,"",0)</f>
        <v/>
      </c>
      <c r="AE35" s="99" t="str">
        <f>_xlfn.XLOOKUP($A35,Лист1!$A:$A,Лист1!N:N,"",0)</f>
        <v/>
      </c>
      <c r="AF35" s="99" t="str">
        <f>_xlfn.XLOOKUP($A35,Лист1!$A:$A,Лист1!O:O,"",0)</f>
        <v/>
      </c>
      <c r="AG35" s="99" t="str">
        <f>_xlfn.XLOOKUP($A35,Лист1!$A:$A,Лист1!P:P,"",0)</f>
        <v/>
      </c>
      <c r="AH35" s="99" t="str">
        <f>_xlfn.XLOOKUP($A35,Лист1!$A:$A,Лист1!Q:Q,"",0)</f>
        <v/>
      </c>
      <c r="AT35" s="103" t="str">
        <f t="shared" ref="AT35:AT66" si="21">IF(COUNTBLANK(V35:AS35)&lt;24,SUM(V35:AS35),"")</f>
        <v/>
      </c>
      <c r="AU35" s="103" t="s">
        <v>430</v>
      </c>
      <c r="AV35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5" s="103" t="str">
        <f t="shared" ca="1" si="19"/>
        <v>Италия</v>
      </c>
      <c r="AX35" s="106">
        <f t="shared" ref="AX35:AX66" si="22">0.05+0.05</f>
        <v>0.1</v>
      </c>
      <c r="AY35" s="103">
        <f t="shared" ref="AY35:AY66" si="23">IF(AX35&lt;&gt;"",AX35*1.5,"Требуется нетто")</f>
        <v>0.15000000000000002</v>
      </c>
      <c r="AZ35" s="103" t="str">
        <f t="shared" ref="AZ35:AZ66" si="24">+IF(AX35&lt;&gt;"",IFERROR(AT35*AX35,"Требуются кол-во и нетто"),"Требуются кол-во и нетто")</f>
        <v>Требуются кол-во и нетто</v>
      </c>
      <c r="BA35" s="103" t="str">
        <f t="shared" ref="BA35:BA66" si="25">IF(AY35&lt;&gt;"",IFERROR(AT35*AY35,"Требуются кол-во и брутто"),"Требуются кол-во и брутто")</f>
        <v>Требуются кол-во и брутто</v>
      </c>
      <c r="BB35" s="107">
        <v>8460</v>
      </c>
      <c r="BC35" s="125" t="str">
        <f t="shared" ref="BC35:BC66" si="26">+IF(BB35&lt;&gt;0,IFERROR(AT35*BB35,"Требуются кол-во и цена"),"Требуются кол-во и цена")</f>
        <v>Требуются кол-во и цена</v>
      </c>
      <c r="BD35" s="98">
        <f>IF(A35&lt;&gt;"",IF(_xlfn.XLOOKUP(A35,'1C'!A:A,'1C'!A:A,0,0)&gt;0,1,0),"")</f>
        <v>0</v>
      </c>
      <c r="BE35" s="98">
        <f>IF(C35&lt;&gt;"",IF(_xlfn.XLOOKUP(TEXT(C35,"###"),'1C'!W:W,'1C'!D:D,0,0)&gt;0,0,1),"")</f>
        <v>1</v>
      </c>
      <c r="BF35" s="98" t="str">
        <f t="shared" ref="BF35:BF66" si="27">IFERROR(IF(BE35,"-",IFERROR(IF(BD35&gt;0,0,1),"")),"")</f>
        <v>-</v>
      </c>
    </row>
    <row r="36" spans="1:58" ht="98.1" customHeight="1">
      <c r="A36" s="103" t="str">
        <f t="shared" si="20"/>
        <v>6844301226</v>
      </c>
      <c r="B36" s="98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02-732-16</v>
      </c>
      <c r="C36" s="104" t="s">
        <v>6494</v>
      </c>
      <c r="D36" s="145" t="s">
        <v>6570</v>
      </c>
      <c r="E36" s="103" t="str">
        <f>IF(F36&lt;&gt;"",IFERROR(VLOOKUP(F36,Категории!A:B,2,0),""),"Требуется категория")</f>
        <v>Кепки</v>
      </c>
      <c r="F36" s="103" t="s">
        <v>318</v>
      </c>
      <c r="G36" s="102" t="s">
        <v>420</v>
      </c>
      <c r="H36" s="103" t="s">
        <v>388</v>
      </c>
      <c r="J36" s="103" t="s">
        <v>6537</v>
      </c>
      <c r="K36" s="108">
        <v>226</v>
      </c>
      <c r="L36" s="146" t="s">
        <v>55</v>
      </c>
      <c r="M36" s="115"/>
      <c r="N36" s="101"/>
      <c r="O36" s="101"/>
      <c r="P36" s="101"/>
      <c r="Q36" s="145" t="s">
        <v>3876</v>
      </c>
      <c r="R36" s="101"/>
      <c r="S36" s="102" t="s">
        <v>44</v>
      </c>
      <c r="T36" s="103" t="s">
        <v>15</v>
      </c>
      <c r="U36" s="103" t="s">
        <v>6595</v>
      </c>
      <c r="V36" s="99" t="str">
        <f>_xlfn.XLOOKUP($A36,Лист1!$A:$A,Лист1!G:G,"",0)</f>
        <v/>
      </c>
      <c r="Y36" s="99" t="str">
        <f>_xlfn.XLOOKUP($A36,Лист1!$A:$A,Лист1!H:H,"",0)</f>
        <v/>
      </c>
      <c r="Z36" s="99" t="str">
        <f>_xlfn.XLOOKUP($A36,Лист1!$A:$A,Лист1!I:I,"",0)</f>
        <v/>
      </c>
      <c r="AA36" s="99" t="str">
        <f>_xlfn.XLOOKUP($A36,Лист1!$A:$A,Лист1!J:J,"",0)</f>
        <v/>
      </c>
      <c r="AB36" s="99" t="str">
        <f>_xlfn.XLOOKUP($A36,Лист1!$A:$A,Лист1!K:K,"",0)</f>
        <v/>
      </c>
      <c r="AC36" s="99" t="str">
        <f>_xlfn.XLOOKUP($A36,Лист1!$A:$A,Лист1!L:L,"",0)</f>
        <v/>
      </c>
      <c r="AD36" s="99" t="str">
        <f>_xlfn.XLOOKUP($A36,Лист1!$A:$A,Лист1!M:M,"",0)</f>
        <v/>
      </c>
      <c r="AE36" s="99" t="str">
        <f>_xlfn.XLOOKUP($A36,Лист1!$A:$A,Лист1!N:N,"",0)</f>
        <v/>
      </c>
      <c r="AF36" s="99" t="str">
        <f>_xlfn.XLOOKUP($A36,Лист1!$A:$A,Лист1!O:O,"",0)</f>
        <v/>
      </c>
      <c r="AG36" s="99" t="str">
        <f>_xlfn.XLOOKUP($A36,Лист1!$A:$A,Лист1!P:P,"",0)</f>
        <v/>
      </c>
      <c r="AH36" s="99" t="str">
        <f>_xlfn.XLOOKUP($A36,Лист1!$A:$A,Лист1!Q:Q,"",0)</f>
        <v/>
      </c>
      <c r="AT36" s="103" t="str">
        <f t="shared" si="21"/>
        <v/>
      </c>
      <c r="AU36" s="103" t="s">
        <v>430</v>
      </c>
      <c r="AV36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6" s="103" t="str">
        <f t="shared" ca="1" si="19"/>
        <v>Италия</v>
      </c>
      <c r="AX36" s="106">
        <f t="shared" si="22"/>
        <v>0.1</v>
      </c>
      <c r="AY36" s="103">
        <f t="shared" si="23"/>
        <v>0.15000000000000002</v>
      </c>
      <c r="AZ36" s="103" t="str">
        <f t="shared" si="24"/>
        <v>Требуются кол-во и нетто</v>
      </c>
      <c r="BA36" s="103" t="str">
        <f t="shared" si="25"/>
        <v>Требуются кол-во и брутто</v>
      </c>
      <c r="BB36" s="107">
        <v>10594.079999999998</v>
      </c>
      <c r="BC36" s="125" t="str">
        <f t="shared" si="26"/>
        <v>Требуются кол-во и цена</v>
      </c>
      <c r="BD36" s="98">
        <f>IF(A36&lt;&gt;"",IF(_xlfn.XLOOKUP(A36,'1C'!A:A,'1C'!A:A,0,0)&gt;0,1,0),"")</f>
        <v>0</v>
      </c>
      <c r="BE36" s="98">
        <f>IF(C36&lt;&gt;"",IF(_xlfn.XLOOKUP(TEXT(C36,"###"),'1C'!W:W,'1C'!D:D,0,0)&gt;0,0,1),"")</f>
        <v>1</v>
      </c>
      <c r="BF36" s="98" t="str">
        <f t="shared" si="27"/>
        <v>-</v>
      </c>
    </row>
    <row r="37" spans="1:58" ht="98.1" customHeight="1">
      <c r="A37" s="103" t="str">
        <f t="shared" si="20"/>
        <v>6874501362</v>
      </c>
      <c r="B37" s="98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02-733-80</v>
      </c>
      <c r="C37" s="104" t="s">
        <v>6495</v>
      </c>
      <c r="D37" s="145" t="s">
        <v>6571</v>
      </c>
      <c r="E37" s="103" t="str">
        <f>IF(F37&lt;&gt;"",IFERROR(VLOOKUP(F37,Категории!A:B,2,0),""),"Требуется категория")</f>
        <v>Кепки</v>
      </c>
      <c r="F37" s="103" t="s">
        <v>318</v>
      </c>
      <c r="G37" s="102" t="s">
        <v>420</v>
      </c>
      <c r="H37" s="103" t="s">
        <v>388</v>
      </c>
      <c r="J37" s="103" t="s">
        <v>6537</v>
      </c>
      <c r="K37" s="108">
        <v>362</v>
      </c>
      <c r="L37" s="146" t="s">
        <v>83</v>
      </c>
      <c r="M37" s="115"/>
      <c r="N37" s="101"/>
      <c r="O37" s="101"/>
      <c r="P37" s="101"/>
      <c r="Q37" s="145" t="s">
        <v>4377</v>
      </c>
      <c r="R37" s="101"/>
      <c r="S37" s="102" t="s">
        <v>44</v>
      </c>
      <c r="T37" s="103" t="s">
        <v>15</v>
      </c>
      <c r="U37" s="103" t="s">
        <v>6595</v>
      </c>
      <c r="V37" s="99" t="str">
        <f>_xlfn.XLOOKUP($A37,Лист1!$A:$A,Лист1!G:G,"",0)</f>
        <v/>
      </c>
      <c r="Y37" s="99" t="str">
        <f>_xlfn.XLOOKUP($A37,Лист1!$A:$A,Лист1!H:H,"",0)</f>
        <v/>
      </c>
      <c r="Z37" s="99" t="str">
        <f>_xlfn.XLOOKUP($A37,Лист1!$A:$A,Лист1!I:I,"",0)</f>
        <v/>
      </c>
      <c r="AA37" s="99" t="str">
        <f>_xlfn.XLOOKUP($A37,Лист1!$A:$A,Лист1!J:J,"",0)</f>
        <v/>
      </c>
      <c r="AB37" s="99" t="str">
        <f>_xlfn.XLOOKUP($A37,Лист1!$A:$A,Лист1!K:K,"",0)</f>
        <v/>
      </c>
      <c r="AC37" s="99" t="str">
        <f>_xlfn.XLOOKUP($A37,Лист1!$A:$A,Лист1!L:L,"",0)</f>
        <v/>
      </c>
      <c r="AD37" s="99" t="str">
        <f>_xlfn.XLOOKUP($A37,Лист1!$A:$A,Лист1!M:M,"",0)</f>
        <v/>
      </c>
      <c r="AE37" s="99" t="str">
        <f>_xlfn.XLOOKUP($A37,Лист1!$A:$A,Лист1!N:N,"",0)</f>
        <v/>
      </c>
      <c r="AF37" s="99" t="str">
        <f>_xlfn.XLOOKUP($A37,Лист1!$A:$A,Лист1!O:O,"",0)</f>
        <v/>
      </c>
      <c r="AG37" s="99" t="str">
        <f>_xlfn.XLOOKUP($A37,Лист1!$A:$A,Лист1!P:P,"",0)</f>
        <v/>
      </c>
      <c r="AH37" s="99" t="str">
        <f>_xlfn.XLOOKUP($A37,Лист1!$A:$A,Лист1!Q:Q,"",0)</f>
        <v/>
      </c>
      <c r="AT37" s="103" t="str">
        <f t="shared" si="21"/>
        <v/>
      </c>
      <c r="AU37" s="103" t="s">
        <v>430</v>
      </c>
      <c r="AV37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7" s="103" t="str">
        <f t="shared" ca="1" si="19"/>
        <v>Италия</v>
      </c>
      <c r="AX37" s="106">
        <f t="shared" si="22"/>
        <v>0.1</v>
      </c>
      <c r="AY37" s="103">
        <f t="shared" si="23"/>
        <v>0.15000000000000002</v>
      </c>
      <c r="AZ37" s="103" t="str">
        <f t="shared" si="24"/>
        <v>Требуются кол-во и нетто</v>
      </c>
      <c r="BA37" s="103" t="str">
        <f t="shared" si="25"/>
        <v>Требуются кол-во и брутто</v>
      </c>
      <c r="BB37" s="107">
        <v>6337.44</v>
      </c>
      <c r="BC37" s="125" t="str">
        <f t="shared" si="26"/>
        <v>Требуются кол-во и цена</v>
      </c>
      <c r="BD37" s="98">
        <f>IF(A37&lt;&gt;"",IF(_xlfn.XLOOKUP(A37,'1C'!A:A,'1C'!A:A,0,0)&gt;0,1,0),"")</f>
        <v>0</v>
      </c>
      <c r="BE37" s="98">
        <f>IF(C37&lt;&gt;"",IF(_xlfn.XLOOKUP(TEXT(C37,"###"),'1C'!W:W,'1C'!D:D,0,0)&gt;0,0,1),"")</f>
        <v>1</v>
      </c>
      <c r="BF37" s="98" t="str">
        <f t="shared" si="27"/>
        <v>-</v>
      </c>
    </row>
    <row r="38" spans="1:58" ht="98.1" customHeight="1">
      <c r="A38" s="103" t="str">
        <f t="shared" si="20"/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6496</v>
      </c>
      <c r="D38" s="145" t="s">
        <v>6572</v>
      </c>
      <c r="E38" s="103" t="str">
        <f>IF(F38&lt;&gt;"",IFERROR(VLOOKUP(F38,Категории!A:B,2,0),""),"Требуется категория")</f>
        <v>Панамы</v>
      </c>
      <c r="F38" s="103" t="s">
        <v>325</v>
      </c>
      <c r="G38" s="102" t="s">
        <v>420</v>
      </c>
      <c r="H38" s="103" t="s">
        <v>388</v>
      </c>
      <c r="J38" s="103" t="s">
        <v>6537</v>
      </c>
      <c r="K38" s="108">
        <v>26</v>
      </c>
      <c r="L38" s="146" t="s">
        <v>83</v>
      </c>
      <c r="M38" s="115"/>
      <c r="N38" s="101"/>
      <c r="O38" s="101"/>
      <c r="P38" s="101"/>
      <c r="Q38" s="145" t="s">
        <v>6594</v>
      </c>
      <c r="R38" s="101"/>
      <c r="S38" s="102" t="s">
        <v>44</v>
      </c>
      <c r="T38" s="103" t="s">
        <v>15</v>
      </c>
      <c r="U38" s="103" t="s">
        <v>6595</v>
      </c>
      <c r="V38" s="99" t="str">
        <f>_xlfn.XLOOKUP($A38,Лист1!$A:$A,Лист1!G:G,"",0)</f>
        <v/>
      </c>
      <c r="Y38" s="99" t="str">
        <f>_xlfn.XLOOKUP($A38,Лист1!$A:$A,Лист1!H:H,"",0)</f>
        <v/>
      </c>
      <c r="Z38" s="99" t="str">
        <f>_xlfn.XLOOKUP($A38,Лист1!$A:$A,Лист1!I:I,"",0)</f>
        <v/>
      </c>
      <c r="AA38" s="99" t="str">
        <f>_xlfn.XLOOKUP($A38,Лист1!$A:$A,Лист1!J:J,"",0)</f>
        <v/>
      </c>
      <c r="AB38" s="99" t="str">
        <f>_xlfn.XLOOKUP($A38,Лист1!$A:$A,Лист1!K:K,"",0)</f>
        <v/>
      </c>
      <c r="AC38" s="99" t="str">
        <f>_xlfn.XLOOKUP($A38,Лист1!$A:$A,Лист1!L:L,"",0)</f>
        <v/>
      </c>
      <c r="AD38" s="99" t="str">
        <f>_xlfn.XLOOKUP($A38,Лист1!$A:$A,Лист1!M:M,"",0)</f>
        <v/>
      </c>
      <c r="AE38" s="99" t="str">
        <f>_xlfn.XLOOKUP($A38,Лист1!$A:$A,Лист1!N:N,"",0)</f>
        <v/>
      </c>
      <c r="AF38" s="99" t="str">
        <f>_xlfn.XLOOKUP($A38,Лист1!$A:$A,Лист1!O:O,"",0)</f>
        <v/>
      </c>
      <c r="AG38" s="99" t="str">
        <f>_xlfn.XLOOKUP($A38,Лист1!$A:$A,Лист1!P:P,"",0)</f>
        <v/>
      </c>
      <c r="AH38" s="99" t="str">
        <f>_xlfn.XLOOKUP($A38,Лист1!$A:$A,Лист1!Q:Q,"",0)</f>
        <v/>
      </c>
      <c r="AT38" s="103" t="str">
        <f t="shared" si="21"/>
        <v/>
      </c>
      <c r="AU38" s="103" t="s">
        <v>430</v>
      </c>
      <c r="AV38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ca="1" si="19"/>
        <v>Италия</v>
      </c>
      <c r="AX38" s="106">
        <f t="shared" si="22"/>
        <v>0.1</v>
      </c>
      <c r="AY38" s="103">
        <f t="shared" si="23"/>
        <v>0.15000000000000002</v>
      </c>
      <c r="AZ38" s="103" t="str">
        <f t="shared" si="24"/>
        <v>Требуются кол-во и нетто</v>
      </c>
      <c r="BA38" s="103" t="str">
        <f t="shared" si="25"/>
        <v>Требуются кол-во и брутто</v>
      </c>
      <c r="BB38" s="107">
        <v>5484.9600000000009</v>
      </c>
      <c r="BC38" s="125" t="str">
        <f t="shared" si="26"/>
        <v>Требуются кол-во и цена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si="27"/>
        <v>-</v>
      </c>
    </row>
    <row r="39" spans="1:58" ht="98.1" customHeight="1">
      <c r="A39" s="103" t="str">
        <f t="shared" si="20"/>
        <v>684011326</v>
      </c>
      <c r="B39" s="98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02-735-80</v>
      </c>
      <c r="C39" s="104" t="s">
        <v>6497</v>
      </c>
      <c r="D39" s="145" t="s">
        <v>6573</v>
      </c>
      <c r="E39" s="103" t="str">
        <f>IF(F39&lt;&gt;"",IFERROR(VLOOKUP(F39,Категории!A:B,2,0),""),"Требуется категория")</f>
        <v>Кепки</v>
      </c>
      <c r="F39" s="103" t="s">
        <v>318</v>
      </c>
      <c r="G39" s="102" t="s">
        <v>420</v>
      </c>
      <c r="H39" s="103" t="s">
        <v>388</v>
      </c>
      <c r="J39" s="103" t="s">
        <v>6537</v>
      </c>
      <c r="K39" s="108">
        <v>26</v>
      </c>
      <c r="L39" s="147" t="s">
        <v>83</v>
      </c>
      <c r="M39" s="115"/>
      <c r="N39" s="101"/>
      <c r="O39" s="101"/>
      <c r="P39" s="101"/>
      <c r="Q39" s="145" t="s">
        <v>6594</v>
      </c>
      <c r="R39" s="101"/>
      <c r="S39" s="102" t="s">
        <v>44</v>
      </c>
      <c r="T39" s="103" t="s">
        <v>15</v>
      </c>
      <c r="U39" s="103" t="s">
        <v>6595</v>
      </c>
      <c r="V39" s="99" t="str">
        <f>_xlfn.XLOOKUP($A39,Лист1!$A:$A,Лист1!G:G,"",0)</f>
        <v/>
      </c>
      <c r="Y39" s="99" t="str">
        <f>_xlfn.XLOOKUP($A39,Лист1!$A:$A,Лист1!H:H,"",0)</f>
        <v/>
      </c>
      <c r="Z39" s="99" t="str">
        <f>_xlfn.XLOOKUP($A39,Лист1!$A:$A,Лист1!I:I,"",0)</f>
        <v/>
      </c>
      <c r="AA39" s="99" t="str">
        <f>_xlfn.XLOOKUP($A39,Лист1!$A:$A,Лист1!J:J,"",0)</f>
        <v/>
      </c>
      <c r="AB39" s="99" t="str">
        <f>_xlfn.XLOOKUP($A39,Лист1!$A:$A,Лист1!K:K,"",0)</f>
        <v/>
      </c>
      <c r="AC39" s="99" t="str">
        <f>_xlfn.XLOOKUP($A39,Лист1!$A:$A,Лист1!L:L,"",0)</f>
        <v/>
      </c>
      <c r="AD39" s="99" t="str">
        <f>_xlfn.XLOOKUP($A39,Лист1!$A:$A,Лист1!M:M,"",0)</f>
        <v/>
      </c>
      <c r="AE39" s="99" t="str">
        <f>_xlfn.XLOOKUP($A39,Лист1!$A:$A,Лист1!N:N,"",0)</f>
        <v/>
      </c>
      <c r="AF39" s="99" t="str">
        <f>_xlfn.XLOOKUP($A39,Лист1!$A:$A,Лист1!O:O,"",0)</f>
        <v/>
      </c>
      <c r="AG39" s="99" t="str">
        <f>_xlfn.XLOOKUP($A39,Лист1!$A:$A,Лист1!P:P,"",0)</f>
        <v/>
      </c>
      <c r="AH39" s="99" t="str">
        <f>_xlfn.XLOOKUP($A39,Лист1!$A:$A,Лист1!Q:Q,"",0)</f>
        <v/>
      </c>
      <c r="AT39" s="103" t="str">
        <f t="shared" si="21"/>
        <v/>
      </c>
      <c r="AU39" s="103" t="s">
        <v>430</v>
      </c>
      <c r="AV39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9" s="103" t="str">
        <f t="shared" ca="1" si="19"/>
        <v>Италия</v>
      </c>
      <c r="AX39" s="106">
        <f t="shared" si="22"/>
        <v>0.1</v>
      </c>
      <c r="AY39" s="103">
        <f t="shared" si="23"/>
        <v>0.15000000000000002</v>
      </c>
      <c r="AZ39" s="103" t="str">
        <f t="shared" si="24"/>
        <v>Требуются кол-во и нетто</v>
      </c>
      <c r="BA39" s="103" t="str">
        <f t="shared" si="25"/>
        <v>Требуются кол-во и брутто</v>
      </c>
      <c r="BB39" s="107">
        <v>7188.48</v>
      </c>
      <c r="BC39" s="125" t="str">
        <f t="shared" si="26"/>
        <v>Требуются кол-во и цена</v>
      </c>
      <c r="BD39" s="98">
        <f>IF(A39&lt;&gt;"",IF(_xlfn.XLOOKUP(A39,'1C'!A:A,'1C'!A:A,0,0)&gt;0,1,0),"")</f>
        <v>0</v>
      </c>
      <c r="BE39" s="98">
        <f>IF(C39&lt;&gt;"",IF(_xlfn.XLOOKUP(TEXT(C39,"###"),'1C'!W:W,'1C'!D:D,0,0)&gt;0,0,1),"")</f>
        <v>1</v>
      </c>
      <c r="BF39" s="98" t="str">
        <f t="shared" si="27"/>
        <v>-</v>
      </c>
    </row>
    <row r="40" spans="1:58" ht="98.1" customHeight="1">
      <c r="A40" s="103" t="str">
        <f t="shared" si="20"/>
        <v>684751067</v>
      </c>
      <c r="B40" s="98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02-736-14</v>
      </c>
      <c r="C40" s="104" t="s">
        <v>6498</v>
      </c>
      <c r="D40" s="145" t="s">
        <v>6574</v>
      </c>
      <c r="E40" s="103" t="str">
        <f>IF(F40&lt;&gt;"",IFERROR(VLOOKUP(F40,Категории!A:B,2,0),""),"Требуется категория")</f>
        <v>Кепки</v>
      </c>
      <c r="F40" s="103" t="s">
        <v>318</v>
      </c>
      <c r="G40" s="102" t="s">
        <v>420</v>
      </c>
      <c r="H40" s="103" t="s">
        <v>388</v>
      </c>
      <c r="J40" s="103" t="s">
        <v>6537</v>
      </c>
      <c r="K40" s="108">
        <v>67</v>
      </c>
      <c r="L40" s="147" t="s">
        <v>86</v>
      </c>
      <c r="M40" s="115"/>
      <c r="N40" s="101"/>
      <c r="O40" s="101"/>
      <c r="P40" s="101"/>
      <c r="Q40" s="145" t="s">
        <v>6587</v>
      </c>
      <c r="R40" s="101"/>
      <c r="S40" s="102" t="s">
        <v>32</v>
      </c>
      <c r="T40" s="103" t="s">
        <v>5</v>
      </c>
      <c r="U40" s="103" t="s">
        <v>6595</v>
      </c>
      <c r="V40" s="99" t="str">
        <f>_xlfn.XLOOKUP($A40,Лист1!$A:$A,Лист1!G:G,"",0)</f>
        <v/>
      </c>
      <c r="Y40" s="99" t="str">
        <f>_xlfn.XLOOKUP($A40,Лист1!$A:$A,Лист1!H:H,"",0)</f>
        <v/>
      </c>
      <c r="Z40" s="99" t="str">
        <f>_xlfn.XLOOKUP($A40,Лист1!$A:$A,Лист1!I:I,"",0)</f>
        <v/>
      </c>
      <c r="AA40" s="99" t="str">
        <f>_xlfn.XLOOKUP($A40,Лист1!$A:$A,Лист1!J:J,"",0)</f>
        <v/>
      </c>
      <c r="AB40" s="99" t="str">
        <f>_xlfn.XLOOKUP($A40,Лист1!$A:$A,Лист1!K:K,"",0)</f>
        <v/>
      </c>
      <c r="AC40" s="99" t="str">
        <f>_xlfn.XLOOKUP($A40,Лист1!$A:$A,Лист1!L:L,"",0)</f>
        <v/>
      </c>
      <c r="AD40" s="99" t="str">
        <f>_xlfn.XLOOKUP($A40,Лист1!$A:$A,Лист1!M:M,"",0)</f>
        <v/>
      </c>
      <c r="AE40" s="99" t="str">
        <f>_xlfn.XLOOKUP($A40,Лист1!$A:$A,Лист1!N:N,"",0)</f>
        <v/>
      </c>
      <c r="AF40" s="99" t="str">
        <f>_xlfn.XLOOKUP($A40,Лист1!$A:$A,Лист1!O:O,"",0)</f>
        <v/>
      </c>
      <c r="AG40" s="99" t="str">
        <f>_xlfn.XLOOKUP($A40,Лист1!$A:$A,Лист1!P:P,"",0)</f>
        <v/>
      </c>
      <c r="AH40" s="99" t="str">
        <f>_xlfn.XLOOKUP($A40,Лист1!$A:$A,Лист1!Q:Q,"",0)</f>
        <v/>
      </c>
      <c r="AT40" s="103" t="str">
        <f t="shared" si="21"/>
        <v/>
      </c>
      <c r="AU40" s="103" t="s">
        <v>423</v>
      </c>
      <c r="AV40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103" t="str">
        <f t="shared" ca="1" si="19"/>
        <v>Китай</v>
      </c>
      <c r="AX40" s="106">
        <f t="shared" si="22"/>
        <v>0.1</v>
      </c>
      <c r="AY40" s="103">
        <f t="shared" si="23"/>
        <v>0.15000000000000002</v>
      </c>
      <c r="AZ40" s="103" t="str">
        <f t="shared" si="24"/>
        <v>Требуются кол-во и нетто</v>
      </c>
      <c r="BA40" s="103" t="str">
        <f t="shared" si="25"/>
        <v>Требуются кол-во и брутто</v>
      </c>
      <c r="BB40" s="107">
        <v>6337.44</v>
      </c>
      <c r="BC40" s="125" t="str">
        <f t="shared" si="26"/>
        <v>Требуются кол-во и цена</v>
      </c>
      <c r="BD40" s="98">
        <f>IF(A40&lt;&gt;"",IF(_xlfn.XLOOKUP(A40,'1C'!A:A,'1C'!A:A,0,0)&gt;0,1,0),"")</f>
        <v>0</v>
      </c>
      <c r="BE40" s="98">
        <f>IF(C40&lt;&gt;"",IF(_xlfn.XLOOKUP(TEXT(C40,"###"),'1C'!W:W,'1C'!D:D,0,0)&gt;0,0,1),"")</f>
        <v>1</v>
      </c>
      <c r="BF40" s="98" t="str">
        <f t="shared" si="27"/>
        <v>-</v>
      </c>
    </row>
    <row r="41" spans="1:58" ht="98.1" customHeight="1">
      <c r="A41" s="103" t="str">
        <f t="shared" si="20"/>
        <v>68471095</v>
      </c>
      <c r="B41" s="98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02-737-11</v>
      </c>
      <c r="C41" s="104" t="s">
        <v>6500</v>
      </c>
      <c r="D41" s="145" t="s">
        <v>6575</v>
      </c>
      <c r="E41" s="103" t="str">
        <f>IF(F41&lt;&gt;"",IFERROR(VLOOKUP(F41,Категории!A:B,2,0),""),"Требуется категория")</f>
        <v>Кепки</v>
      </c>
      <c r="F41" s="103" t="s">
        <v>318</v>
      </c>
      <c r="G41" s="102" t="s">
        <v>420</v>
      </c>
      <c r="H41" s="103" t="s">
        <v>388</v>
      </c>
      <c r="J41" s="103" t="s">
        <v>6537</v>
      </c>
      <c r="K41" s="108">
        <v>5</v>
      </c>
      <c r="L41" s="146" t="s">
        <v>60</v>
      </c>
      <c r="M41" s="115"/>
      <c r="N41" s="101"/>
      <c r="O41" s="101"/>
      <c r="P41" s="101"/>
      <c r="Q41" s="145" t="s">
        <v>6587</v>
      </c>
      <c r="R41" s="101"/>
      <c r="S41" s="102" t="s">
        <v>32</v>
      </c>
      <c r="T41" s="103" t="s">
        <v>5</v>
      </c>
      <c r="U41" s="103" t="s">
        <v>6595</v>
      </c>
      <c r="V41" s="99" t="str">
        <f>_xlfn.XLOOKUP($A41,Лист1!$A:$A,Лист1!G:G,"",0)</f>
        <v/>
      </c>
      <c r="Y41" s="99" t="str">
        <f>_xlfn.XLOOKUP($A41,Лист1!$A:$A,Лист1!H:H,"",0)</f>
        <v/>
      </c>
      <c r="Z41" s="99" t="str">
        <f>_xlfn.XLOOKUP($A41,Лист1!$A:$A,Лист1!I:I,"",0)</f>
        <v/>
      </c>
      <c r="AA41" s="99" t="str">
        <f>_xlfn.XLOOKUP($A41,Лист1!$A:$A,Лист1!J:J,"",0)</f>
        <v/>
      </c>
      <c r="AB41" s="99" t="str">
        <f>_xlfn.XLOOKUP($A41,Лист1!$A:$A,Лист1!K:K,"",0)</f>
        <v/>
      </c>
      <c r="AC41" s="99" t="str">
        <f>_xlfn.XLOOKUP($A41,Лист1!$A:$A,Лист1!L:L,"",0)</f>
        <v/>
      </c>
      <c r="AD41" s="99" t="str">
        <f>_xlfn.XLOOKUP($A41,Лист1!$A:$A,Лист1!M:M,"",0)</f>
        <v/>
      </c>
      <c r="AE41" s="99" t="str">
        <f>_xlfn.XLOOKUP($A41,Лист1!$A:$A,Лист1!N:N,"",0)</f>
        <v/>
      </c>
      <c r="AF41" s="99" t="str">
        <f>_xlfn.XLOOKUP($A41,Лист1!$A:$A,Лист1!O:O,"",0)</f>
        <v/>
      </c>
      <c r="AG41" s="99" t="str">
        <f>_xlfn.XLOOKUP($A41,Лист1!$A:$A,Лист1!P:P,"",0)</f>
        <v/>
      </c>
      <c r="AH41" s="99" t="str">
        <f>_xlfn.XLOOKUP($A41,Лист1!$A:$A,Лист1!Q:Q,"",0)</f>
        <v/>
      </c>
      <c r="AT41" s="103" t="str">
        <f t="shared" si="21"/>
        <v/>
      </c>
      <c r="AU41" s="103" t="s">
        <v>423</v>
      </c>
      <c r="AV41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103" t="str">
        <f t="shared" ca="1" si="19"/>
        <v>Китай</v>
      </c>
      <c r="AX41" s="106">
        <f t="shared" si="22"/>
        <v>0.1</v>
      </c>
      <c r="AY41" s="103">
        <f t="shared" si="23"/>
        <v>0.15000000000000002</v>
      </c>
      <c r="AZ41" s="103" t="str">
        <f t="shared" si="24"/>
        <v>Требуются кол-во и нетто</v>
      </c>
      <c r="BA41" s="103" t="str">
        <f t="shared" si="25"/>
        <v>Требуются кол-во и брутто</v>
      </c>
      <c r="BB41" s="107">
        <v>5484.9600000000009</v>
      </c>
      <c r="BC41" s="125" t="str">
        <f t="shared" si="26"/>
        <v>Требуются кол-во и цена</v>
      </c>
      <c r="BD41" s="98">
        <f>IF(A41&lt;&gt;"",IF(_xlfn.XLOOKUP(A41,'1C'!A:A,'1C'!A:A,0,0)&gt;0,1,0),"")</f>
        <v>0</v>
      </c>
      <c r="BE41" s="98">
        <f>IF(C41&lt;&gt;"",IF(_xlfn.XLOOKUP(TEXT(C41,"###"),'1C'!W:W,'1C'!D:D,0,0)&gt;0,0,1),"")</f>
        <v>1</v>
      </c>
      <c r="BF41" s="98" t="str">
        <f t="shared" si="27"/>
        <v>-</v>
      </c>
    </row>
    <row r="42" spans="1:58" ht="123.4" customHeight="1">
      <c r="A42" s="103" t="str">
        <f t="shared" si="20"/>
        <v>77271015</v>
      </c>
      <c r="B42" s="98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02-738-11</v>
      </c>
      <c r="C42" s="104" t="s">
        <v>6501</v>
      </c>
      <c r="D42" s="145" t="s">
        <v>6576</v>
      </c>
      <c r="E42" s="103" t="str">
        <f>IF(F42&lt;&gt;"",IFERROR(VLOOKUP(F42,Категории!A:B,2,0),""),"Требуется категория")</f>
        <v>Бейсболки</v>
      </c>
      <c r="F42" s="103" t="s">
        <v>6596</v>
      </c>
      <c r="G42" s="102" t="s">
        <v>420</v>
      </c>
      <c r="H42" s="103" t="s">
        <v>388</v>
      </c>
      <c r="J42" s="103" t="s">
        <v>6537</v>
      </c>
      <c r="K42" s="108">
        <v>5</v>
      </c>
      <c r="L42" s="146" t="s">
        <v>60</v>
      </c>
      <c r="M42" s="115"/>
      <c r="N42" s="101"/>
      <c r="O42" s="101"/>
      <c r="P42" s="101"/>
      <c r="Q42" s="145" t="s">
        <v>6587</v>
      </c>
      <c r="R42" s="101"/>
      <c r="S42" s="102" t="s">
        <v>32</v>
      </c>
      <c r="T42" s="103" t="s">
        <v>5</v>
      </c>
      <c r="U42" s="103" t="s">
        <v>6595</v>
      </c>
      <c r="V42" s="99" t="str">
        <f>_xlfn.XLOOKUP($A42,Лист1!$A:$A,Лист1!G:G,"",0)</f>
        <v/>
      </c>
      <c r="Y42" s="99" t="str">
        <f>_xlfn.XLOOKUP($A42,Лист1!$A:$A,Лист1!H:H,"",0)</f>
        <v/>
      </c>
      <c r="Z42" s="99" t="str">
        <f>_xlfn.XLOOKUP($A42,Лист1!$A:$A,Лист1!I:I,"",0)</f>
        <v/>
      </c>
      <c r="AA42" s="99" t="str">
        <f>_xlfn.XLOOKUP($A42,Лист1!$A:$A,Лист1!J:J,"",0)</f>
        <v/>
      </c>
      <c r="AB42" s="99" t="str">
        <f>_xlfn.XLOOKUP($A42,Лист1!$A:$A,Лист1!K:K,"",0)</f>
        <v/>
      </c>
      <c r="AC42" s="99" t="str">
        <f>_xlfn.XLOOKUP($A42,Лист1!$A:$A,Лист1!L:L,"",0)</f>
        <v/>
      </c>
      <c r="AD42" s="99" t="str">
        <f>_xlfn.XLOOKUP($A42,Лист1!$A:$A,Лист1!M:M,"",0)</f>
        <v/>
      </c>
      <c r="AE42" s="99" t="str">
        <f>_xlfn.XLOOKUP($A42,Лист1!$A:$A,Лист1!N:N,"",0)</f>
        <v/>
      </c>
      <c r="AF42" s="99" t="str">
        <f>_xlfn.XLOOKUP($A42,Лист1!$A:$A,Лист1!O:O,"",0)</f>
        <v/>
      </c>
      <c r="AG42" s="99" t="str">
        <f>_xlfn.XLOOKUP($A42,Лист1!$A:$A,Лист1!P:P,"",0)</f>
        <v/>
      </c>
      <c r="AH42" s="99" t="str">
        <f>_xlfn.XLOOKUP($A42,Лист1!$A:$A,Лист1!Q:Q,"",0)</f>
        <v/>
      </c>
      <c r="AT42" s="103" t="str">
        <f t="shared" si="21"/>
        <v/>
      </c>
      <c r="AU42" s="103" t="s">
        <v>423</v>
      </c>
      <c r="AV42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2" s="103" t="str">
        <f t="shared" ca="1" si="19"/>
        <v>Китай</v>
      </c>
      <c r="AX42" s="106">
        <f t="shared" si="22"/>
        <v>0.1</v>
      </c>
      <c r="AY42" s="103">
        <f t="shared" si="23"/>
        <v>0.15000000000000002</v>
      </c>
      <c r="AZ42" s="103" t="str">
        <f t="shared" si="24"/>
        <v>Требуются кол-во и нетто</v>
      </c>
      <c r="BA42" s="103" t="str">
        <f t="shared" si="25"/>
        <v>Требуются кол-во и брутто</v>
      </c>
      <c r="BB42" s="107">
        <v>4213.4400000000005</v>
      </c>
      <c r="BC42" s="125" t="str">
        <f t="shared" si="26"/>
        <v>Требуются кол-во и цена</v>
      </c>
      <c r="BD42" s="98">
        <f>IF(A42&lt;&gt;"",IF(_xlfn.XLOOKUP(A42,'1C'!A:A,'1C'!A:A,0,0)&gt;0,1,0),"")</f>
        <v>0</v>
      </c>
      <c r="BE42" s="98">
        <f>IF(C42&lt;&gt;"",IF(_xlfn.XLOOKUP(TEXT(C42,"###"),'1C'!W:W,'1C'!D:D,0,0)&gt;0,0,1),"")</f>
        <v>1</v>
      </c>
      <c r="BF42" s="98" t="str">
        <f t="shared" si="27"/>
        <v>-</v>
      </c>
    </row>
    <row r="43" spans="1:58" ht="98.1" customHeight="1">
      <c r="A43" s="103" t="str">
        <f t="shared" si="20"/>
        <v>929730223</v>
      </c>
      <c r="B43" s="98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02-739-06</v>
      </c>
      <c r="C43" s="104" t="s">
        <v>6502</v>
      </c>
      <c r="D43" s="145" t="s">
        <v>6577</v>
      </c>
      <c r="E43" s="103" t="str">
        <f>IF(F43&lt;&gt;"",IFERROR(VLOOKUP(F43,Категории!A:B,2,0),""),"Требуется категория")</f>
        <v>Шапки</v>
      </c>
      <c r="F43" s="103" t="s">
        <v>343</v>
      </c>
      <c r="G43" s="102" t="s">
        <v>420</v>
      </c>
      <c r="H43" s="103" t="s">
        <v>388</v>
      </c>
      <c r="J43" s="103" t="s">
        <v>6537</v>
      </c>
      <c r="K43" s="108">
        <v>23</v>
      </c>
      <c r="L43" s="146" t="s">
        <v>71</v>
      </c>
      <c r="M43" s="115"/>
      <c r="N43" s="101"/>
      <c r="O43" s="101"/>
      <c r="P43" s="101"/>
      <c r="Q43" s="145" t="s">
        <v>1045</v>
      </c>
      <c r="R43" s="101"/>
      <c r="S43" s="102" t="s">
        <v>32</v>
      </c>
      <c r="T43" s="103" t="s">
        <v>5</v>
      </c>
      <c r="U43" s="103" t="s">
        <v>6595</v>
      </c>
      <c r="V43" s="99" t="str">
        <f>_xlfn.XLOOKUP($A43,Лист1!$A:$A,Лист1!G:G,"",0)</f>
        <v/>
      </c>
      <c r="Y43" s="99" t="str">
        <f>_xlfn.XLOOKUP($A43,Лист1!$A:$A,Лист1!H:H,"",0)</f>
        <v/>
      </c>
      <c r="Z43" s="99" t="str">
        <f>_xlfn.XLOOKUP($A43,Лист1!$A:$A,Лист1!I:I,"",0)</f>
        <v/>
      </c>
      <c r="AA43" s="99" t="str">
        <f>_xlfn.XLOOKUP($A43,Лист1!$A:$A,Лист1!J:J,"",0)</f>
        <v/>
      </c>
      <c r="AB43" s="99" t="str">
        <f>_xlfn.XLOOKUP($A43,Лист1!$A:$A,Лист1!K:K,"",0)</f>
        <v/>
      </c>
      <c r="AC43" s="99" t="str">
        <f>_xlfn.XLOOKUP($A43,Лист1!$A:$A,Лист1!L:L,"",0)</f>
        <v/>
      </c>
      <c r="AD43" s="99" t="str">
        <f>_xlfn.XLOOKUP($A43,Лист1!$A:$A,Лист1!M:M,"",0)</f>
        <v/>
      </c>
      <c r="AE43" s="99" t="str">
        <f>_xlfn.XLOOKUP($A43,Лист1!$A:$A,Лист1!N:N,"",0)</f>
        <v/>
      </c>
      <c r="AF43" s="99" t="str">
        <f>_xlfn.XLOOKUP($A43,Лист1!$A:$A,Лист1!O:O,"",0)</f>
        <v/>
      </c>
      <c r="AG43" s="99" t="str">
        <f>_xlfn.XLOOKUP($A43,Лист1!$A:$A,Лист1!P:P,"",0)</f>
        <v/>
      </c>
      <c r="AH43" s="99" t="str">
        <f>_xlfn.XLOOKUP($A43,Лист1!$A:$A,Лист1!Q:Q,"",0)</f>
        <v/>
      </c>
      <c r="AT43" s="103" t="str">
        <f t="shared" si="21"/>
        <v/>
      </c>
      <c r="AU43" s="103" t="s">
        <v>423</v>
      </c>
      <c r="AV43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3" s="103" t="str">
        <f t="shared" ca="1" si="19"/>
        <v>Китай</v>
      </c>
      <c r="AX43" s="106">
        <f t="shared" si="22"/>
        <v>0.1</v>
      </c>
      <c r="AY43" s="103">
        <f t="shared" si="23"/>
        <v>0.15000000000000002</v>
      </c>
      <c r="AZ43" s="103" t="str">
        <f t="shared" si="24"/>
        <v>Требуются кол-во и нетто</v>
      </c>
      <c r="BA43" s="103" t="str">
        <f t="shared" si="25"/>
        <v>Требуются кол-во и брутто</v>
      </c>
      <c r="BB43" s="107">
        <v>5916.96</v>
      </c>
      <c r="BC43" s="125" t="str">
        <f t="shared" si="26"/>
        <v>Требуются кол-во и цена</v>
      </c>
      <c r="BD43" s="98">
        <f>IF(A43&lt;&gt;"",IF(_xlfn.XLOOKUP(A43,'1C'!A:A,'1C'!A:A,0,0)&gt;0,1,0),"")</f>
        <v>0</v>
      </c>
      <c r="BE43" s="98">
        <f>IF(C43&lt;&gt;"",IF(_xlfn.XLOOKUP(TEXT(C43,"###"),'1C'!W:W,'1C'!D:D,0,0)&gt;0,0,1),"")</f>
        <v>1</v>
      </c>
      <c r="BF43" s="98" t="str">
        <f t="shared" si="27"/>
        <v>-</v>
      </c>
    </row>
    <row r="44" spans="1:58" ht="98.1" customHeight="1">
      <c r="A44" s="103" t="str">
        <f t="shared" si="20"/>
        <v>92973023</v>
      </c>
      <c r="B44" s="98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02-739-80</v>
      </c>
      <c r="C44" s="104" t="s">
        <v>6502</v>
      </c>
      <c r="D44" s="145" t="s">
        <v>6577</v>
      </c>
      <c r="E44" s="103" t="str">
        <f>IF(F44&lt;&gt;"",IFERROR(VLOOKUP(F44,Категории!A:B,2,0),""),"Требуется категория")</f>
        <v>Шапки</v>
      </c>
      <c r="F44" s="103" t="s">
        <v>343</v>
      </c>
      <c r="G44" s="102" t="s">
        <v>420</v>
      </c>
      <c r="H44" s="103" t="s">
        <v>388</v>
      </c>
      <c r="J44" s="103" t="s">
        <v>6537</v>
      </c>
      <c r="K44" s="108">
        <v>3</v>
      </c>
      <c r="L44" s="146" t="s">
        <v>83</v>
      </c>
      <c r="M44" s="115"/>
      <c r="N44" s="101"/>
      <c r="O44" s="101"/>
      <c r="P44" s="101"/>
      <c r="Q44" s="145" t="s">
        <v>1045</v>
      </c>
      <c r="R44" s="101"/>
      <c r="S44" s="102" t="s">
        <v>32</v>
      </c>
      <c r="T44" s="103" t="s">
        <v>5</v>
      </c>
      <c r="U44" s="103" t="s">
        <v>6595</v>
      </c>
      <c r="V44" s="99" t="str">
        <f>_xlfn.XLOOKUP($A44,Лист1!$A:$A,Лист1!G:G,"",0)</f>
        <v/>
      </c>
      <c r="Y44" s="99" t="str">
        <f>_xlfn.XLOOKUP($A44,Лист1!$A:$A,Лист1!H:H,"",0)</f>
        <v/>
      </c>
      <c r="Z44" s="99" t="str">
        <f>_xlfn.XLOOKUP($A44,Лист1!$A:$A,Лист1!I:I,"",0)</f>
        <v/>
      </c>
      <c r="AA44" s="99" t="str">
        <f>_xlfn.XLOOKUP($A44,Лист1!$A:$A,Лист1!J:J,"",0)</f>
        <v/>
      </c>
      <c r="AB44" s="99" t="str">
        <f>_xlfn.XLOOKUP($A44,Лист1!$A:$A,Лист1!K:K,"",0)</f>
        <v/>
      </c>
      <c r="AC44" s="99" t="str">
        <f>_xlfn.XLOOKUP($A44,Лист1!$A:$A,Лист1!L:L,"",0)</f>
        <v/>
      </c>
      <c r="AD44" s="99" t="str">
        <f>_xlfn.XLOOKUP($A44,Лист1!$A:$A,Лист1!M:M,"",0)</f>
        <v/>
      </c>
      <c r="AE44" s="99" t="str">
        <f>_xlfn.XLOOKUP($A44,Лист1!$A:$A,Лист1!N:N,"",0)</f>
        <v/>
      </c>
      <c r="AF44" s="99" t="str">
        <f>_xlfn.XLOOKUP($A44,Лист1!$A:$A,Лист1!O:O,"",0)</f>
        <v/>
      </c>
      <c r="AG44" s="99" t="str">
        <f>_xlfn.XLOOKUP($A44,Лист1!$A:$A,Лист1!P:P,"",0)</f>
        <v/>
      </c>
      <c r="AH44" s="99" t="str">
        <f>_xlfn.XLOOKUP($A44,Лист1!$A:$A,Лист1!Q:Q,"",0)</f>
        <v/>
      </c>
      <c r="AT44" s="103" t="str">
        <f t="shared" si="21"/>
        <v/>
      </c>
      <c r="AU44" s="103" t="s">
        <v>423</v>
      </c>
      <c r="AV44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4" s="103" t="str">
        <f t="shared" ca="1" si="19"/>
        <v>Китай</v>
      </c>
      <c r="AX44" s="106">
        <f t="shared" si="22"/>
        <v>0.1</v>
      </c>
      <c r="AY44" s="103">
        <f t="shared" si="23"/>
        <v>0.15000000000000002</v>
      </c>
      <c r="AZ44" s="103" t="str">
        <f t="shared" si="24"/>
        <v>Требуются кол-во и нетто</v>
      </c>
      <c r="BA44" s="103" t="str">
        <f t="shared" si="25"/>
        <v>Требуются кол-во и брутто</v>
      </c>
      <c r="BB44" s="107">
        <v>5916.96</v>
      </c>
      <c r="BC44" s="125" t="str">
        <f t="shared" si="26"/>
        <v>Требуются кол-во и цена</v>
      </c>
      <c r="BD44" s="98">
        <f>IF(A44&lt;&gt;"",IF(_xlfn.XLOOKUP(A44,'1C'!A:A,'1C'!A:A,0,0)&gt;0,1,0),"")</f>
        <v>0</v>
      </c>
      <c r="BE44" s="98">
        <f>IF(C44&lt;&gt;"",IF(_xlfn.XLOOKUP(TEXT(C44,"###"),'1C'!W:W,'1C'!D:D,0,0)&gt;0,0,1),"")</f>
        <v>1</v>
      </c>
      <c r="BF44" s="98" t="str">
        <f t="shared" si="27"/>
        <v>-</v>
      </c>
    </row>
    <row r="45" spans="1:58" ht="208.35" customHeight="1">
      <c r="A45" s="103" t="str">
        <f t="shared" si="20"/>
        <v>92973026</v>
      </c>
      <c r="B45" s="98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02-739-14</v>
      </c>
      <c r="C45" s="104" t="s">
        <v>6502</v>
      </c>
      <c r="D45" s="145" t="s">
        <v>6577</v>
      </c>
      <c r="E45" s="103" t="str">
        <f>IF(F45&lt;&gt;"",IFERROR(VLOOKUP(F45,Категории!A:B,2,0),""),"Требуется категория")</f>
        <v>Шапки</v>
      </c>
      <c r="F45" s="103" t="s">
        <v>343</v>
      </c>
      <c r="G45" s="102" t="s">
        <v>420</v>
      </c>
      <c r="H45" s="103" t="s">
        <v>388</v>
      </c>
      <c r="J45" s="103" t="s">
        <v>6537</v>
      </c>
      <c r="K45" s="108">
        <v>6</v>
      </c>
      <c r="L45" s="146" t="s">
        <v>86</v>
      </c>
      <c r="M45" s="115"/>
      <c r="N45" s="101"/>
      <c r="O45" s="101"/>
      <c r="P45" s="101"/>
      <c r="Q45" s="145" t="s">
        <v>1045</v>
      </c>
      <c r="R45" s="101"/>
      <c r="S45" s="102" t="s">
        <v>32</v>
      </c>
      <c r="T45" s="103" t="s">
        <v>5</v>
      </c>
      <c r="U45" s="103" t="s">
        <v>6595</v>
      </c>
      <c r="V45" s="99" t="str">
        <f>_xlfn.XLOOKUP($A45,Лист1!$A:$A,Лист1!G:G,"",0)</f>
        <v/>
      </c>
      <c r="Y45" s="99" t="str">
        <f>_xlfn.XLOOKUP($A45,Лист1!$A:$A,Лист1!H:H,"",0)</f>
        <v/>
      </c>
      <c r="Z45" s="99" t="str">
        <f>_xlfn.XLOOKUP($A45,Лист1!$A:$A,Лист1!I:I,"",0)</f>
        <v/>
      </c>
      <c r="AA45" s="99" t="str">
        <f>_xlfn.XLOOKUP($A45,Лист1!$A:$A,Лист1!J:J,"",0)</f>
        <v/>
      </c>
      <c r="AB45" s="99" t="str">
        <f>_xlfn.XLOOKUP($A45,Лист1!$A:$A,Лист1!K:K,"",0)</f>
        <v/>
      </c>
      <c r="AC45" s="99" t="str">
        <f>_xlfn.XLOOKUP($A45,Лист1!$A:$A,Лист1!L:L,"",0)</f>
        <v/>
      </c>
      <c r="AD45" s="99" t="str">
        <f>_xlfn.XLOOKUP($A45,Лист1!$A:$A,Лист1!M:M,"",0)</f>
        <v/>
      </c>
      <c r="AE45" s="99" t="str">
        <f>_xlfn.XLOOKUP($A45,Лист1!$A:$A,Лист1!N:N,"",0)</f>
        <v/>
      </c>
      <c r="AF45" s="99" t="str">
        <f>_xlfn.XLOOKUP($A45,Лист1!$A:$A,Лист1!O:O,"",0)</f>
        <v/>
      </c>
      <c r="AG45" s="99" t="str">
        <f>_xlfn.XLOOKUP($A45,Лист1!$A:$A,Лист1!P:P,"",0)</f>
        <v/>
      </c>
      <c r="AH45" s="99" t="str">
        <f>_xlfn.XLOOKUP($A45,Лист1!$A:$A,Лист1!Q:Q,"",0)</f>
        <v/>
      </c>
      <c r="AT45" s="103" t="str">
        <f t="shared" si="21"/>
        <v/>
      </c>
      <c r="AU45" s="103" t="s">
        <v>423</v>
      </c>
      <c r="AV45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5" s="103" t="str">
        <f t="shared" ca="1" si="19"/>
        <v>Китай</v>
      </c>
      <c r="AX45" s="106">
        <f t="shared" si="22"/>
        <v>0.1</v>
      </c>
      <c r="AY45" s="103">
        <f t="shared" si="23"/>
        <v>0.15000000000000002</v>
      </c>
      <c r="AZ45" s="103" t="str">
        <f t="shared" si="24"/>
        <v>Требуются кол-во и нетто</v>
      </c>
      <c r="BA45" s="103" t="str">
        <f t="shared" si="25"/>
        <v>Требуются кол-во и брутто</v>
      </c>
      <c r="BB45" s="107">
        <v>5916.96</v>
      </c>
      <c r="BC45" s="125" t="str">
        <f t="shared" si="26"/>
        <v>Требуются кол-во и цена</v>
      </c>
      <c r="BD45" s="98">
        <f>IF(A45&lt;&gt;"",IF(_xlfn.XLOOKUP(A45,'1C'!A:A,'1C'!A:A,0,0)&gt;0,1,0),"")</f>
        <v>0</v>
      </c>
      <c r="BE45" s="98">
        <f>IF(C45&lt;&gt;"",IF(_xlfn.XLOOKUP(TEXT(C45,"###"),'1C'!W:W,'1C'!D:D,0,0)&gt;0,0,1),"")</f>
        <v>1</v>
      </c>
      <c r="BF45" s="98" t="str">
        <f t="shared" si="27"/>
        <v>-</v>
      </c>
    </row>
    <row r="46" spans="1:58" ht="114.95" customHeight="1">
      <c r="A46" s="103" t="str">
        <f t="shared" si="20"/>
        <v>62171021</v>
      </c>
      <c r="B46" s="98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02-740-09</v>
      </c>
      <c r="C46" s="104" t="s">
        <v>6507</v>
      </c>
      <c r="D46" s="145" t="s">
        <v>6578</v>
      </c>
      <c r="E46" s="103" t="str">
        <f>IF(F46&lt;&gt;"",IFERROR(VLOOKUP(F46,Категории!A:B,2,0),""),"Требуется категория")</f>
        <v>Кепки</v>
      </c>
      <c r="F46" s="103" t="s">
        <v>336</v>
      </c>
      <c r="G46" s="102" t="s">
        <v>420</v>
      </c>
      <c r="H46" s="103" t="s">
        <v>388</v>
      </c>
      <c r="J46" s="103" t="s">
        <v>6537</v>
      </c>
      <c r="K46" s="108">
        <v>1</v>
      </c>
      <c r="L46" s="146" t="s">
        <v>53</v>
      </c>
      <c r="M46" s="115"/>
      <c r="N46" s="101"/>
      <c r="O46" s="101"/>
      <c r="P46" s="101"/>
      <c r="Q46" s="145" t="s">
        <v>1045</v>
      </c>
      <c r="R46" s="101"/>
      <c r="S46" s="102" t="s">
        <v>32</v>
      </c>
      <c r="T46" s="103" t="s">
        <v>5</v>
      </c>
      <c r="U46" s="103" t="s">
        <v>6595</v>
      </c>
      <c r="V46" s="99" t="str">
        <f>_xlfn.XLOOKUP($A46,Лист1!$A:$A,Лист1!G:G,"",0)</f>
        <v/>
      </c>
      <c r="Y46" s="99" t="str">
        <f>_xlfn.XLOOKUP($A46,Лист1!$A:$A,Лист1!H:H,"",0)</f>
        <v/>
      </c>
      <c r="Z46" s="99" t="str">
        <f>_xlfn.XLOOKUP($A46,Лист1!$A:$A,Лист1!I:I,"",0)</f>
        <v/>
      </c>
      <c r="AA46" s="99" t="str">
        <f>_xlfn.XLOOKUP($A46,Лист1!$A:$A,Лист1!J:J,"",0)</f>
        <v/>
      </c>
      <c r="AB46" s="99" t="str">
        <f>_xlfn.XLOOKUP($A46,Лист1!$A:$A,Лист1!K:K,"",0)</f>
        <v/>
      </c>
      <c r="AC46" s="99" t="str">
        <f>_xlfn.XLOOKUP($A46,Лист1!$A:$A,Лист1!L:L,"",0)</f>
        <v/>
      </c>
      <c r="AD46" s="99" t="str">
        <f>_xlfn.XLOOKUP($A46,Лист1!$A:$A,Лист1!M:M,"",0)</f>
        <v/>
      </c>
      <c r="AE46" s="99" t="str">
        <f>_xlfn.XLOOKUP($A46,Лист1!$A:$A,Лист1!N:N,"",0)</f>
        <v/>
      </c>
      <c r="AF46" s="99" t="str">
        <f>_xlfn.XLOOKUP($A46,Лист1!$A:$A,Лист1!O:O,"",0)</f>
        <v/>
      </c>
      <c r="AG46" s="99" t="str">
        <f>_xlfn.XLOOKUP($A46,Лист1!$A:$A,Лист1!P:P,"",0)</f>
        <v/>
      </c>
      <c r="AH46" s="99" t="str">
        <f>_xlfn.XLOOKUP($A46,Лист1!$A:$A,Лист1!Q:Q,"",0)</f>
        <v/>
      </c>
      <c r="AT46" s="103" t="str">
        <f t="shared" si="21"/>
        <v/>
      </c>
      <c r="AU46" s="103">
        <f>IF(A46&lt;&gt;"",_xlfn.XLOOKUP(_xlfn.XLOOKUP(A46,'1C'!A:A,'1C'!O:O,_xlfn.XLOOKUP(C46,'1C'!W:W,'1C'!O:O,"",0),0),Settings!N:N,Settings!O:O,"",0),"")</f>
        <v>0</v>
      </c>
      <c r="AV46" s="101"/>
      <c r="AW46" s="103" t="s">
        <v>6543</v>
      </c>
      <c r="AX46" s="106">
        <f t="shared" si="22"/>
        <v>0.1</v>
      </c>
      <c r="AY46" s="103">
        <f t="shared" si="23"/>
        <v>0.15000000000000002</v>
      </c>
      <c r="AZ46" s="103" t="str">
        <f t="shared" si="24"/>
        <v>Требуются кол-во и нетто</v>
      </c>
      <c r="BA46" s="103" t="str">
        <f t="shared" si="25"/>
        <v>Требуются кол-во и брутто</v>
      </c>
      <c r="BB46" s="107">
        <v>4213.4400000000005</v>
      </c>
      <c r="BC46" s="125" t="str">
        <f t="shared" si="26"/>
        <v>Требуются кол-во и цена</v>
      </c>
      <c r="BD46" s="98">
        <f>IF(A46&lt;&gt;"",IF(_xlfn.XLOOKUP(A46,'1C'!A:A,'1C'!A:A,0,0)&gt;0,1,0),"")</f>
        <v>0</v>
      </c>
      <c r="BE46" s="98">
        <f>IF(C46&lt;&gt;"",IF(_xlfn.XLOOKUP(TEXT(C46,"###"),'1C'!W:W,'1C'!D:D,0,0)&gt;0,0,1),"")</f>
        <v>1</v>
      </c>
      <c r="BF46" s="98" t="str">
        <f t="shared" si="27"/>
        <v>-</v>
      </c>
    </row>
    <row r="47" spans="1:58" ht="114.95" customHeight="1">
      <c r="A47" s="103" t="str">
        <f t="shared" si="20"/>
        <v>621710263</v>
      </c>
      <c r="B47" s="98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02-740-14</v>
      </c>
      <c r="C47" s="104" t="s">
        <v>6507</v>
      </c>
      <c r="D47" s="145" t="s">
        <v>6578</v>
      </c>
      <c r="E47" s="103" t="str">
        <f>IF(F47&lt;&gt;"",IFERROR(VLOOKUP(F47,Категории!A:B,2,0),""),"Требуется категория")</f>
        <v>Кепки</v>
      </c>
      <c r="F47" s="103" t="s">
        <v>336</v>
      </c>
      <c r="G47" s="102" t="s">
        <v>420</v>
      </c>
      <c r="H47" s="103" t="s">
        <v>388</v>
      </c>
      <c r="J47" s="103" t="s">
        <v>6537</v>
      </c>
      <c r="K47" s="108">
        <v>63</v>
      </c>
      <c r="L47" s="146" t="s">
        <v>86</v>
      </c>
      <c r="M47" s="115"/>
      <c r="N47" s="101"/>
      <c r="O47" s="101"/>
      <c r="P47" s="101"/>
      <c r="Q47" s="145" t="s">
        <v>1045</v>
      </c>
      <c r="R47" s="101"/>
      <c r="S47" s="102" t="s">
        <v>32</v>
      </c>
      <c r="T47" s="103" t="s">
        <v>5</v>
      </c>
      <c r="U47" s="103" t="s">
        <v>6595</v>
      </c>
      <c r="V47" s="99" t="str">
        <f>_xlfn.XLOOKUP($A47,Лист1!$A:$A,Лист1!G:G,"",0)</f>
        <v/>
      </c>
      <c r="Y47" s="99" t="str">
        <f>_xlfn.XLOOKUP($A47,Лист1!$A:$A,Лист1!H:H,"",0)</f>
        <v/>
      </c>
      <c r="Z47" s="99" t="str">
        <f>_xlfn.XLOOKUP($A47,Лист1!$A:$A,Лист1!I:I,"",0)</f>
        <v/>
      </c>
      <c r="AA47" s="99" t="str">
        <f>_xlfn.XLOOKUP($A47,Лист1!$A:$A,Лист1!J:J,"",0)</f>
        <v/>
      </c>
      <c r="AB47" s="99" t="str">
        <f>_xlfn.XLOOKUP($A47,Лист1!$A:$A,Лист1!K:K,"",0)</f>
        <v/>
      </c>
      <c r="AC47" s="99" t="str">
        <f>_xlfn.XLOOKUP($A47,Лист1!$A:$A,Лист1!L:L,"",0)</f>
        <v/>
      </c>
      <c r="AD47" s="99" t="str">
        <f>_xlfn.XLOOKUP($A47,Лист1!$A:$A,Лист1!M:M,"",0)</f>
        <v/>
      </c>
      <c r="AE47" s="99" t="str">
        <f>_xlfn.XLOOKUP($A47,Лист1!$A:$A,Лист1!N:N,"",0)</f>
        <v/>
      </c>
      <c r="AF47" s="99" t="str">
        <f>_xlfn.XLOOKUP($A47,Лист1!$A:$A,Лист1!O:O,"",0)</f>
        <v/>
      </c>
      <c r="AG47" s="99" t="str">
        <f>_xlfn.XLOOKUP($A47,Лист1!$A:$A,Лист1!P:P,"",0)</f>
        <v/>
      </c>
      <c r="AH47" s="99" t="str">
        <f>_xlfn.XLOOKUP($A47,Лист1!$A:$A,Лист1!Q:Q,"",0)</f>
        <v/>
      </c>
      <c r="AT47" s="103" t="str">
        <f t="shared" si="21"/>
        <v/>
      </c>
      <c r="AU47" s="103">
        <f>IF(A47&lt;&gt;"",_xlfn.XLOOKUP(_xlfn.XLOOKUP(A47,'1C'!A:A,'1C'!O:O,_xlfn.XLOOKUP(C47,'1C'!W:W,'1C'!O:O,"",0),0),Settings!N:N,Settings!O:O,"",0),"")</f>
        <v>0</v>
      </c>
      <c r="AV47" s="101"/>
      <c r="AW47" s="103" t="s">
        <v>6543</v>
      </c>
      <c r="AX47" s="106">
        <f t="shared" si="22"/>
        <v>0.1</v>
      </c>
      <c r="AY47" s="103">
        <f t="shared" si="23"/>
        <v>0.15000000000000002</v>
      </c>
      <c r="AZ47" s="103" t="str">
        <f t="shared" si="24"/>
        <v>Требуются кол-во и нетто</v>
      </c>
      <c r="BA47" s="103" t="str">
        <f t="shared" si="25"/>
        <v>Требуются кол-во и брутто</v>
      </c>
      <c r="BB47" s="107">
        <v>4213.4400000000005</v>
      </c>
      <c r="BC47" s="125" t="str">
        <f t="shared" si="26"/>
        <v>Требуются кол-во и цена</v>
      </c>
      <c r="BD47" s="98">
        <f>IF(A47&lt;&gt;"",IF(_xlfn.XLOOKUP(A47,'1C'!A:A,'1C'!A:A,0,0)&gt;0,1,0),"")</f>
        <v>0</v>
      </c>
      <c r="BE47" s="98">
        <f>IF(C47&lt;&gt;"",IF(_xlfn.XLOOKUP(TEXT(C47,"###"),'1C'!W:W,'1C'!D:D,0,0)&gt;0,0,1),"")</f>
        <v>1</v>
      </c>
      <c r="BF47" s="98" t="str">
        <f t="shared" si="27"/>
        <v>-</v>
      </c>
    </row>
    <row r="48" spans="1:58" ht="130.15" customHeight="1">
      <c r="A48" s="103" t="str">
        <f t="shared" si="20"/>
        <v>77211315</v>
      </c>
      <c r="B48" s="98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02-741-03</v>
      </c>
      <c r="C48" s="104" t="s">
        <v>6512</v>
      </c>
      <c r="D48" s="145" t="s">
        <v>6579</v>
      </c>
      <c r="E48" s="103" t="str">
        <f>IF(F48&lt;&gt;"",IFERROR(VLOOKUP(F48,Категории!A:B,2,0),""),"Требуется категория")</f>
        <v>Бейсболки</v>
      </c>
      <c r="F48" s="103" t="s">
        <v>6596</v>
      </c>
      <c r="G48" s="102" t="s">
        <v>420</v>
      </c>
      <c r="H48" s="103" t="s">
        <v>388</v>
      </c>
      <c r="J48" s="103" t="s">
        <v>6537</v>
      </c>
      <c r="K48" s="108">
        <v>5</v>
      </c>
      <c r="L48" s="146" t="s">
        <v>195</v>
      </c>
      <c r="M48" s="115"/>
      <c r="N48" s="101"/>
      <c r="O48" s="101"/>
      <c r="P48" s="101"/>
      <c r="Q48" s="145" t="s">
        <v>908</v>
      </c>
      <c r="R48" s="101"/>
      <c r="S48" s="102" t="s">
        <v>43</v>
      </c>
      <c r="T48" s="103" t="s">
        <v>15</v>
      </c>
      <c r="U48" s="103" t="s">
        <v>6595</v>
      </c>
      <c r="V48" s="99" t="str">
        <f>_xlfn.XLOOKUP($A48,Лист1!$A:$A,Лист1!G:G,"",0)</f>
        <v/>
      </c>
      <c r="Y48" s="99" t="str">
        <f>_xlfn.XLOOKUP($A48,Лист1!$A:$A,Лист1!H:H,"",0)</f>
        <v/>
      </c>
      <c r="Z48" s="99" t="str">
        <f>_xlfn.XLOOKUP($A48,Лист1!$A:$A,Лист1!I:I,"",0)</f>
        <v/>
      </c>
      <c r="AA48" s="99" t="str">
        <f>_xlfn.XLOOKUP($A48,Лист1!$A:$A,Лист1!J:J,"",0)</f>
        <v/>
      </c>
      <c r="AB48" s="99" t="str">
        <f>_xlfn.XLOOKUP($A48,Лист1!$A:$A,Лист1!K:K,"",0)</f>
        <v/>
      </c>
      <c r="AC48" s="99" t="str">
        <f>_xlfn.XLOOKUP($A48,Лист1!$A:$A,Лист1!L:L,"",0)</f>
        <v/>
      </c>
      <c r="AD48" s="99" t="str">
        <f>_xlfn.XLOOKUP($A48,Лист1!$A:$A,Лист1!M:M,"",0)</f>
        <v/>
      </c>
      <c r="AE48" s="99" t="str">
        <f>_xlfn.XLOOKUP($A48,Лист1!$A:$A,Лист1!N:N,"",0)</f>
        <v/>
      </c>
      <c r="AF48" s="99" t="str">
        <f>_xlfn.XLOOKUP($A48,Лист1!$A:$A,Лист1!O:O,"",0)</f>
        <v/>
      </c>
      <c r="AG48" s="99" t="str">
        <f>_xlfn.XLOOKUP($A48,Лист1!$A:$A,Лист1!P:P,"",0)</f>
        <v/>
      </c>
      <c r="AH48" s="99" t="str">
        <f>_xlfn.XLOOKUP($A48,Лист1!$A:$A,Лист1!Q:Q,"",0)</f>
        <v/>
      </c>
      <c r="AT48" s="103" t="str">
        <f t="shared" si="21"/>
        <v/>
      </c>
      <c r="AU48" s="103" t="s">
        <v>423</v>
      </c>
      <c r="AV48" s="102" t="str">
        <f t="shared" ref="AV48:AV55" ca="1" si="28">IF(AU48&lt;&gt;"",VLOOKUP(AU48,INDIRECT(SUBSTITUTE(IF(ISNUMBER(IFERROR(VALUE(LEFT(J48,1)),FALSE)),"_"&amp;J48,J48),"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103" t="str">
        <f t="shared" ref="AW48:AW55" ca="1" si="29">IF(AU48&lt;&gt;"",VLOOKUP(AU48,INDIRECT(SUBSTITUTE(IF(ISNUMBER(IFERROR(VALUE(LEFT(J48,1)),FALSE)),"_"&amp;J48,J48)," ","")&amp;"Manufactures"),2,0),"Требуется код страны")</f>
        <v>Китай</v>
      </c>
      <c r="AX48" s="106">
        <f t="shared" si="22"/>
        <v>0.1</v>
      </c>
      <c r="AY48" s="103">
        <f t="shared" si="23"/>
        <v>0.15000000000000002</v>
      </c>
      <c r="AZ48" s="103" t="str">
        <f t="shared" si="24"/>
        <v>Требуются кол-во и нетто</v>
      </c>
      <c r="BA48" s="103" t="str">
        <f t="shared" si="25"/>
        <v>Требуются кол-во и брутто</v>
      </c>
      <c r="BB48" s="107">
        <v>2079.36</v>
      </c>
      <c r="BC48" s="125" t="str">
        <f t="shared" si="26"/>
        <v>Требуются кол-во и цена</v>
      </c>
      <c r="BD48" s="98">
        <f>IF(A48&lt;&gt;"",IF(_xlfn.XLOOKUP(A48,'1C'!A:A,'1C'!A:A,0,0)&gt;0,1,0),"")</f>
        <v>0</v>
      </c>
      <c r="BE48" s="98">
        <f>IF(C48&lt;&gt;"",IF(_xlfn.XLOOKUP(TEXT(C48,"###"),'1C'!W:W,'1C'!D:D,0,0)&gt;0,0,1),"")</f>
        <v>1</v>
      </c>
      <c r="BF48" s="98" t="str">
        <f t="shared" si="27"/>
        <v>-</v>
      </c>
    </row>
    <row r="49" spans="1:58" ht="130.15" customHeight="1">
      <c r="A49" s="103" t="str">
        <f t="shared" si="20"/>
        <v>77211316</v>
      </c>
      <c r="B49" s="98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02-741-14</v>
      </c>
      <c r="C49" s="104" t="s">
        <v>6512</v>
      </c>
      <c r="D49" s="145" t="s">
        <v>6579</v>
      </c>
      <c r="E49" s="103" t="str">
        <f>IF(F49&lt;&gt;"",IFERROR(VLOOKUP(F49,Категории!A:B,2,0),""),"Требуется категория")</f>
        <v>Бейсболки</v>
      </c>
      <c r="F49" s="103" t="s">
        <v>6596</v>
      </c>
      <c r="G49" s="102" t="s">
        <v>420</v>
      </c>
      <c r="H49" s="103" t="s">
        <v>388</v>
      </c>
      <c r="J49" s="103" t="s">
        <v>6537</v>
      </c>
      <c r="K49" s="108">
        <v>6</v>
      </c>
      <c r="L49" s="147" t="s">
        <v>86</v>
      </c>
      <c r="M49" s="115"/>
      <c r="N49" s="101"/>
      <c r="O49" s="101"/>
      <c r="P49" s="101"/>
      <c r="Q49" s="145" t="s">
        <v>908</v>
      </c>
      <c r="R49" s="101"/>
      <c r="S49" s="102" t="s">
        <v>43</v>
      </c>
      <c r="T49" s="103" t="s">
        <v>15</v>
      </c>
      <c r="U49" s="103" t="s">
        <v>6595</v>
      </c>
      <c r="V49" s="99" t="str">
        <f>_xlfn.XLOOKUP($A49,Лист1!$A:$A,Лист1!G:G,"",0)</f>
        <v/>
      </c>
      <c r="Y49" s="99" t="str">
        <f>_xlfn.XLOOKUP($A49,Лист1!$A:$A,Лист1!H:H,"",0)</f>
        <v/>
      </c>
      <c r="Z49" s="99" t="str">
        <f>_xlfn.XLOOKUP($A49,Лист1!$A:$A,Лист1!I:I,"",0)</f>
        <v/>
      </c>
      <c r="AA49" s="99" t="str">
        <f>_xlfn.XLOOKUP($A49,Лист1!$A:$A,Лист1!J:J,"",0)</f>
        <v/>
      </c>
      <c r="AB49" s="99" t="str">
        <f>_xlfn.XLOOKUP($A49,Лист1!$A:$A,Лист1!K:K,"",0)</f>
        <v/>
      </c>
      <c r="AC49" s="99" t="str">
        <f>_xlfn.XLOOKUP($A49,Лист1!$A:$A,Лист1!L:L,"",0)</f>
        <v/>
      </c>
      <c r="AD49" s="99" t="str">
        <f>_xlfn.XLOOKUP($A49,Лист1!$A:$A,Лист1!M:M,"",0)</f>
        <v/>
      </c>
      <c r="AE49" s="99" t="str">
        <f>_xlfn.XLOOKUP($A49,Лист1!$A:$A,Лист1!N:N,"",0)</f>
        <v/>
      </c>
      <c r="AF49" s="99" t="str">
        <f>_xlfn.XLOOKUP($A49,Лист1!$A:$A,Лист1!O:O,"",0)</f>
        <v/>
      </c>
      <c r="AG49" s="99" t="str">
        <f>_xlfn.XLOOKUP($A49,Лист1!$A:$A,Лист1!P:P,"",0)</f>
        <v/>
      </c>
      <c r="AH49" s="99" t="str">
        <f>_xlfn.XLOOKUP($A49,Лист1!$A:$A,Лист1!Q:Q,"",0)</f>
        <v/>
      </c>
      <c r="AT49" s="103" t="str">
        <f t="shared" si="21"/>
        <v/>
      </c>
      <c r="AU49" s="103" t="s">
        <v>423</v>
      </c>
      <c r="AV49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9" s="103" t="str">
        <f t="shared" ca="1" si="29"/>
        <v>Китай</v>
      </c>
      <c r="AX49" s="106">
        <f t="shared" si="22"/>
        <v>0.1</v>
      </c>
      <c r="AY49" s="103">
        <f t="shared" si="23"/>
        <v>0.15000000000000002</v>
      </c>
      <c r="AZ49" s="103" t="str">
        <f t="shared" si="24"/>
        <v>Требуются кол-во и нетто</v>
      </c>
      <c r="BA49" s="103" t="str">
        <f t="shared" si="25"/>
        <v>Требуются кол-во и брутто</v>
      </c>
      <c r="BB49" s="107">
        <v>2079.36</v>
      </c>
      <c r="BC49" s="125" t="str">
        <f t="shared" si="26"/>
        <v>Требуются кол-во и цена</v>
      </c>
      <c r="BD49" s="98">
        <f>IF(A49&lt;&gt;"",IF(_xlfn.XLOOKUP(A49,'1C'!A:A,'1C'!A:A,0,0)&gt;0,1,0),"")</f>
        <v>0</v>
      </c>
      <c r="BE49" s="98">
        <f>IF(C49&lt;&gt;"",IF(_xlfn.XLOOKUP(TEXT(C49,"###"),'1C'!W:W,'1C'!D:D,0,0)&gt;0,0,1),"")</f>
        <v>1</v>
      </c>
      <c r="BF49" s="98" t="str">
        <f t="shared" si="27"/>
        <v>-</v>
      </c>
    </row>
    <row r="50" spans="1:58" ht="112.35" customHeight="1">
      <c r="A50" s="103" t="str">
        <f t="shared" si="20"/>
        <v>859937822</v>
      </c>
      <c r="B50" s="98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02-742-06</v>
      </c>
      <c r="C50" s="104" t="s">
        <v>6513</v>
      </c>
      <c r="D50" s="145" t="s">
        <v>6580</v>
      </c>
      <c r="E50" s="103" t="str">
        <f>IF(F50&lt;&gt;"",IFERROR(VLOOKUP(F50,Категории!A:B,2,0),""),"Требуется категория")</f>
        <v>Шапки</v>
      </c>
      <c r="F50" s="103" t="s">
        <v>340</v>
      </c>
      <c r="G50" s="102" t="s">
        <v>420</v>
      </c>
      <c r="H50" s="103" t="s">
        <v>389</v>
      </c>
      <c r="J50" s="103" t="s">
        <v>6537</v>
      </c>
      <c r="K50" s="108">
        <v>22</v>
      </c>
      <c r="L50" s="147" t="s">
        <v>71</v>
      </c>
      <c r="M50" s="115"/>
      <c r="N50" s="101"/>
      <c r="O50" s="101"/>
      <c r="P50" s="101"/>
      <c r="Q50" s="145" t="s">
        <v>5516</v>
      </c>
      <c r="R50" s="101"/>
      <c r="S50" s="102" t="s">
        <v>44</v>
      </c>
      <c r="T50" s="103" t="s">
        <v>34</v>
      </c>
      <c r="U50" s="103" t="s">
        <v>6595</v>
      </c>
      <c r="V50" s="99" t="str">
        <f>_xlfn.XLOOKUP($A50,Лист1!$A:$A,Лист1!G:G,"",0)</f>
        <v/>
      </c>
      <c r="Y50" s="99" t="str">
        <f>_xlfn.XLOOKUP($A50,Лист1!$A:$A,Лист1!H:H,"",0)</f>
        <v/>
      </c>
      <c r="Z50" s="99" t="str">
        <f>_xlfn.XLOOKUP($A50,Лист1!$A:$A,Лист1!I:I,"",0)</f>
        <v/>
      </c>
      <c r="AA50" s="99" t="str">
        <f>_xlfn.XLOOKUP($A50,Лист1!$A:$A,Лист1!J:J,"",0)</f>
        <v/>
      </c>
      <c r="AB50" s="99" t="str">
        <f>_xlfn.XLOOKUP($A50,Лист1!$A:$A,Лист1!K:K,"",0)</f>
        <v/>
      </c>
      <c r="AC50" s="99" t="str">
        <f>_xlfn.XLOOKUP($A50,Лист1!$A:$A,Лист1!L:L,"",0)</f>
        <v/>
      </c>
      <c r="AD50" s="99" t="str">
        <f>_xlfn.XLOOKUP($A50,Лист1!$A:$A,Лист1!M:M,"",0)</f>
        <v/>
      </c>
      <c r="AE50" s="99" t="str">
        <f>_xlfn.XLOOKUP($A50,Лист1!$A:$A,Лист1!N:N,"",0)</f>
        <v/>
      </c>
      <c r="AF50" s="99" t="str">
        <f>_xlfn.XLOOKUP($A50,Лист1!$A:$A,Лист1!O:O,"",0)</f>
        <v/>
      </c>
      <c r="AG50" s="99" t="str">
        <f>_xlfn.XLOOKUP($A50,Лист1!$A:$A,Лист1!P:P,"",0)</f>
        <v/>
      </c>
      <c r="AH50" s="99" t="str">
        <f>_xlfn.XLOOKUP($A50,Лист1!$A:$A,Лист1!Q:Q,"",0)</f>
        <v/>
      </c>
      <c r="AT50" s="103" t="str">
        <f t="shared" si="21"/>
        <v/>
      </c>
      <c r="AU50" s="103" t="s">
        <v>430</v>
      </c>
      <c r="AV50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0" s="103" t="str">
        <f t="shared" ca="1" si="29"/>
        <v>Италия</v>
      </c>
      <c r="AX50" s="106">
        <f t="shared" si="22"/>
        <v>0.1</v>
      </c>
      <c r="AY50" s="103">
        <f t="shared" si="23"/>
        <v>0.15000000000000002</v>
      </c>
      <c r="AZ50" s="103" t="str">
        <f t="shared" si="24"/>
        <v>Требуются кол-во и нетто</v>
      </c>
      <c r="BA50" s="103" t="str">
        <f t="shared" si="25"/>
        <v>Требуются кол-во и брутто</v>
      </c>
      <c r="BB50" s="107">
        <v>3362.4</v>
      </c>
      <c r="BC50" s="125" t="str">
        <f t="shared" si="26"/>
        <v>Требуются кол-во и цена</v>
      </c>
      <c r="BD50" s="98">
        <f>IF(A50&lt;&gt;"",IF(_xlfn.XLOOKUP(A50,'1C'!A:A,'1C'!A:A,0,0)&gt;0,1,0),"")</f>
        <v>0</v>
      </c>
      <c r="BE50" s="98">
        <f>IF(C50&lt;&gt;"",IF(_xlfn.XLOOKUP(TEXT(C50,"###"),'1C'!W:W,'1C'!D:D,0,0)&gt;0,0,1),"")</f>
        <v>1</v>
      </c>
      <c r="BF50" s="98" t="str">
        <f t="shared" si="27"/>
        <v>-</v>
      </c>
    </row>
    <row r="51" spans="1:58" ht="98.1" customHeight="1">
      <c r="A51" s="103" t="str">
        <f t="shared" si="20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6513</v>
      </c>
      <c r="D51" s="145" t="s">
        <v>6580</v>
      </c>
      <c r="E51" s="103" t="str">
        <f>IF(F51&lt;&gt;"",IFERROR(VLOOKUP(F51,Категории!A:B,2,0),""),"Требуется категория")</f>
        <v>Шапки</v>
      </c>
      <c r="F51" s="103" t="s">
        <v>340</v>
      </c>
      <c r="G51" s="102" t="s">
        <v>420</v>
      </c>
      <c r="H51" s="103" t="s">
        <v>389</v>
      </c>
      <c r="J51" s="103" t="s">
        <v>6537</v>
      </c>
      <c r="K51" s="108">
        <v>68</v>
      </c>
      <c r="L51" s="146" t="s">
        <v>86</v>
      </c>
      <c r="M51" s="115"/>
      <c r="N51" s="101"/>
      <c r="O51" s="101"/>
      <c r="P51" s="101"/>
      <c r="Q51" s="145" t="s">
        <v>5516</v>
      </c>
      <c r="R51" s="101"/>
      <c r="S51" s="102" t="s">
        <v>44</v>
      </c>
      <c r="T51" s="103" t="s">
        <v>34</v>
      </c>
      <c r="U51" s="103" t="s">
        <v>6595</v>
      </c>
      <c r="V51" s="99" t="str">
        <f>_xlfn.XLOOKUP($A51,Лист1!$A:$A,Лист1!G:G,"",0)</f>
        <v/>
      </c>
      <c r="Y51" s="99" t="str">
        <f>_xlfn.XLOOKUP($A51,Лист1!$A:$A,Лист1!H:H,"",0)</f>
        <v/>
      </c>
      <c r="Z51" s="99" t="str">
        <f>_xlfn.XLOOKUP($A51,Лист1!$A:$A,Лист1!I:I,"",0)</f>
        <v/>
      </c>
      <c r="AA51" s="99" t="str">
        <f>_xlfn.XLOOKUP($A51,Лист1!$A:$A,Лист1!J:J,"",0)</f>
        <v/>
      </c>
      <c r="AB51" s="99" t="str">
        <f>_xlfn.XLOOKUP($A51,Лист1!$A:$A,Лист1!K:K,"",0)</f>
        <v/>
      </c>
      <c r="AC51" s="99" t="str">
        <f>_xlfn.XLOOKUP($A51,Лист1!$A:$A,Лист1!L:L,"",0)</f>
        <v/>
      </c>
      <c r="AD51" s="99" t="str">
        <f>_xlfn.XLOOKUP($A51,Лист1!$A:$A,Лист1!M:M,"",0)</f>
        <v/>
      </c>
      <c r="AE51" s="99" t="str">
        <f>_xlfn.XLOOKUP($A51,Лист1!$A:$A,Лист1!N:N,"",0)</f>
        <v/>
      </c>
      <c r="AF51" s="99" t="str">
        <f>_xlfn.XLOOKUP($A51,Лист1!$A:$A,Лист1!O:O,"",0)</f>
        <v/>
      </c>
      <c r="AG51" s="99" t="str">
        <f>_xlfn.XLOOKUP($A51,Лист1!$A:$A,Лист1!P:P,"",0)</f>
        <v/>
      </c>
      <c r="AH51" s="99" t="str">
        <f>_xlfn.XLOOKUP($A51,Лист1!$A:$A,Лист1!Q:Q,"",0)</f>
        <v/>
      </c>
      <c r="AT51" s="103" t="str">
        <f t="shared" si="21"/>
        <v/>
      </c>
      <c r="AU51" s="103" t="s">
        <v>430</v>
      </c>
      <c r="AV51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ca="1" si="29"/>
        <v>Италия</v>
      </c>
      <c r="AX51" s="106">
        <f t="shared" si="22"/>
        <v>0.1</v>
      </c>
      <c r="AY51" s="103">
        <f t="shared" si="23"/>
        <v>0.15000000000000002</v>
      </c>
      <c r="AZ51" s="103" t="str">
        <f t="shared" si="24"/>
        <v>Требуются кол-во и нетто</v>
      </c>
      <c r="BA51" s="103" t="str">
        <f t="shared" si="25"/>
        <v>Требуются кол-во и брутто</v>
      </c>
      <c r="BB51" s="107">
        <v>3362.4</v>
      </c>
      <c r="BC51" s="125" t="str">
        <f t="shared" si="26"/>
        <v>Требуются кол-во и цена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7"/>
        <v>-</v>
      </c>
    </row>
    <row r="52" spans="1:58" ht="103.5" customHeight="1">
      <c r="A52" s="103" t="str">
        <f t="shared" si="20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6514</v>
      </c>
      <c r="D52" s="145" t="s">
        <v>6580</v>
      </c>
      <c r="E52" s="103" t="str">
        <f>IF(F52&lt;&gt;"",IFERROR(VLOOKUP(F52,Категории!A:B,2,0),""),"Требуется категория")</f>
        <v>Шапки</v>
      </c>
      <c r="F52" s="103" t="s">
        <v>340</v>
      </c>
      <c r="G52" s="102" t="s">
        <v>420</v>
      </c>
      <c r="H52" s="103" t="s">
        <v>389</v>
      </c>
      <c r="J52" s="103" t="s">
        <v>6537</v>
      </c>
      <c r="K52" s="108">
        <v>22</v>
      </c>
      <c r="L52" s="147" t="s">
        <v>71</v>
      </c>
      <c r="M52" s="115"/>
      <c r="N52" s="101"/>
      <c r="O52" s="101"/>
      <c r="P52" s="101"/>
      <c r="Q52" s="145" t="s">
        <v>5516</v>
      </c>
      <c r="R52" s="101"/>
      <c r="S52" s="102" t="s">
        <v>44</v>
      </c>
      <c r="T52" s="103" t="s">
        <v>34</v>
      </c>
      <c r="U52" s="103" t="s">
        <v>6595</v>
      </c>
      <c r="V52" s="99" t="str">
        <f>_xlfn.XLOOKUP($A52,Лист1!$A:$A,Лист1!G:G,"",0)</f>
        <v/>
      </c>
      <c r="Y52" s="99" t="str">
        <f>_xlfn.XLOOKUP($A52,Лист1!$A:$A,Лист1!H:H,"",0)</f>
        <v/>
      </c>
      <c r="Z52" s="99" t="str">
        <f>_xlfn.XLOOKUP($A52,Лист1!$A:$A,Лист1!I:I,"",0)</f>
        <v/>
      </c>
      <c r="AA52" s="99" t="str">
        <f>_xlfn.XLOOKUP($A52,Лист1!$A:$A,Лист1!J:J,"",0)</f>
        <v/>
      </c>
      <c r="AB52" s="99" t="str">
        <f>_xlfn.XLOOKUP($A52,Лист1!$A:$A,Лист1!K:K,"",0)</f>
        <v/>
      </c>
      <c r="AC52" s="99" t="str">
        <f>_xlfn.XLOOKUP($A52,Лист1!$A:$A,Лист1!L:L,"",0)</f>
        <v/>
      </c>
      <c r="AD52" s="99" t="str">
        <f>_xlfn.XLOOKUP($A52,Лист1!$A:$A,Лист1!M:M,"",0)</f>
        <v/>
      </c>
      <c r="AE52" s="99" t="str">
        <f>_xlfn.XLOOKUP($A52,Лист1!$A:$A,Лист1!N:N,"",0)</f>
        <v/>
      </c>
      <c r="AF52" s="99" t="str">
        <f>_xlfn.XLOOKUP($A52,Лист1!$A:$A,Лист1!O:O,"",0)</f>
        <v/>
      </c>
      <c r="AG52" s="99" t="str">
        <f>_xlfn.XLOOKUP($A52,Лист1!$A:$A,Лист1!P:P,"",0)</f>
        <v/>
      </c>
      <c r="AH52" s="99" t="str">
        <f>_xlfn.XLOOKUP($A52,Лист1!$A:$A,Лист1!Q:Q,"",0)</f>
        <v/>
      </c>
      <c r="AT52" s="103" t="str">
        <f t="shared" si="21"/>
        <v/>
      </c>
      <c r="AU52" s="103" t="s">
        <v>430</v>
      </c>
      <c r="AV52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9"/>
        <v>Италия</v>
      </c>
      <c r="AX52" s="106">
        <f t="shared" si="22"/>
        <v>0.1</v>
      </c>
      <c r="AY52" s="103">
        <f t="shared" si="23"/>
        <v>0.15000000000000002</v>
      </c>
      <c r="AZ52" s="103" t="str">
        <f t="shared" si="24"/>
        <v>Требуются кол-во и нетто</v>
      </c>
      <c r="BA52" s="103" t="str">
        <f t="shared" si="25"/>
        <v>Требуются кол-во и брутто</v>
      </c>
      <c r="BB52" s="107">
        <v>3362.4</v>
      </c>
      <c r="BC52" s="125" t="str">
        <f t="shared" si="26"/>
        <v>Требуются кол-во и цена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7"/>
        <v>-</v>
      </c>
    </row>
    <row r="53" spans="1:58" ht="105.95" customHeight="1">
      <c r="A53" s="103" t="str">
        <f t="shared" si="20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6514</v>
      </c>
      <c r="D53" s="145" t="s">
        <v>6580</v>
      </c>
      <c r="E53" s="103" t="str">
        <f>IF(F53&lt;&gt;"",IFERROR(VLOOKUP(F53,Категории!A:B,2,0),""),"Требуется категория")</f>
        <v>Шапки</v>
      </c>
      <c r="F53" s="103" t="s">
        <v>340</v>
      </c>
      <c r="G53" s="102" t="s">
        <v>420</v>
      </c>
      <c r="H53" s="103" t="s">
        <v>389</v>
      </c>
      <c r="J53" s="103" t="s">
        <v>6537</v>
      </c>
      <c r="K53" s="108">
        <v>68</v>
      </c>
      <c r="L53" s="147" t="s">
        <v>86</v>
      </c>
      <c r="M53" s="115"/>
      <c r="N53" s="101"/>
      <c r="O53" s="101"/>
      <c r="P53" s="101"/>
      <c r="Q53" s="145" t="s">
        <v>5516</v>
      </c>
      <c r="R53" s="101"/>
      <c r="S53" s="102" t="s">
        <v>44</v>
      </c>
      <c r="T53" s="103" t="s">
        <v>34</v>
      </c>
      <c r="U53" s="103" t="s">
        <v>6595</v>
      </c>
      <c r="V53" s="99" t="str">
        <f>_xlfn.XLOOKUP($A53,Лист1!$A:$A,Лист1!G:G,"",0)</f>
        <v/>
      </c>
      <c r="Y53" s="99" t="str">
        <f>_xlfn.XLOOKUP($A53,Лист1!$A:$A,Лист1!H:H,"",0)</f>
        <v/>
      </c>
      <c r="Z53" s="99" t="str">
        <f>_xlfn.XLOOKUP($A53,Лист1!$A:$A,Лист1!I:I,"",0)</f>
        <v/>
      </c>
      <c r="AA53" s="99" t="str">
        <f>_xlfn.XLOOKUP($A53,Лист1!$A:$A,Лист1!J:J,"",0)</f>
        <v/>
      </c>
      <c r="AB53" s="99" t="str">
        <f>_xlfn.XLOOKUP($A53,Лист1!$A:$A,Лист1!K:K,"",0)</f>
        <v/>
      </c>
      <c r="AC53" s="99" t="str">
        <f>_xlfn.XLOOKUP($A53,Лист1!$A:$A,Лист1!L:L,"",0)</f>
        <v/>
      </c>
      <c r="AD53" s="99" t="str">
        <f>_xlfn.XLOOKUP($A53,Лист1!$A:$A,Лист1!M:M,"",0)</f>
        <v/>
      </c>
      <c r="AE53" s="99" t="str">
        <f>_xlfn.XLOOKUP($A53,Лист1!$A:$A,Лист1!N:N,"",0)</f>
        <v/>
      </c>
      <c r="AF53" s="99" t="str">
        <f>_xlfn.XLOOKUP($A53,Лист1!$A:$A,Лист1!O:O,"",0)</f>
        <v/>
      </c>
      <c r="AG53" s="99" t="str">
        <f>_xlfn.XLOOKUP($A53,Лист1!$A:$A,Лист1!P:P,"",0)</f>
        <v/>
      </c>
      <c r="AH53" s="99" t="str">
        <f>_xlfn.XLOOKUP($A53,Лист1!$A:$A,Лист1!Q:Q,"",0)</f>
        <v/>
      </c>
      <c r="AT53" s="103" t="str">
        <f t="shared" si="21"/>
        <v/>
      </c>
      <c r="AU53" s="103" t="s">
        <v>430</v>
      </c>
      <c r="AV53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9"/>
        <v>Италия</v>
      </c>
      <c r="AX53" s="106">
        <f t="shared" si="22"/>
        <v>0.1</v>
      </c>
      <c r="AY53" s="103">
        <f t="shared" si="23"/>
        <v>0.15000000000000002</v>
      </c>
      <c r="AZ53" s="103" t="str">
        <f t="shared" si="24"/>
        <v>Требуются кол-во и нетто</v>
      </c>
      <c r="BA53" s="103" t="str">
        <f t="shared" si="25"/>
        <v>Требуются кол-во и брутто</v>
      </c>
      <c r="BB53" s="107">
        <v>3362.4</v>
      </c>
      <c r="BC53" s="125" t="str">
        <f t="shared" si="26"/>
        <v>Требуются кол-во и цена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7"/>
        <v>-</v>
      </c>
    </row>
    <row r="54" spans="1:58" ht="110.65" customHeight="1">
      <c r="A54" s="103" t="str">
        <f t="shared" si="20"/>
        <v>77211235</v>
      </c>
      <c r="B54" s="98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02-744-11</v>
      </c>
      <c r="C54" s="104" t="s">
        <v>6515</v>
      </c>
      <c r="D54" s="145" t="s">
        <v>6581</v>
      </c>
      <c r="E54" s="103" t="str">
        <f>IF(F54&lt;&gt;"",IFERROR(VLOOKUP(F54,Категории!A:B,2,0),""),"Требуется категория")</f>
        <v>Бейсболки</v>
      </c>
      <c r="F54" s="103" t="s">
        <v>6596</v>
      </c>
      <c r="G54" s="102" t="s">
        <v>420</v>
      </c>
      <c r="H54" s="103" t="s">
        <v>388</v>
      </c>
      <c r="J54" s="103" t="s">
        <v>6537</v>
      </c>
      <c r="K54" s="108">
        <v>5</v>
      </c>
      <c r="L54" s="147" t="s">
        <v>60</v>
      </c>
      <c r="M54" s="115"/>
      <c r="N54" s="101"/>
      <c r="O54" s="101"/>
      <c r="P54" s="101"/>
      <c r="Q54" s="145" t="s">
        <v>908</v>
      </c>
      <c r="R54" s="101"/>
      <c r="S54" s="102" t="s">
        <v>43</v>
      </c>
      <c r="T54" s="103" t="s">
        <v>15</v>
      </c>
      <c r="U54" s="103" t="s">
        <v>6595</v>
      </c>
      <c r="V54" s="99" t="str">
        <f>_xlfn.XLOOKUP($A54,Лист1!$A:$A,Лист1!G:G,"",0)</f>
        <v/>
      </c>
      <c r="Y54" s="99" t="str">
        <f>_xlfn.XLOOKUP($A54,Лист1!$A:$A,Лист1!H:H,"",0)</f>
        <v/>
      </c>
      <c r="Z54" s="99" t="str">
        <f>_xlfn.XLOOKUP($A54,Лист1!$A:$A,Лист1!I:I,"",0)</f>
        <v/>
      </c>
      <c r="AA54" s="99" t="str">
        <f>_xlfn.XLOOKUP($A54,Лист1!$A:$A,Лист1!J:J,"",0)</f>
        <v/>
      </c>
      <c r="AB54" s="99" t="str">
        <f>_xlfn.XLOOKUP($A54,Лист1!$A:$A,Лист1!K:K,"",0)</f>
        <v/>
      </c>
      <c r="AC54" s="99" t="str">
        <f>_xlfn.XLOOKUP($A54,Лист1!$A:$A,Лист1!L:L,"",0)</f>
        <v/>
      </c>
      <c r="AD54" s="99" t="str">
        <f>_xlfn.XLOOKUP($A54,Лист1!$A:$A,Лист1!M:M,"",0)</f>
        <v/>
      </c>
      <c r="AE54" s="99" t="str">
        <f>_xlfn.XLOOKUP($A54,Лист1!$A:$A,Лист1!N:N,"",0)</f>
        <v/>
      </c>
      <c r="AF54" s="99" t="str">
        <f>_xlfn.XLOOKUP($A54,Лист1!$A:$A,Лист1!O:O,"",0)</f>
        <v/>
      </c>
      <c r="AG54" s="99" t="str">
        <f>_xlfn.XLOOKUP($A54,Лист1!$A:$A,Лист1!P:P,"",0)</f>
        <v/>
      </c>
      <c r="AH54" s="99" t="str">
        <f>_xlfn.XLOOKUP($A54,Лист1!$A:$A,Лист1!Q:Q,"",0)</f>
        <v/>
      </c>
      <c r="AT54" s="103" t="str">
        <f t="shared" si="21"/>
        <v/>
      </c>
      <c r="AU54" s="103" t="s">
        <v>423</v>
      </c>
      <c r="AV54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4" s="103" t="str">
        <f t="shared" ca="1" si="29"/>
        <v>Китай</v>
      </c>
      <c r="AX54" s="106">
        <f t="shared" si="22"/>
        <v>0.1</v>
      </c>
      <c r="AY54" s="103">
        <f t="shared" si="23"/>
        <v>0.15000000000000002</v>
      </c>
      <c r="AZ54" s="103" t="str">
        <f t="shared" si="24"/>
        <v>Требуются кол-во и нетто</v>
      </c>
      <c r="BA54" s="103" t="str">
        <f t="shared" si="25"/>
        <v>Требуются кол-во и брутто</v>
      </c>
      <c r="BB54" s="107">
        <v>2079.36</v>
      </c>
      <c r="BC54" s="125" t="str">
        <f t="shared" si="26"/>
        <v>Требуются кол-во и цена</v>
      </c>
      <c r="BD54" s="98">
        <f>IF(A54&lt;&gt;"",IF(_xlfn.XLOOKUP(A54,'1C'!A:A,'1C'!A:A,0,0)&gt;0,1,0),"")</f>
        <v>0</v>
      </c>
      <c r="BE54" s="98">
        <f>IF(C54&lt;&gt;"",IF(_xlfn.XLOOKUP(TEXT(C54,"###"),'1C'!W:W,'1C'!D:D,0,0)&gt;0,0,1),"")</f>
        <v>1</v>
      </c>
      <c r="BF54" s="98" t="str">
        <f t="shared" si="27"/>
        <v>-</v>
      </c>
    </row>
    <row r="55" spans="1:58" ht="98.1" customHeight="1">
      <c r="A55" s="103" t="str">
        <f t="shared" si="20"/>
        <v>77211292</v>
      </c>
      <c r="B55" s="98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02-745-06</v>
      </c>
      <c r="C55" s="104" t="s">
        <v>6516</v>
      </c>
      <c r="D55" s="145" t="s">
        <v>6582</v>
      </c>
      <c r="E55" s="103" t="str">
        <f>IF(F55&lt;&gt;"",IFERROR(VLOOKUP(F55,Категории!A:B,2,0),""),"Требуется категория")</f>
        <v>Бейсболки</v>
      </c>
      <c r="F55" s="103" t="s">
        <v>6596</v>
      </c>
      <c r="G55" s="102" t="s">
        <v>420</v>
      </c>
      <c r="H55" s="103" t="s">
        <v>388</v>
      </c>
      <c r="J55" s="103" t="s">
        <v>6537</v>
      </c>
      <c r="K55" s="108">
        <v>2</v>
      </c>
      <c r="L55" s="146" t="s">
        <v>71</v>
      </c>
      <c r="M55" s="115"/>
      <c r="N55" s="101"/>
      <c r="O55" s="101"/>
      <c r="P55" s="101"/>
      <c r="Q55" s="145" t="s">
        <v>908</v>
      </c>
      <c r="R55" s="101"/>
      <c r="S55" s="102" t="s">
        <v>43</v>
      </c>
      <c r="T55" s="103" t="s">
        <v>15</v>
      </c>
      <c r="U55" s="103" t="s">
        <v>6595</v>
      </c>
      <c r="V55" s="99" t="str">
        <f>_xlfn.XLOOKUP($A55,Лист1!$A:$A,Лист1!G:G,"",0)</f>
        <v/>
      </c>
      <c r="Y55" s="99" t="str">
        <f>_xlfn.XLOOKUP($A55,Лист1!$A:$A,Лист1!H:H,"",0)</f>
        <v/>
      </c>
      <c r="Z55" s="99" t="str">
        <f>_xlfn.XLOOKUP($A55,Лист1!$A:$A,Лист1!I:I,"",0)</f>
        <v/>
      </c>
      <c r="AA55" s="99" t="str">
        <f>_xlfn.XLOOKUP($A55,Лист1!$A:$A,Лист1!J:J,"",0)</f>
        <v/>
      </c>
      <c r="AB55" s="99" t="str">
        <f>_xlfn.XLOOKUP($A55,Лист1!$A:$A,Лист1!K:K,"",0)</f>
        <v/>
      </c>
      <c r="AC55" s="99" t="str">
        <f>_xlfn.XLOOKUP($A55,Лист1!$A:$A,Лист1!L:L,"",0)</f>
        <v/>
      </c>
      <c r="AD55" s="99" t="str">
        <f>_xlfn.XLOOKUP($A55,Лист1!$A:$A,Лист1!M:M,"",0)</f>
        <v/>
      </c>
      <c r="AE55" s="99" t="str">
        <f>_xlfn.XLOOKUP($A55,Лист1!$A:$A,Лист1!N:N,"",0)</f>
        <v/>
      </c>
      <c r="AF55" s="99" t="str">
        <f>_xlfn.XLOOKUP($A55,Лист1!$A:$A,Лист1!O:O,"",0)</f>
        <v/>
      </c>
      <c r="AG55" s="99" t="str">
        <f>_xlfn.XLOOKUP($A55,Лист1!$A:$A,Лист1!P:P,"",0)</f>
        <v/>
      </c>
      <c r="AH55" s="99" t="str">
        <f>_xlfn.XLOOKUP($A55,Лист1!$A:$A,Лист1!Q:Q,"",0)</f>
        <v/>
      </c>
      <c r="AT55" s="103" t="str">
        <f t="shared" si="21"/>
        <v/>
      </c>
      <c r="AU55" s="103" t="s">
        <v>423</v>
      </c>
      <c r="AV55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5" s="103" t="str">
        <f t="shared" ca="1" si="29"/>
        <v>Китай</v>
      </c>
      <c r="AX55" s="106">
        <f t="shared" si="22"/>
        <v>0.1</v>
      </c>
      <c r="AY55" s="103">
        <f t="shared" si="23"/>
        <v>0.15000000000000002</v>
      </c>
      <c r="AZ55" s="103" t="str">
        <f t="shared" si="24"/>
        <v>Требуются кол-во и нетто</v>
      </c>
      <c r="BA55" s="103" t="str">
        <f t="shared" si="25"/>
        <v>Требуются кол-во и брутто</v>
      </c>
      <c r="BB55" s="107">
        <v>1658.8799999999999</v>
      </c>
      <c r="BC55" s="125" t="str">
        <f t="shared" si="26"/>
        <v>Требуются кол-во и цена</v>
      </c>
      <c r="BD55" s="98">
        <f>IF(A55&lt;&gt;"",IF(_xlfn.XLOOKUP(A55,'1C'!A:A,'1C'!A:A,0,0)&gt;0,1,0),"")</f>
        <v>0</v>
      </c>
      <c r="BE55" s="98">
        <f>IF(C55&lt;&gt;"",IF(_xlfn.XLOOKUP(TEXT(C55,"###"),'1C'!W:W,'1C'!D:D,0,0)&gt;0,0,1),"")</f>
        <v>1</v>
      </c>
      <c r="BF55" s="98" t="str">
        <f t="shared" si="27"/>
        <v>-</v>
      </c>
    </row>
    <row r="56" spans="1:58" ht="98.1" customHeight="1">
      <c r="A56" s="103" t="str">
        <f t="shared" si="20"/>
        <v>6840532370</v>
      </c>
      <c r="B56" s="98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02-746-02</v>
      </c>
      <c r="C56" s="104" t="s">
        <v>6520</v>
      </c>
      <c r="D56" s="145" t="s">
        <v>6583</v>
      </c>
      <c r="E56" s="103" t="str">
        <f>IF(F56&lt;&gt;"",IFERROR(VLOOKUP(F56,Категории!A:B,2,0),""),"Требуется категория")</f>
        <v>Кепки</v>
      </c>
      <c r="F56" s="103" t="s">
        <v>318</v>
      </c>
      <c r="G56" s="102" t="s">
        <v>420</v>
      </c>
      <c r="H56" s="103" t="s">
        <v>388</v>
      </c>
      <c r="J56" s="103" t="s">
        <v>6537</v>
      </c>
      <c r="K56" s="108">
        <v>370</v>
      </c>
      <c r="L56" s="146" t="s">
        <v>63</v>
      </c>
      <c r="M56" s="115"/>
      <c r="N56" s="101"/>
      <c r="O56" s="101"/>
      <c r="P56" s="101"/>
      <c r="Q56" s="145" t="s">
        <v>6592</v>
      </c>
      <c r="R56" s="101"/>
      <c r="S56" s="102" t="s">
        <v>44</v>
      </c>
      <c r="T56" s="103" t="s">
        <v>15</v>
      </c>
      <c r="U56" s="103" t="s">
        <v>6595</v>
      </c>
      <c r="V56" s="99" t="str">
        <f>_xlfn.XLOOKUP($A56,Лист1!$A:$A,Лист1!G:G,"",0)</f>
        <v/>
      </c>
      <c r="Y56" s="99" t="str">
        <f>_xlfn.XLOOKUP($A56,Лист1!$A:$A,Лист1!H:H,"",0)</f>
        <v/>
      </c>
      <c r="Z56" s="99" t="str">
        <f>_xlfn.XLOOKUP($A56,Лист1!$A:$A,Лист1!I:I,"",0)</f>
        <v/>
      </c>
      <c r="AA56" s="99" t="str">
        <f>_xlfn.XLOOKUP($A56,Лист1!$A:$A,Лист1!J:J,"",0)</f>
        <v/>
      </c>
      <c r="AB56" s="99" t="str">
        <f>_xlfn.XLOOKUP($A56,Лист1!$A:$A,Лист1!K:K,"",0)</f>
        <v/>
      </c>
      <c r="AC56" s="99" t="str">
        <f>_xlfn.XLOOKUP($A56,Лист1!$A:$A,Лист1!L:L,"",0)</f>
        <v/>
      </c>
      <c r="AD56" s="99" t="str">
        <f>_xlfn.XLOOKUP($A56,Лист1!$A:$A,Лист1!M:M,"",0)</f>
        <v/>
      </c>
      <c r="AE56" s="99" t="str">
        <f>_xlfn.XLOOKUP($A56,Лист1!$A:$A,Лист1!N:N,"",0)</f>
        <v/>
      </c>
      <c r="AF56" s="99" t="str">
        <f>_xlfn.XLOOKUP($A56,Лист1!$A:$A,Лист1!O:O,"",0)</f>
        <v/>
      </c>
      <c r="AG56" s="99" t="str">
        <f>_xlfn.XLOOKUP($A56,Лист1!$A:$A,Лист1!P:P,"",0)</f>
        <v/>
      </c>
      <c r="AH56" s="99" t="str">
        <f>_xlfn.XLOOKUP($A56,Лист1!$A:$A,Лист1!Q:Q,"",0)</f>
        <v/>
      </c>
      <c r="AT56" s="103" t="str">
        <f t="shared" si="21"/>
        <v/>
      </c>
      <c r="AU56" s="103">
        <f>IF(A56&lt;&gt;"",_xlfn.XLOOKUP(_xlfn.XLOOKUP(A56,'1C'!A:A,'1C'!O:O,_xlfn.XLOOKUP(C56,'1C'!W:W,'1C'!O:O,"",0),0),Settings!N:N,Settings!O:O,"",0),"")</f>
        <v>0</v>
      </c>
      <c r="AV56" s="101"/>
      <c r="AW56" s="103" t="s">
        <v>6538</v>
      </c>
      <c r="AX56" s="106">
        <f t="shared" si="22"/>
        <v>0.1</v>
      </c>
      <c r="AY56" s="103">
        <f t="shared" si="23"/>
        <v>0.15000000000000002</v>
      </c>
      <c r="AZ56" s="103" t="str">
        <f t="shared" si="24"/>
        <v>Требуются кол-во и нетто</v>
      </c>
      <c r="BA56" s="103" t="str">
        <f t="shared" si="25"/>
        <v>Требуются кол-во и брутто</v>
      </c>
      <c r="BB56" s="107">
        <v>4213.4400000000005</v>
      </c>
      <c r="BC56" s="125" t="str">
        <f t="shared" si="26"/>
        <v>Требуются кол-во и цена</v>
      </c>
      <c r="BD56" s="98">
        <f>IF(A56&lt;&gt;"",IF(_xlfn.XLOOKUP(A56,'1C'!A:A,'1C'!A:A,0,0)&gt;0,1,0),"")</f>
        <v>0</v>
      </c>
      <c r="BE56" s="98">
        <f>IF(C56&lt;&gt;"",IF(_xlfn.XLOOKUP(TEXT(C56,"###"),'1C'!W:W,'1C'!D:D,0,0)&gt;0,0,1),"")</f>
        <v>1</v>
      </c>
      <c r="BF56" s="98" t="str">
        <f t="shared" si="27"/>
        <v>-</v>
      </c>
    </row>
    <row r="57" spans="1:58" ht="128.1" customHeight="1">
      <c r="A57" s="103" t="str">
        <f t="shared" si="20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6530</v>
      </c>
      <c r="D57" s="145" t="s">
        <v>6584</v>
      </c>
      <c r="E57" s="103" t="str">
        <f>IF(F57&lt;&gt;"",IFERROR(VLOOKUP(F57,Категории!A:B,2,0),""),"Требуется категория")</f>
        <v>Шапки</v>
      </c>
      <c r="F57" s="103" t="s">
        <v>340</v>
      </c>
      <c r="G57" s="103" t="s">
        <v>420</v>
      </c>
      <c r="H57" s="103" t="s">
        <v>389</v>
      </c>
      <c r="J57" s="103" t="s">
        <v>6537</v>
      </c>
      <c r="K57" s="108">
        <v>26</v>
      </c>
      <c r="L57" s="146" t="s">
        <v>71</v>
      </c>
      <c r="N57" s="101"/>
      <c r="O57" s="101"/>
      <c r="P57" s="101"/>
      <c r="Q57" s="145" t="s">
        <v>1018</v>
      </c>
      <c r="R57" s="101"/>
      <c r="S57" s="102" t="s">
        <v>44</v>
      </c>
      <c r="T57" s="103" t="s">
        <v>34</v>
      </c>
      <c r="U57" s="103" t="s">
        <v>6595</v>
      </c>
      <c r="V57" s="99" t="str">
        <f>_xlfn.XLOOKUP($A57,Лист1!$A:$A,Лист1!G:G,"",0)</f>
        <v/>
      </c>
      <c r="Y57" s="99" t="str">
        <f>_xlfn.XLOOKUP($A57,Лист1!$A:$A,Лист1!H:H,"",0)</f>
        <v/>
      </c>
      <c r="Z57" s="99" t="str">
        <f>_xlfn.XLOOKUP($A57,Лист1!$A:$A,Лист1!I:I,"",0)</f>
        <v/>
      </c>
      <c r="AA57" s="99" t="str">
        <f>_xlfn.XLOOKUP($A57,Лист1!$A:$A,Лист1!J:J,"",0)</f>
        <v/>
      </c>
      <c r="AB57" s="99" t="str">
        <f>_xlfn.XLOOKUP($A57,Лист1!$A:$A,Лист1!K:K,"",0)</f>
        <v/>
      </c>
      <c r="AC57" s="99" t="str">
        <f>_xlfn.XLOOKUP($A57,Лист1!$A:$A,Лист1!L:L,"",0)</f>
        <v/>
      </c>
      <c r="AD57" s="99" t="str">
        <f>_xlfn.XLOOKUP($A57,Лист1!$A:$A,Лист1!M:M,"",0)</f>
        <v/>
      </c>
      <c r="AE57" s="99" t="str">
        <f>_xlfn.XLOOKUP($A57,Лист1!$A:$A,Лист1!N:N,"",0)</f>
        <v/>
      </c>
      <c r="AF57" s="99" t="str">
        <f>_xlfn.XLOOKUP($A57,Лист1!$A:$A,Лист1!O:O,"",0)</f>
        <v/>
      </c>
      <c r="AG57" s="99" t="str">
        <f>_xlfn.XLOOKUP($A57,Лист1!$A:$A,Лист1!P:P,"",0)</f>
        <v/>
      </c>
      <c r="AH57" s="99" t="str">
        <f>_xlfn.XLOOKUP($A57,Лист1!$A:$A,Лист1!Q:Q,"",0)</f>
        <v/>
      </c>
      <c r="AT57" s="103" t="str">
        <f t="shared" si="21"/>
        <v/>
      </c>
      <c r="AU57" s="103">
        <f>IF(A57&lt;&gt;"",_xlfn.XLOOKUP(_xlfn.XLOOKUP(A57,'1C'!A:A,'1C'!O:O,_xlfn.XLOOKUP(C57,'1C'!W:W,'1C'!O:O,"",0),0),Settings!N:N,Settings!O:O,"",0),"")</f>
        <v>0</v>
      </c>
      <c r="AV57" s="101"/>
      <c r="AW57" s="103" t="s">
        <v>6542</v>
      </c>
      <c r="AX57" s="106">
        <f t="shared" si="22"/>
        <v>0.1</v>
      </c>
      <c r="AY57" s="103">
        <f t="shared" si="23"/>
        <v>0.15000000000000002</v>
      </c>
      <c r="AZ57" s="103" t="str">
        <f t="shared" si="24"/>
        <v>Требуются кол-во и нетто</v>
      </c>
      <c r="BA57" s="103" t="str">
        <f t="shared" si="25"/>
        <v>Требуются кол-во и брутто</v>
      </c>
      <c r="BB57" s="107">
        <v>2509.92</v>
      </c>
      <c r="BC57" s="125" t="str">
        <f t="shared" si="26"/>
        <v>Требуются кол-во и цена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7"/>
        <v>-</v>
      </c>
    </row>
    <row r="58" spans="1:58" ht="130.35" customHeight="1">
      <c r="A58" s="103" t="str">
        <f t="shared" si="20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6530</v>
      </c>
      <c r="D58" s="145" t="s">
        <v>6584</v>
      </c>
      <c r="E58" s="103" t="str">
        <f>IF(F58&lt;&gt;"",IFERROR(VLOOKUP(F58,Категории!A:B,2,0),""),"Требуется категория")</f>
        <v>Шапки</v>
      </c>
      <c r="F58" s="103" t="s">
        <v>340</v>
      </c>
      <c r="G58" s="103" t="s">
        <v>420</v>
      </c>
      <c r="H58" s="103" t="s">
        <v>389</v>
      </c>
      <c r="J58" s="103" t="s">
        <v>6537</v>
      </c>
      <c r="K58" s="108">
        <v>38</v>
      </c>
      <c r="L58" s="146" t="s">
        <v>83</v>
      </c>
      <c r="N58" s="101"/>
      <c r="O58" s="101"/>
      <c r="P58" s="101"/>
      <c r="Q58" s="145" t="s">
        <v>1018</v>
      </c>
      <c r="R58" s="101"/>
      <c r="S58" s="102" t="s">
        <v>44</v>
      </c>
      <c r="T58" s="103" t="s">
        <v>34</v>
      </c>
      <c r="U58" s="103" t="s">
        <v>6595</v>
      </c>
      <c r="V58" s="99" t="str">
        <f>_xlfn.XLOOKUP($A58,Лист1!$A:$A,Лист1!G:G,"",0)</f>
        <v/>
      </c>
      <c r="Y58" s="99" t="str">
        <f>_xlfn.XLOOKUP($A58,Лист1!$A:$A,Лист1!H:H,"",0)</f>
        <v/>
      </c>
      <c r="Z58" s="99" t="str">
        <f>_xlfn.XLOOKUP($A58,Лист1!$A:$A,Лист1!I:I,"",0)</f>
        <v/>
      </c>
      <c r="AA58" s="99" t="str">
        <f>_xlfn.XLOOKUP($A58,Лист1!$A:$A,Лист1!J:J,"",0)</f>
        <v/>
      </c>
      <c r="AB58" s="99" t="str">
        <f>_xlfn.XLOOKUP($A58,Лист1!$A:$A,Лист1!K:K,"",0)</f>
        <v/>
      </c>
      <c r="AC58" s="99" t="str">
        <f>_xlfn.XLOOKUP($A58,Лист1!$A:$A,Лист1!L:L,"",0)</f>
        <v/>
      </c>
      <c r="AD58" s="99" t="str">
        <f>_xlfn.XLOOKUP($A58,Лист1!$A:$A,Лист1!M:M,"",0)</f>
        <v/>
      </c>
      <c r="AE58" s="99" t="str">
        <f>_xlfn.XLOOKUP($A58,Лист1!$A:$A,Лист1!N:N,"",0)</f>
        <v/>
      </c>
      <c r="AF58" s="99" t="str">
        <f>_xlfn.XLOOKUP($A58,Лист1!$A:$A,Лист1!O:O,"",0)</f>
        <v/>
      </c>
      <c r="AG58" s="99" t="str">
        <f>_xlfn.XLOOKUP($A58,Лист1!$A:$A,Лист1!P:P,"",0)</f>
        <v/>
      </c>
      <c r="AH58" s="99" t="str">
        <f>_xlfn.XLOOKUP($A58,Лист1!$A:$A,Лист1!Q:Q,"",0)</f>
        <v/>
      </c>
      <c r="AT58" s="103" t="str">
        <f t="shared" si="21"/>
        <v/>
      </c>
      <c r="AU58" s="103">
        <f>IF(A58&lt;&gt;"",_xlfn.XLOOKUP(_xlfn.XLOOKUP(A58,'1C'!A:A,'1C'!O:O,_xlfn.XLOOKUP(C58,'1C'!W:W,'1C'!O:O,"",0),0),Settings!N:N,Settings!O:O,"",0),"")</f>
        <v>0</v>
      </c>
      <c r="AV58" s="101"/>
      <c r="AW58" s="103" t="s">
        <v>6542</v>
      </c>
      <c r="AX58" s="106">
        <f t="shared" si="22"/>
        <v>0.1</v>
      </c>
      <c r="AY58" s="103">
        <f t="shared" si="23"/>
        <v>0.15000000000000002</v>
      </c>
      <c r="AZ58" s="103" t="str">
        <f t="shared" si="24"/>
        <v>Требуются кол-во и нетто</v>
      </c>
      <c r="BA58" s="103" t="str">
        <f t="shared" si="25"/>
        <v>Требуются кол-во и брутто</v>
      </c>
      <c r="BB58" s="107">
        <v>2509.92</v>
      </c>
      <c r="BC58" s="125" t="str">
        <f t="shared" si="26"/>
        <v>Требуются кол-во и цена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7"/>
        <v>-</v>
      </c>
    </row>
    <row r="59" spans="1:58" ht="98.1" customHeight="1">
      <c r="A59" s="103" t="str">
        <f t="shared" si="20"/>
        <v>859938136</v>
      </c>
      <c r="B59" s="98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02-748-08</v>
      </c>
      <c r="C59" s="104" t="s">
        <v>6532</v>
      </c>
      <c r="D59" s="145" t="s">
        <v>6585</v>
      </c>
      <c r="E59" s="103" t="str">
        <f>IF(F59&lt;&gt;"",IFERROR(VLOOKUP(F59,Категории!A:B,2,0),""),"Требуется категория")</f>
        <v>Шапки</v>
      </c>
      <c r="F59" s="103" t="s">
        <v>340</v>
      </c>
      <c r="G59" s="103" t="s">
        <v>420</v>
      </c>
      <c r="H59" s="103" t="s">
        <v>389</v>
      </c>
      <c r="J59" s="103" t="s">
        <v>6537</v>
      </c>
      <c r="K59" s="108">
        <v>36</v>
      </c>
      <c r="L59" s="146" t="s">
        <v>706</v>
      </c>
      <c r="N59" s="101"/>
      <c r="O59" s="101"/>
      <c r="P59" s="101"/>
      <c r="Q59" s="145" t="s">
        <v>1018</v>
      </c>
      <c r="R59" s="101"/>
      <c r="S59" s="102" t="s">
        <v>44</v>
      </c>
      <c r="T59" s="103" t="s">
        <v>34</v>
      </c>
      <c r="U59" s="103" t="s">
        <v>6595</v>
      </c>
      <c r="V59" s="99" t="str">
        <f>_xlfn.XLOOKUP($A59,Лист1!$A:$A,Лист1!G:G,"",0)</f>
        <v/>
      </c>
      <c r="Y59" s="99" t="str">
        <f>_xlfn.XLOOKUP($A59,Лист1!$A:$A,Лист1!H:H,"",0)</f>
        <v/>
      </c>
      <c r="Z59" s="99" t="str">
        <f>_xlfn.XLOOKUP($A59,Лист1!$A:$A,Лист1!I:I,"",0)</f>
        <v/>
      </c>
      <c r="AA59" s="99" t="str">
        <f>_xlfn.XLOOKUP($A59,Лист1!$A:$A,Лист1!J:J,"",0)</f>
        <v/>
      </c>
      <c r="AB59" s="99" t="str">
        <f>_xlfn.XLOOKUP($A59,Лист1!$A:$A,Лист1!K:K,"",0)</f>
        <v/>
      </c>
      <c r="AC59" s="99" t="str">
        <f>_xlfn.XLOOKUP($A59,Лист1!$A:$A,Лист1!L:L,"",0)</f>
        <v/>
      </c>
      <c r="AD59" s="99" t="str">
        <f>_xlfn.XLOOKUP($A59,Лист1!$A:$A,Лист1!M:M,"",0)</f>
        <v/>
      </c>
      <c r="AE59" s="99" t="str">
        <f>_xlfn.XLOOKUP($A59,Лист1!$A:$A,Лист1!N:N,"",0)</f>
        <v/>
      </c>
      <c r="AF59" s="99" t="str">
        <f>_xlfn.XLOOKUP($A59,Лист1!$A:$A,Лист1!O:O,"",0)</f>
        <v/>
      </c>
      <c r="AG59" s="99" t="str">
        <f>_xlfn.XLOOKUP($A59,Лист1!$A:$A,Лист1!P:P,"",0)</f>
        <v/>
      </c>
      <c r="AH59" s="99" t="str">
        <f>_xlfn.XLOOKUP($A59,Лист1!$A:$A,Лист1!Q:Q,"",0)</f>
        <v/>
      </c>
      <c r="AT59" s="103" t="str">
        <f t="shared" si="21"/>
        <v/>
      </c>
      <c r="AU59" s="103" t="s">
        <v>430</v>
      </c>
      <c r="AV59" s="102" t="str">
        <f t="shared" ref="AV59:AV66" ca="1" si="30">IF(AU59&lt;&gt;"",VLOOKUP(AU59,INDIRECT(SUBSTITUTE(IF(ISNUMBER(IFERROR(VALUE(LEFT(J59,1)),FALSE)),"_"&amp;J59,J59),"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9" s="103" t="str">
        <f t="shared" ref="AW59:AW66" ca="1" si="31">IF(AU59&lt;&gt;"",VLOOKUP(AU59,INDIRECT(SUBSTITUTE(IF(ISNUMBER(IFERROR(VALUE(LEFT(J59,1)),FALSE)),"_"&amp;J59,J59)," ","")&amp;"Manufactures"),2,0),"Требуется код страны")</f>
        <v>Италия</v>
      </c>
      <c r="AX59" s="106">
        <f t="shared" si="22"/>
        <v>0.1</v>
      </c>
      <c r="AY59" s="103">
        <f t="shared" si="23"/>
        <v>0.15000000000000002</v>
      </c>
      <c r="AZ59" s="103" t="str">
        <f t="shared" si="24"/>
        <v>Требуются кол-во и нетто</v>
      </c>
      <c r="BA59" s="103" t="str">
        <f t="shared" si="25"/>
        <v>Требуются кол-во и брутто</v>
      </c>
      <c r="BB59" s="107">
        <v>2509.92</v>
      </c>
      <c r="BC59" s="125" t="str">
        <f t="shared" si="26"/>
        <v>Требуются кол-во и цена</v>
      </c>
      <c r="BD59" s="98">
        <f>IF(A59&lt;&gt;"",IF(_xlfn.XLOOKUP(A59,'1C'!A:A,'1C'!A:A,0,0)&gt;0,1,0),"")</f>
        <v>0</v>
      </c>
      <c r="BE59" s="98">
        <f>IF(C59&lt;&gt;"",IF(_xlfn.XLOOKUP(TEXT(C59,"###"),'1C'!W:W,'1C'!D:D,0,0)&gt;0,0,1),"")</f>
        <v>1</v>
      </c>
      <c r="BF59" s="98" t="str">
        <f t="shared" si="27"/>
        <v>-</v>
      </c>
    </row>
    <row r="60" spans="1:58" ht="116.65" customHeight="1">
      <c r="A60" s="103" t="str">
        <f t="shared" si="20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6533</v>
      </c>
      <c r="D60" s="145" t="s">
        <v>6586</v>
      </c>
      <c r="E60" s="103" t="str">
        <f>IF(F60&lt;&gt;"",IFERROR(VLOOKUP(F60,Категории!A:B,2,0),""),"Требуется категория")</f>
        <v>Кепки</v>
      </c>
      <c r="F60" s="103" t="s">
        <v>318</v>
      </c>
      <c r="G60" s="103" t="s">
        <v>420</v>
      </c>
      <c r="H60" s="103" t="s">
        <v>389</v>
      </c>
      <c r="J60" s="103" t="s">
        <v>6537</v>
      </c>
      <c r="K60" s="108">
        <v>24</v>
      </c>
      <c r="L60" s="146" t="s">
        <v>152</v>
      </c>
      <c r="N60" s="101"/>
      <c r="O60" s="101"/>
      <c r="P60" s="101"/>
      <c r="Q60" s="145" t="s">
        <v>5505</v>
      </c>
      <c r="R60" s="101"/>
      <c r="S60" s="101"/>
      <c r="T60" s="103" t="s">
        <v>34</v>
      </c>
      <c r="U60" s="103" t="s">
        <v>6595</v>
      </c>
      <c r="V60" s="99" t="str">
        <f>_xlfn.XLOOKUP($A60,Лист1!$A:$A,Лист1!G:G,"",0)</f>
        <v/>
      </c>
      <c r="Y60" s="99" t="str">
        <f>_xlfn.XLOOKUP($A60,Лист1!$A:$A,Лист1!H:H,"",0)</f>
        <v/>
      </c>
      <c r="Z60" s="99" t="str">
        <f>_xlfn.XLOOKUP($A60,Лист1!$A:$A,Лист1!I:I,"",0)</f>
        <v/>
      </c>
      <c r="AA60" s="99" t="str">
        <f>_xlfn.XLOOKUP($A60,Лист1!$A:$A,Лист1!J:J,"",0)</f>
        <v/>
      </c>
      <c r="AB60" s="99" t="str">
        <f>_xlfn.XLOOKUP($A60,Лист1!$A:$A,Лист1!K:K,"",0)</f>
        <v/>
      </c>
      <c r="AC60" s="99" t="str">
        <f>_xlfn.XLOOKUP($A60,Лист1!$A:$A,Лист1!L:L,"",0)</f>
        <v/>
      </c>
      <c r="AD60" s="99" t="str">
        <f>_xlfn.XLOOKUP($A60,Лист1!$A:$A,Лист1!M:M,"",0)</f>
        <v/>
      </c>
      <c r="AE60" s="99" t="str">
        <f>_xlfn.XLOOKUP($A60,Лист1!$A:$A,Лист1!N:N,"",0)</f>
        <v/>
      </c>
      <c r="AF60" s="99" t="str">
        <f>_xlfn.XLOOKUP($A60,Лист1!$A:$A,Лист1!O:O,"",0)</f>
        <v/>
      </c>
      <c r="AG60" s="99" t="str">
        <f>_xlfn.XLOOKUP($A60,Лист1!$A:$A,Лист1!P:P,"",0)</f>
        <v/>
      </c>
      <c r="AH60" s="99" t="str">
        <f>_xlfn.XLOOKUP($A60,Лист1!$A:$A,Лист1!Q:Q,"",0)</f>
        <v/>
      </c>
      <c r="AT60" s="103" t="str">
        <f t="shared" si="21"/>
        <v/>
      </c>
      <c r="AU60" s="103" t="s">
        <v>430</v>
      </c>
      <c r="AV60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ca="1" si="31"/>
        <v>Италия</v>
      </c>
      <c r="AX60" s="106">
        <f t="shared" si="22"/>
        <v>0.1</v>
      </c>
      <c r="AY60" s="103">
        <f t="shared" si="23"/>
        <v>0.15000000000000002</v>
      </c>
      <c r="AZ60" s="103" t="str">
        <f t="shared" si="24"/>
        <v>Требуются кол-во и нетто</v>
      </c>
      <c r="BA60" s="103" t="str">
        <f t="shared" si="25"/>
        <v>Требуются кол-во и брутто</v>
      </c>
      <c r="BB60" s="107">
        <v>2509.92</v>
      </c>
      <c r="BC60" s="125" t="str">
        <f t="shared" si="26"/>
        <v>Требуются кол-во и цена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7"/>
        <v>-</v>
      </c>
    </row>
    <row r="61" spans="1:58" ht="130.15" customHeight="1">
      <c r="A61" s="103" t="str">
        <f t="shared" si="20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6533</v>
      </c>
      <c r="D61" s="145" t="s">
        <v>6586</v>
      </c>
      <c r="E61" s="103" t="str">
        <f>IF(F61&lt;&gt;"",IFERROR(VLOOKUP(F61,Категории!A:B,2,0),""),"Требуется категория")</f>
        <v>Кепки</v>
      </c>
      <c r="F61" s="103" t="s">
        <v>318</v>
      </c>
      <c r="G61" s="103" t="s">
        <v>420</v>
      </c>
      <c r="H61" s="103" t="s">
        <v>389</v>
      </c>
      <c r="J61" s="103" t="s">
        <v>6537</v>
      </c>
      <c r="K61" s="108">
        <v>26</v>
      </c>
      <c r="L61" s="146" t="s">
        <v>251</v>
      </c>
      <c r="N61" s="101"/>
      <c r="O61" s="101"/>
      <c r="P61" s="101"/>
      <c r="Q61" s="145" t="s">
        <v>5505</v>
      </c>
      <c r="R61" s="101"/>
      <c r="S61" s="101"/>
      <c r="T61" s="103" t="s">
        <v>34</v>
      </c>
      <c r="U61" s="103" t="s">
        <v>6595</v>
      </c>
      <c r="V61" s="99" t="str">
        <f>_xlfn.XLOOKUP($A61,Лист1!$A:$A,Лист1!G:G,"",0)</f>
        <v/>
      </c>
      <c r="Y61" s="99" t="str">
        <f>_xlfn.XLOOKUP($A61,Лист1!$A:$A,Лист1!H:H,"",0)</f>
        <v/>
      </c>
      <c r="Z61" s="99" t="str">
        <f>_xlfn.XLOOKUP($A61,Лист1!$A:$A,Лист1!I:I,"",0)</f>
        <v/>
      </c>
      <c r="AA61" s="99" t="str">
        <f>_xlfn.XLOOKUP($A61,Лист1!$A:$A,Лист1!J:J,"",0)</f>
        <v/>
      </c>
      <c r="AB61" s="99" t="str">
        <f>_xlfn.XLOOKUP($A61,Лист1!$A:$A,Лист1!K:K,"",0)</f>
        <v/>
      </c>
      <c r="AC61" s="99" t="str">
        <f>_xlfn.XLOOKUP($A61,Лист1!$A:$A,Лист1!L:L,"",0)</f>
        <v/>
      </c>
      <c r="AD61" s="99" t="str">
        <f>_xlfn.XLOOKUP($A61,Лист1!$A:$A,Лист1!M:M,"",0)</f>
        <v/>
      </c>
      <c r="AE61" s="99" t="str">
        <f>_xlfn.XLOOKUP($A61,Лист1!$A:$A,Лист1!N:N,"",0)</f>
        <v/>
      </c>
      <c r="AF61" s="99" t="str">
        <f>_xlfn.XLOOKUP($A61,Лист1!$A:$A,Лист1!O:O,"",0)</f>
        <v/>
      </c>
      <c r="AG61" s="99" t="str">
        <f>_xlfn.XLOOKUP($A61,Лист1!$A:$A,Лист1!P:P,"",0)</f>
        <v/>
      </c>
      <c r="AH61" s="99" t="str">
        <f>_xlfn.XLOOKUP($A61,Лист1!$A:$A,Лист1!Q:Q,"",0)</f>
        <v/>
      </c>
      <c r="AT61" s="103" t="str">
        <f t="shared" si="21"/>
        <v/>
      </c>
      <c r="AU61" s="103" t="s">
        <v>430</v>
      </c>
      <c r="AV61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31"/>
        <v>Италия</v>
      </c>
      <c r="AX61" s="106">
        <f t="shared" si="22"/>
        <v>0.1</v>
      </c>
      <c r="AY61" s="103">
        <f t="shared" si="23"/>
        <v>0.15000000000000002</v>
      </c>
      <c r="AZ61" s="103" t="str">
        <f t="shared" si="24"/>
        <v>Требуются кол-во и нетто</v>
      </c>
      <c r="BA61" s="103" t="str">
        <f t="shared" si="25"/>
        <v>Требуются кол-во и брутто</v>
      </c>
      <c r="BB61" s="107">
        <v>2509.92</v>
      </c>
      <c r="BC61" s="125" t="str">
        <f t="shared" si="26"/>
        <v>Требуются кол-во и цена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7"/>
        <v>-</v>
      </c>
    </row>
    <row r="62" spans="1:58" ht="134.44999999999999" customHeight="1">
      <c r="A62" s="103" t="str">
        <f t="shared" si="20"/>
        <v>85993821</v>
      </c>
      <c r="B62" s="98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02-750-09</v>
      </c>
      <c r="C62" s="104" t="s">
        <v>6534</v>
      </c>
      <c r="D62" s="145" t="s">
        <v>6585</v>
      </c>
      <c r="E62" s="103" t="str">
        <f>IF(F62&lt;&gt;"",IFERROR(VLOOKUP(F62,Категории!A:B,2,0),""),"Требуется категория")</f>
        <v>Шапки</v>
      </c>
      <c r="F62" s="103" t="s">
        <v>340</v>
      </c>
      <c r="G62" s="103" t="s">
        <v>420</v>
      </c>
      <c r="H62" s="103" t="s">
        <v>389</v>
      </c>
      <c r="J62" s="103" t="s">
        <v>6537</v>
      </c>
      <c r="K62" s="108">
        <v>1</v>
      </c>
      <c r="L62" s="146" t="s">
        <v>53</v>
      </c>
      <c r="N62" s="101"/>
      <c r="O62" s="101"/>
      <c r="P62" s="101"/>
      <c r="Q62" s="145" t="s">
        <v>1018</v>
      </c>
      <c r="R62" s="101"/>
      <c r="S62" s="102" t="s">
        <v>44</v>
      </c>
      <c r="T62" s="103" t="s">
        <v>34</v>
      </c>
      <c r="U62" s="103" t="s">
        <v>6595</v>
      </c>
      <c r="V62" s="99" t="str">
        <f>_xlfn.XLOOKUP($A62,Лист1!$A:$A,Лист1!G:G,"",0)</f>
        <v/>
      </c>
      <c r="Y62" s="99" t="str">
        <f>_xlfn.XLOOKUP($A62,Лист1!$A:$A,Лист1!H:H,"",0)</f>
        <v/>
      </c>
      <c r="Z62" s="99" t="str">
        <f>_xlfn.XLOOKUP($A62,Лист1!$A:$A,Лист1!I:I,"",0)</f>
        <v/>
      </c>
      <c r="AA62" s="99" t="str">
        <f>_xlfn.XLOOKUP($A62,Лист1!$A:$A,Лист1!J:J,"",0)</f>
        <v/>
      </c>
      <c r="AB62" s="99" t="str">
        <f>_xlfn.XLOOKUP($A62,Лист1!$A:$A,Лист1!K:K,"",0)</f>
        <v/>
      </c>
      <c r="AC62" s="99" t="str">
        <f>_xlfn.XLOOKUP($A62,Лист1!$A:$A,Лист1!L:L,"",0)</f>
        <v/>
      </c>
      <c r="AD62" s="99" t="str">
        <f>_xlfn.XLOOKUP($A62,Лист1!$A:$A,Лист1!M:M,"",0)</f>
        <v/>
      </c>
      <c r="AE62" s="99" t="str">
        <f>_xlfn.XLOOKUP($A62,Лист1!$A:$A,Лист1!N:N,"",0)</f>
        <v/>
      </c>
      <c r="AF62" s="99" t="str">
        <f>_xlfn.XLOOKUP($A62,Лист1!$A:$A,Лист1!O:O,"",0)</f>
        <v/>
      </c>
      <c r="AG62" s="99" t="str">
        <f>_xlfn.XLOOKUP($A62,Лист1!$A:$A,Лист1!P:P,"",0)</f>
        <v/>
      </c>
      <c r="AH62" s="99" t="str">
        <f>_xlfn.XLOOKUP($A62,Лист1!$A:$A,Лист1!Q:Q,"",0)</f>
        <v/>
      </c>
      <c r="AT62" s="103" t="str">
        <f t="shared" si="21"/>
        <v/>
      </c>
      <c r="AU62" s="103" t="s">
        <v>430</v>
      </c>
      <c r="AV62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2" s="103" t="str">
        <f t="shared" ca="1" si="31"/>
        <v>Италия</v>
      </c>
      <c r="AX62" s="106">
        <f t="shared" si="22"/>
        <v>0.1</v>
      </c>
      <c r="AY62" s="103">
        <f t="shared" si="23"/>
        <v>0.15000000000000002</v>
      </c>
      <c r="AZ62" s="103" t="str">
        <f t="shared" si="24"/>
        <v>Требуются кол-во и нетто</v>
      </c>
      <c r="BA62" s="103" t="str">
        <f t="shared" si="25"/>
        <v>Требуются кол-во и брутто</v>
      </c>
      <c r="BB62" s="107">
        <v>2930.4</v>
      </c>
      <c r="BC62" s="125" t="str">
        <f t="shared" si="26"/>
        <v>Требуются кол-во и цена</v>
      </c>
      <c r="BD62" s="98">
        <f>IF(A62&lt;&gt;"",IF(_xlfn.XLOOKUP(A62,'1C'!A:A,'1C'!A:A,0,0)&gt;0,1,0),"")</f>
        <v>0</v>
      </c>
      <c r="BE62" s="98">
        <f>IF(C62&lt;&gt;"",IF(_xlfn.XLOOKUP(TEXT(C62,"###"),'1C'!W:W,'1C'!D:D,0,0)&gt;0,0,1),"")</f>
        <v>1</v>
      </c>
      <c r="BF62" s="98" t="str">
        <f t="shared" si="27"/>
        <v>-</v>
      </c>
    </row>
    <row r="63" spans="1:58" ht="132.75" customHeight="1">
      <c r="A63" s="103" t="str">
        <f t="shared" si="20"/>
        <v>859938210</v>
      </c>
      <c r="B63" s="98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02-750-17</v>
      </c>
      <c r="C63" s="104" t="s">
        <v>6534</v>
      </c>
      <c r="D63" s="145" t="s">
        <v>6585</v>
      </c>
      <c r="E63" s="103" t="str">
        <f>IF(F63&lt;&gt;"",IFERROR(VLOOKUP(F63,Категории!A:B,2,0),""),"Требуется категория")</f>
        <v>Шапки</v>
      </c>
      <c r="F63" s="103" t="s">
        <v>340</v>
      </c>
      <c r="G63" s="103" t="s">
        <v>420</v>
      </c>
      <c r="H63" s="103" t="s">
        <v>389</v>
      </c>
      <c r="J63" s="103" t="s">
        <v>6537</v>
      </c>
      <c r="K63" s="108">
        <v>10</v>
      </c>
      <c r="L63" s="146" t="s">
        <v>57</v>
      </c>
      <c r="N63" s="101"/>
      <c r="O63" s="101"/>
      <c r="P63" s="101"/>
      <c r="Q63" s="145" t="s">
        <v>1018</v>
      </c>
      <c r="R63" s="101"/>
      <c r="S63" s="102" t="s">
        <v>44</v>
      </c>
      <c r="T63" s="103" t="s">
        <v>34</v>
      </c>
      <c r="U63" s="103" t="s">
        <v>6595</v>
      </c>
      <c r="V63" s="99" t="str">
        <f>_xlfn.XLOOKUP($A63,Лист1!$A:$A,Лист1!G:G,"",0)</f>
        <v/>
      </c>
      <c r="Y63" s="99" t="str">
        <f>_xlfn.XLOOKUP($A63,Лист1!$A:$A,Лист1!H:H,"",0)</f>
        <v/>
      </c>
      <c r="Z63" s="99" t="str">
        <f>_xlfn.XLOOKUP($A63,Лист1!$A:$A,Лист1!I:I,"",0)</f>
        <v/>
      </c>
      <c r="AA63" s="99" t="str">
        <f>_xlfn.XLOOKUP($A63,Лист1!$A:$A,Лист1!J:J,"",0)</f>
        <v/>
      </c>
      <c r="AB63" s="99" t="str">
        <f>_xlfn.XLOOKUP($A63,Лист1!$A:$A,Лист1!K:K,"",0)</f>
        <v/>
      </c>
      <c r="AC63" s="99" t="str">
        <f>_xlfn.XLOOKUP($A63,Лист1!$A:$A,Лист1!L:L,"",0)</f>
        <v/>
      </c>
      <c r="AD63" s="99" t="str">
        <f>_xlfn.XLOOKUP($A63,Лист1!$A:$A,Лист1!M:M,"",0)</f>
        <v/>
      </c>
      <c r="AE63" s="99" t="str">
        <f>_xlfn.XLOOKUP($A63,Лист1!$A:$A,Лист1!N:N,"",0)</f>
        <v/>
      </c>
      <c r="AF63" s="99" t="str">
        <f>_xlfn.XLOOKUP($A63,Лист1!$A:$A,Лист1!O:O,"",0)</f>
        <v/>
      </c>
      <c r="AG63" s="99" t="str">
        <f>_xlfn.XLOOKUP($A63,Лист1!$A:$A,Лист1!P:P,"",0)</f>
        <v/>
      </c>
      <c r="AH63" s="99" t="str">
        <f>_xlfn.XLOOKUP($A63,Лист1!$A:$A,Лист1!Q:Q,"",0)</f>
        <v/>
      </c>
      <c r="AT63" s="103" t="str">
        <f t="shared" si="21"/>
        <v/>
      </c>
      <c r="AU63" s="103" t="s">
        <v>430</v>
      </c>
      <c r="AV63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3" s="103" t="str">
        <f t="shared" ca="1" si="31"/>
        <v>Италия</v>
      </c>
      <c r="AX63" s="106">
        <f t="shared" si="22"/>
        <v>0.1</v>
      </c>
      <c r="AY63" s="103">
        <f t="shared" si="23"/>
        <v>0.15000000000000002</v>
      </c>
      <c r="AZ63" s="103" t="str">
        <f t="shared" si="24"/>
        <v>Требуются кол-во и нетто</v>
      </c>
      <c r="BA63" s="103" t="str">
        <f t="shared" si="25"/>
        <v>Требуются кол-во и брутто</v>
      </c>
      <c r="BB63" s="107">
        <v>2930.4</v>
      </c>
      <c r="BC63" s="125" t="str">
        <f t="shared" si="26"/>
        <v>Требуются кол-во и цена</v>
      </c>
      <c r="BD63" s="98">
        <f>IF(A63&lt;&gt;"",IF(_xlfn.XLOOKUP(A63,'1C'!A:A,'1C'!A:A,0,0)&gt;0,1,0),"")</f>
        <v>0</v>
      </c>
      <c r="BE63" s="98">
        <f>IF(C63&lt;&gt;"",IF(_xlfn.XLOOKUP(TEXT(C63,"###"),'1C'!W:W,'1C'!D:D,0,0)&gt;0,0,1),"")</f>
        <v>1</v>
      </c>
      <c r="BF63" s="98" t="str">
        <f t="shared" si="27"/>
        <v>-</v>
      </c>
    </row>
    <row r="64" spans="1:58" ht="132.75" customHeight="1">
      <c r="A64" s="103" t="str">
        <f t="shared" si="20"/>
        <v>859938230</v>
      </c>
      <c r="B64" s="98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02-750-80</v>
      </c>
      <c r="C64" s="104" t="s">
        <v>6534</v>
      </c>
      <c r="D64" s="145" t="s">
        <v>6585</v>
      </c>
      <c r="E64" s="103" t="str">
        <f>IF(F64&lt;&gt;"",IFERROR(VLOOKUP(F64,Категории!A:B,2,0),""),"Требуется категория")</f>
        <v>Шапки</v>
      </c>
      <c r="F64" s="103" t="s">
        <v>340</v>
      </c>
      <c r="G64" s="103" t="s">
        <v>420</v>
      </c>
      <c r="H64" s="103" t="s">
        <v>389</v>
      </c>
      <c r="J64" s="103" t="s">
        <v>6537</v>
      </c>
      <c r="K64" s="108">
        <v>30</v>
      </c>
      <c r="L64" s="146" t="s">
        <v>83</v>
      </c>
      <c r="N64" s="101"/>
      <c r="O64" s="101"/>
      <c r="P64" s="101"/>
      <c r="Q64" s="145" t="s">
        <v>1018</v>
      </c>
      <c r="R64" s="101"/>
      <c r="S64" s="102" t="s">
        <v>44</v>
      </c>
      <c r="T64" s="103" t="s">
        <v>34</v>
      </c>
      <c r="U64" s="103" t="s">
        <v>6595</v>
      </c>
      <c r="V64" s="99" t="str">
        <f>_xlfn.XLOOKUP($A64,Лист1!$A:$A,Лист1!G:G,"",0)</f>
        <v/>
      </c>
      <c r="Y64" s="99" t="str">
        <f>_xlfn.XLOOKUP($A64,Лист1!$A:$A,Лист1!H:H,"",0)</f>
        <v/>
      </c>
      <c r="Z64" s="99" t="str">
        <f>_xlfn.XLOOKUP($A64,Лист1!$A:$A,Лист1!I:I,"",0)</f>
        <v/>
      </c>
      <c r="AA64" s="99" t="str">
        <f>_xlfn.XLOOKUP($A64,Лист1!$A:$A,Лист1!J:J,"",0)</f>
        <v/>
      </c>
      <c r="AB64" s="99" t="str">
        <f>_xlfn.XLOOKUP($A64,Лист1!$A:$A,Лист1!K:K,"",0)</f>
        <v/>
      </c>
      <c r="AC64" s="99" t="str">
        <f>_xlfn.XLOOKUP($A64,Лист1!$A:$A,Лист1!L:L,"",0)</f>
        <v/>
      </c>
      <c r="AD64" s="99" t="str">
        <f>_xlfn.XLOOKUP($A64,Лист1!$A:$A,Лист1!M:M,"",0)</f>
        <v/>
      </c>
      <c r="AE64" s="99" t="str">
        <f>_xlfn.XLOOKUP($A64,Лист1!$A:$A,Лист1!N:N,"",0)</f>
        <v/>
      </c>
      <c r="AF64" s="99" t="str">
        <f>_xlfn.XLOOKUP($A64,Лист1!$A:$A,Лист1!O:O,"",0)</f>
        <v/>
      </c>
      <c r="AG64" s="99" t="str">
        <f>_xlfn.XLOOKUP($A64,Лист1!$A:$A,Лист1!P:P,"",0)</f>
        <v/>
      </c>
      <c r="AH64" s="99" t="str">
        <f>_xlfn.XLOOKUP($A64,Лист1!$A:$A,Лист1!Q:Q,"",0)</f>
        <v/>
      </c>
      <c r="AT64" s="103" t="str">
        <f t="shared" si="21"/>
        <v/>
      </c>
      <c r="AU64" s="103" t="s">
        <v>430</v>
      </c>
      <c r="AV64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4" s="103" t="str">
        <f t="shared" ca="1" si="31"/>
        <v>Италия</v>
      </c>
      <c r="AX64" s="106">
        <f t="shared" si="22"/>
        <v>0.1</v>
      </c>
      <c r="AY64" s="103">
        <f t="shared" si="23"/>
        <v>0.15000000000000002</v>
      </c>
      <c r="AZ64" s="103" t="str">
        <f t="shared" si="24"/>
        <v>Требуются кол-во и нетто</v>
      </c>
      <c r="BA64" s="103" t="str">
        <f t="shared" si="25"/>
        <v>Требуются кол-во и брутто</v>
      </c>
      <c r="BB64" s="107">
        <v>2930.4</v>
      </c>
      <c r="BC64" s="125" t="str">
        <f t="shared" si="26"/>
        <v>Требуются кол-во и цена</v>
      </c>
      <c r="BD64" s="98">
        <f>IF(A64&lt;&gt;"",IF(_xlfn.XLOOKUP(A64,'1C'!A:A,'1C'!A:A,0,0)&gt;0,1,0),"")</f>
        <v>0</v>
      </c>
      <c r="BE64" s="98">
        <f>IF(C64&lt;&gt;"",IF(_xlfn.XLOOKUP(TEXT(C64,"###"),'1C'!W:W,'1C'!D:D,0,0)&gt;0,0,1),"")</f>
        <v>1</v>
      </c>
      <c r="BF64" s="98" t="str">
        <f t="shared" si="27"/>
        <v>-</v>
      </c>
    </row>
    <row r="65" spans="1:58" ht="132.75" customHeight="1">
      <c r="A65" s="103" t="str">
        <f t="shared" si="20"/>
        <v>85993824</v>
      </c>
      <c r="B65" s="98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02-750-11</v>
      </c>
      <c r="C65" s="104" t="s">
        <v>6534</v>
      </c>
      <c r="D65" s="145" t="s">
        <v>6585</v>
      </c>
      <c r="E65" s="103" t="str">
        <f>IF(F65&lt;&gt;"",IFERROR(VLOOKUP(F65,Категории!A:B,2,0),""),"Требуется категория")</f>
        <v>Шапки</v>
      </c>
      <c r="F65" s="103" t="s">
        <v>340</v>
      </c>
      <c r="G65" s="103" t="s">
        <v>420</v>
      </c>
      <c r="H65" s="103" t="s">
        <v>389</v>
      </c>
      <c r="J65" s="103" t="s">
        <v>6537</v>
      </c>
      <c r="K65" s="108">
        <v>4</v>
      </c>
      <c r="L65" s="146" t="s">
        <v>60</v>
      </c>
      <c r="N65" s="101"/>
      <c r="O65" s="101"/>
      <c r="P65" s="101"/>
      <c r="Q65" s="145" t="s">
        <v>1018</v>
      </c>
      <c r="R65" s="101"/>
      <c r="S65" s="102" t="s">
        <v>44</v>
      </c>
      <c r="T65" s="103" t="s">
        <v>34</v>
      </c>
      <c r="U65" s="103" t="s">
        <v>6595</v>
      </c>
      <c r="V65" s="99" t="str">
        <f>_xlfn.XLOOKUP($A65,Лист1!$A:$A,Лист1!G:G,"",0)</f>
        <v/>
      </c>
      <c r="Y65" s="99" t="str">
        <f>_xlfn.XLOOKUP($A65,Лист1!$A:$A,Лист1!H:H,"",0)</f>
        <v/>
      </c>
      <c r="Z65" s="99" t="str">
        <f>_xlfn.XLOOKUP($A65,Лист1!$A:$A,Лист1!I:I,"",0)</f>
        <v/>
      </c>
      <c r="AA65" s="99" t="str">
        <f>_xlfn.XLOOKUP($A65,Лист1!$A:$A,Лист1!J:J,"",0)</f>
        <v/>
      </c>
      <c r="AB65" s="99" t="str">
        <f>_xlfn.XLOOKUP($A65,Лист1!$A:$A,Лист1!K:K,"",0)</f>
        <v/>
      </c>
      <c r="AC65" s="99" t="str">
        <f>_xlfn.XLOOKUP($A65,Лист1!$A:$A,Лист1!L:L,"",0)</f>
        <v/>
      </c>
      <c r="AD65" s="99" t="str">
        <f>_xlfn.XLOOKUP($A65,Лист1!$A:$A,Лист1!M:M,"",0)</f>
        <v/>
      </c>
      <c r="AE65" s="99" t="str">
        <f>_xlfn.XLOOKUP($A65,Лист1!$A:$A,Лист1!N:N,"",0)</f>
        <v/>
      </c>
      <c r="AF65" s="99" t="str">
        <f>_xlfn.XLOOKUP($A65,Лист1!$A:$A,Лист1!O:O,"",0)</f>
        <v/>
      </c>
      <c r="AG65" s="99" t="str">
        <f>_xlfn.XLOOKUP($A65,Лист1!$A:$A,Лист1!P:P,"",0)</f>
        <v/>
      </c>
      <c r="AH65" s="99" t="str">
        <f>_xlfn.XLOOKUP($A65,Лист1!$A:$A,Лист1!Q:Q,"",0)</f>
        <v/>
      </c>
      <c r="AT65" s="103" t="str">
        <f t="shared" si="21"/>
        <v/>
      </c>
      <c r="AU65" s="103" t="s">
        <v>430</v>
      </c>
      <c r="AV65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5" s="103" t="str">
        <f t="shared" ca="1" si="31"/>
        <v>Италия</v>
      </c>
      <c r="AX65" s="106">
        <f t="shared" si="22"/>
        <v>0.1</v>
      </c>
      <c r="AY65" s="103">
        <f t="shared" si="23"/>
        <v>0.15000000000000002</v>
      </c>
      <c r="AZ65" s="103" t="str">
        <f t="shared" si="24"/>
        <v>Требуются кол-во и нетто</v>
      </c>
      <c r="BA65" s="103" t="str">
        <f t="shared" si="25"/>
        <v>Требуются кол-во и брутто</v>
      </c>
      <c r="BB65" s="107">
        <v>2930.4</v>
      </c>
      <c r="BC65" s="125" t="str">
        <f t="shared" si="26"/>
        <v>Требуются кол-во и цена</v>
      </c>
      <c r="BD65" s="98">
        <f>IF(A65&lt;&gt;"",IF(_xlfn.XLOOKUP(A65,'1C'!A:A,'1C'!A:A,0,0)&gt;0,1,0),"")</f>
        <v>0</v>
      </c>
      <c r="BE65" s="98">
        <f>IF(C65&lt;&gt;"",IF(_xlfn.XLOOKUP(TEXT(C65,"###"),'1C'!W:W,'1C'!D:D,0,0)&gt;0,0,1),"")</f>
        <v>1</v>
      </c>
      <c r="BF65" s="98" t="str">
        <f t="shared" si="27"/>
        <v>-</v>
      </c>
    </row>
    <row r="66" spans="1:58" ht="132.75" customHeight="1">
      <c r="A66" s="103" t="str">
        <f t="shared" si="20"/>
        <v>859938289</v>
      </c>
      <c r="B66" s="98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02-750-13</v>
      </c>
      <c r="C66" s="104" t="s">
        <v>6534</v>
      </c>
      <c r="D66" s="145" t="s">
        <v>6585</v>
      </c>
      <c r="E66" s="103" t="str">
        <f>IF(F66&lt;&gt;"",IFERROR(VLOOKUP(F66,Категории!A:B,2,0),""),"Требуется категория")</f>
        <v>Шапки</v>
      </c>
      <c r="F66" s="103" t="s">
        <v>340</v>
      </c>
      <c r="G66" s="103" t="s">
        <v>420</v>
      </c>
      <c r="H66" s="103" t="s">
        <v>389</v>
      </c>
      <c r="J66" s="103" t="s">
        <v>6537</v>
      </c>
      <c r="K66" s="108">
        <v>89</v>
      </c>
      <c r="L66" s="146" t="s">
        <v>199</v>
      </c>
      <c r="N66" s="101"/>
      <c r="O66" s="101"/>
      <c r="P66" s="101"/>
      <c r="Q66" s="145" t="s">
        <v>1018</v>
      </c>
      <c r="R66" s="101"/>
      <c r="S66" s="102" t="s">
        <v>44</v>
      </c>
      <c r="T66" s="103" t="s">
        <v>34</v>
      </c>
      <c r="U66" s="103" t="s">
        <v>6595</v>
      </c>
      <c r="V66" s="99" t="str">
        <f>_xlfn.XLOOKUP($A66,Лист1!$A:$A,Лист1!G:G,"",0)</f>
        <v/>
      </c>
      <c r="Y66" s="99" t="str">
        <f>_xlfn.XLOOKUP($A66,Лист1!$A:$A,Лист1!H:H,"",0)</f>
        <v/>
      </c>
      <c r="Z66" s="99" t="str">
        <f>_xlfn.XLOOKUP($A66,Лист1!$A:$A,Лист1!I:I,"",0)</f>
        <v/>
      </c>
      <c r="AA66" s="99" t="str">
        <f>_xlfn.XLOOKUP($A66,Лист1!$A:$A,Лист1!J:J,"",0)</f>
        <v/>
      </c>
      <c r="AB66" s="99" t="str">
        <f>_xlfn.XLOOKUP($A66,Лист1!$A:$A,Лист1!K:K,"",0)</f>
        <v/>
      </c>
      <c r="AC66" s="99" t="str">
        <f>_xlfn.XLOOKUP($A66,Лист1!$A:$A,Лист1!L:L,"",0)</f>
        <v/>
      </c>
      <c r="AD66" s="99" t="str">
        <f>_xlfn.XLOOKUP($A66,Лист1!$A:$A,Лист1!M:M,"",0)</f>
        <v/>
      </c>
      <c r="AE66" s="99" t="str">
        <f>_xlfn.XLOOKUP($A66,Лист1!$A:$A,Лист1!N:N,"",0)</f>
        <v/>
      </c>
      <c r="AF66" s="99" t="str">
        <f>_xlfn.XLOOKUP($A66,Лист1!$A:$A,Лист1!O:O,"",0)</f>
        <v/>
      </c>
      <c r="AG66" s="99" t="str">
        <f>_xlfn.XLOOKUP($A66,Лист1!$A:$A,Лист1!P:P,"",0)</f>
        <v/>
      </c>
      <c r="AH66" s="99" t="str">
        <f>_xlfn.XLOOKUP($A66,Лист1!$A:$A,Лист1!Q:Q,"",0)</f>
        <v/>
      </c>
      <c r="AT66" s="103" t="str">
        <f t="shared" si="21"/>
        <v/>
      </c>
      <c r="AU66" s="103" t="s">
        <v>430</v>
      </c>
      <c r="AV66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6" s="103" t="str">
        <f t="shared" ca="1" si="31"/>
        <v>Италия</v>
      </c>
      <c r="AX66" s="106">
        <f t="shared" si="22"/>
        <v>0.1</v>
      </c>
      <c r="AY66" s="103">
        <f t="shared" si="23"/>
        <v>0.15000000000000002</v>
      </c>
      <c r="AZ66" s="103" t="str">
        <f t="shared" si="24"/>
        <v>Требуются кол-во и нетто</v>
      </c>
      <c r="BA66" s="103" t="str">
        <f t="shared" si="25"/>
        <v>Требуются кол-во и брутто</v>
      </c>
      <c r="BB66" s="107">
        <v>2930.4</v>
      </c>
      <c r="BC66" s="125" t="str">
        <f t="shared" si="26"/>
        <v>Требуются кол-во и цена</v>
      </c>
      <c r="BD66" s="98">
        <f>IF(A66&lt;&gt;"",IF(_xlfn.XLOOKUP(A66,'1C'!A:A,'1C'!A:A,0,0)&gt;0,1,0),"")</f>
        <v>0</v>
      </c>
      <c r="BE66" s="98">
        <f>IF(C66&lt;&gt;"",IF(_xlfn.XLOOKUP(TEXT(C66,"###"),'1C'!W:W,'1C'!D:D,0,0)&gt;0,0,1),"")</f>
        <v>1</v>
      </c>
      <c r="BF66" s="98" t="str">
        <f t="shared" si="27"/>
        <v>-</v>
      </c>
    </row>
    <row r="67" spans="1:58" ht="130.15" customHeight="1">
      <c r="A67" s="103" t="str">
        <f t="shared" ref="A67:A98" si="32">IF(C67&amp;K67&lt;&gt;"",C67&amp;K67,"")</f>
        <v>859937324</v>
      </c>
      <c r="B67" s="98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02-751-68</v>
      </c>
      <c r="C67" s="104" t="s">
        <v>6535</v>
      </c>
      <c r="D67" s="145" t="s">
        <v>6585</v>
      </c>
      <c r="E67" s="103" t="str">
        <f>IF(F67&lt;&gt;"",IFERROR(VLOOKUP(F67,Категории!A:B,2,0),""),"Требуется категория")</f>
        <v>Шапки</v>
      </c>
      <c r="F67" s="103" t="s">
        <v>340</v>
      </c>
      <c r="G67" s="103" t="s">
        <v>420</v>
      </c>
      <c r="H67" s="103" t="s">
        <v>389</v>
      </c>
      <c r="J67" s="103" t="s">
        <v>6537</v>
      </c>
      <c r="K67" s="108">
        <v>24</v>
      </c>
      <c r="L67" s="146" t="s">
        <v>243</v>
      </c>
      <c r="N67" s="101"/>
      <c r="O67" s="101"/>
      <c r="P67" s="101"/>
      <c r="Q67" s="145" t="s">
        <v>6589</v>
      </c>
      <c r="R67" s="101"/>
      <c r="S67" s="102" t="s">
        <v>44</v>
      </c>
      <c r="T67" s="103" t="s">
        <v>34</v>
      </c>
      <c r="U67" s="103" t="s">
        <v>6595</v>
      </c>
      <c r="V67" s="99" t="str">
        <f>_xlfn.XLOOKUP($A67,Лист1!$A:$A,Лист1!G:G,"",0)</f>
        <v/>
      </c>
      <c r="Y67" s="99" t="str">
        <f>_xlfn.XLOOKUP($A67,Лист1!$A:$A,Лист1!H:H,"",0)</f>
        <v/>
      </c>
      <c r="Z67" s="99" t="str">
        <f>_xlfn.XLOOKUP($A67,Лист1!$A:$A,Лист1!I:I,"",0)</f>
        <v/>
      </c>
      <c r="AA67" s="99" t="str">
        <f>_xlfn.XLOOKUP($A67,Лист1!$A:$A,Лист1!J:J,"",0)</f>
        <v/>
      </c>
      <c r="AB67" s="99" t="str">
        <f>_xlfn.XLOOKUP($A67,Лист1!$A:$A,Лист1!K:K,"",0)</f>
        <v/>
      </c>
      <c r="AC67" s="99" t="str">
        <f>_xlfn.XLOOKUP($A67,Лист1!$A:$A,Лист1!L:L,"",0)</f>
        <v/>
      </c>
      <c r="AD67" s="99" t="str">
        <f>_xlfn.XLOOKUP($A67,Лист1!$A:$A,Лист1!M:M,"",0)</f>
        <v/>
      </c>
      <c r="AE67" s="99" t="str">
        <f>_xlfn.XLOOKUP($A67,Лист1!$A:$A,Лист1!N:N,"",0)</f>
        <v/>
      </c>
      <c r="AF67" s="99" t="str">
        <f>_xlfn.XLOOKUP($A67,Лист1!$A:$A,Лист1!O:O,"",0)</f>
        <v/>
      </c>
      <c r="AG67" s="99" t="str">
        <f>_xlfn.XLOOKUP($A67,Лист1!$A:$A,Лист1!P:P,"",0)</f>
        <v/>
      </c>
      <c r="AH67" s="99" t="str">
        <f>_xlfn.XLOOKUP($A67,Лист1!$A:$A,Лист1!Q:Q,"",0)</f>
        <v/>
      </c>
      <c r="AT67" s="103" t="str">
        <f t="shared" ref="AT67:AT98" si="33">IF(COUNTBLANK(V67:AS67)&lt;24,SUM(V67:AS67),"")</f>
        <v/>
      </c>
      <c r="AU67" s="103">
        <f>IF(A67&lt;&gt;"",_xlfn.XLOOKUP(_xlfn.XLOOKUP(A67,'1C'!A:A,'1C'!O:O,_xlfn.XLOOKUP(C67,'1C'!W:W,'1C'!O:O,"",0),0),Settings!N:N,Settings!O:O,"",0),"")</f>
        <v>0</v>
      </c>
      <c r="AV67" s="101"/>
      <c r="AW67" s="103" t="s">
        <v>6542</v>
      </c>
      <c r="AX67" s="106">
        <f t="shared" ref="AX67:AX98" si="34">0.05+0.05</f>
        <v>0.1</v>
      </c>
      <c r="AY67" s="103">
        <f t="shared" ref="AY67:AY98" si="35">IF(AX67&lt;&gt;"",AX67*1.5,"Требуется нетто")</f>
        <v>0.15000000000000002</v>
      </c>
      <c r="AZ67" s="103" t="str">
        <f t="shared" ref="AZ67:AZ98" si="36">+IF(AX67&lt;&gt;"",IFERROR(AT67*AX67,"Требуются кол-во и нетто"),"Требуются кол-во и нетто")</f>
        <v>Требуются кол-во и нетто</v>
      </c>
      <c r="BA67" s="103" t="str">
        <f t="shared" ref="BA67:BA98" si="37">IF(AY67&lt;&gt;"",IFERROR(AT67*AY67,"Требуются кол-во и брутто"),"Требуются кол-во и брутто")</f>
        <v>Требуются кол-во и брутто</v>
      </c>
      <c r="BB67" s="107">
        <v>2509.92</v>
      </c>
      <c r="BC67" s="125" t="str">
        <f t="shared" ref="BC67:BC98" si="38">+IF(BB67&lt;&gt;0,IFERROR(AT67*BB67,"Требуются кол-во и цена"),"Требуются кол-во и цена")</f>
        <v>Требуются кол-во и цена</v>
      </c>
      <c r="BD67" s="98">
        <f>IF(A67&lt;&gt;"",IF(_xlfn.XLOOKUP(A67,'1C'!A:A,'1C'!A:A,0,0)&gt;0,1,0),"")</f>
        <v>0</v>
      </c>
      <c r="BE67" s="98">
        <f>IF(C67&lt;&gt;"",IF(_xlfn.XLOOKUP(TEXT(C67,"###"),'1C'!W:W,'1C'!D:D,0,0)&gt;0,0,1),"")</f>
        <v>1</v>
      </c>
      <c r="BF67" s="98" t="str">
        <f t="shared" ref="BF67:BF98" si="39">IFERROR(IF(BE67,"-",IFERROR(IF(BD67&gt;0,0,1),"")),"")</f>
        <v>-</v>
      </c>
    </row>
    <row r="68" spans="1:58" ht="123.4" customHeight="1">
      <c r="A68" s="103" t="str">
        <f t="shared" si="32"/>
        <v>859937338</v>
      </c>
      <c r="B68" s="98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02-751-75</v>
      </c>
      <c r="C68" s="104" t="s">
        <v>6535</v>
      </c>
      <c r="D68" s="145" t="s">
        <v>6585</v>
      </c>
      <c r="E68" s="103" t="str">
        <f>IF(F68&lt;&gt;"",IFERROR(VLOOKUP(F68,Категории!A:B,2,0),""),"Требуется категория")</f>
        <v>Шапки</v>
      </c>
      <c r="F68" s="103" t="s">
        <v>340</v>
      </c>
      <c r="G68" s="103" t="s">
        <v>420</v>
      </c>
      <c r="H68" s="103" t="s">
        <v>389</v>
      </c>
      <c r="J68" s="103" t="s">
        <v>6537</v>
      </c>
      <c r="K68" s="108">
        <v>38</v>
      </c>
      <c r="L68" s="146" t="s">
        <v>250</v>
      </c>
      <c r="N68" s="101"/>
      <c r="O68" s="101"/>
      <c r="P68" s="101"/>
      <c r="Q68" s="145" t="s">
        <v>6589</v>
      </c>
      <c r="R68" s="101"/>
      <c r="S68" s="102" t="s">
        <v>44</v>
      </c>
      <c r="T68" s="103" t="s">
        <v>34</v>
      </c>
      <c r="U68" s="103" t="s">
        <v>6595</v>
      </c>
      <c r="V68" s="99" t="str">
        <f>_xlfn.XLOOKUP($A68,Лист1!$A:$A,Лист1!G:G,"",0)</f>
        <v/>
      </c>
      <c r="Y68" s="99" t="str">
        <f>_xlfn.XLOOKUP($A68,Лист1!$A:$A,Лист1!H:H,"",0)</f>
        <v/>
      </c>
      <c r="Z68" s="99" t="str">
        <f>_xlfn.XLOOKUP($A68,Лист1!$A:$A,Лист1!I:I,"",0)</f>
        <v/>
      </c>
      <c r="AA68" s="99" t="str">
        <f>_xlfn.XLOOKUP($A68,Лист1!$A:$A,Лист1!J:J,"",0)</f>
        <v/>
      </c>
      <c r="AB68" s="99" t="str">
        <f>_xlfn.XLOOKUP($A68,Лист1!$A:$A,Лист1!K:K,"",0)</f>
        <v/>
      </c>
      <c r="AC68" s="99" t="str">
        <f>_xlfn.XLOOKUP($A68,Лист1!$A:$A,Лист1!L:L,"",0)</f>
        <v/>
      </c>
      <c r="AD68" s="99" t="str">
        <f>_xlfn.XLOOKUP($A68,Лист1!$A:$A,Лист1!M:M,"",0)</f>
        <v/>
      </c>
      <c r="AE68" s="99" t="str">
        <f>_xlfn.XLOOKUP($A68,Лист1!$A:$A,Лист1!N:N,"",0)</f>
        <v/>
      </c>
      <c r="AF68" s="99" t="str">
        <f>_xlfn.XLOOKUP($A68,Лист1!$A:$A,Лист1!O:O,"",0)</f>
        <v/>
      </c>
      <c r="AG68" s="99" t="str">
        <f>_xlfn.XLOOKUP($A68,Лист1!$A:$A,Лист1!P:P,"",0)</f>
        <v/>
      </c>
      <c r="AH68" s="99" t="str">
        <f>_xlfn.XLOOKUP($A68,Лист1!$A:$A,Лист1!Q:Q,"",0)</f>
        <v/>
      </c>
      <c r="AT68" s="103" t="str">
        <f t="shared" si="33"/>
        <v/>
      </c>
      <c r="AU68" s="103">
        <f>IF(A68&lt;&gt;"",_xlfn.XLOOKUP(_xlfn.XLOOKUP(A68,'1C'!A:A,'1C'!O:O,_xlfn.XLOOKUP(C68,'1C'!W:W,'1C'!O:O,"",0),0),Settings!N:N,Settings!O:O,"",0),"")</f>
        <v>0</v>
      </c>
      <c r="AV68" s="101"/>
      <c r="AW68" s="103" t="s">
        <v>6542</v>
      </c>
      <c r="AX68" s="106">
        <f t="shared" si="34"/>
        <v>0.1</v>
      </c>
      <c r="AY68" s="103">
        <f t="shared" si="35"/>
        <v>0.15000000000000002</v>
      </c>
      <c r="AZ68" s="103" t="str">
        <f t="shared" si="36"/>
        <v>Требуются кол-во и нетто</v>
      </c>
      <c r="BA68" s="103" t="str">
        <f t="shared" si="37"/>
        <v>Требуются кол-во и брутто</v>
      </c>
      <c r="BB68" s="107">
        <v>2509.92</v>
      </c>
      <c r="BC68" s="125" t="str">
        <f t="shared" si="38"/>
        <v>Требуются кол-во и цена</v>
      </c>
      <c r="BD68" s="98">
        <f>IF(A68&lt;&gt;"",IF(_xlfn.XLOOKUP(A68,'1C'!A:A,'1C'!A:A,0,0)&gt;0,1,0),"")</f>
        <v>0</v>
      </c>
      <c r="BE68" s="98">
        <f>IF(C68&lt;&gt;"",IF(_xlfn.XLOOKUP(TEXT(C68,"###"),'1C'!W:W,'1C'!D:D,0,0)&gt;0,0,1),"")</f>
        <v>1</v>
      </c>
      <c r="BF68" s="98" t="str">
        <f t="shared" si="39"/>
        <v>-</v>
      </c>
    </row>
    <row r="69" spans="1:58" ht="100.9" customHeight="1">
      <c r="A69" s="103" t="str">
        <f t="shared" si="32"/>
        <v>11481013</v>
      </c>
      <c r="B69" s="98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02-463-80</v>
      </c>
      <c r="C69" s="104" t="s">
        <v>6436</v>
      </c>
      <c r="D69" s="103" t="str">
        <f>IF(A69&lt;&gt;"",_xlfn.XLOOKUP(C69,'1C'!W:W,'1C'!X:X,"",0),"")</f>
        <v>TRILBY WOOLFELT</v>
      </c>
      <c r="E69" s="103" t="str">
        <f>IF(F69&lt;&gt;"",IFERROR(VLOOKUP(F69,Категории!A:B,2,0),""),"Требуется категория")</f>
        <v>Шляпы</v>
      </c>
      <c r="F69" s="103" t="str">
        <f>IF(A69&lt;&gt;"",IF(BD69&gt;0,_xlfn.XLOOKUP(A69,'1C'!A:A,'1C'!J:J,"",0),_xlfn.XLOOKUP(C69,'1C'!W:W,'1C'!J:J,"",0)),"")</f>
        <v>Шляпа трилби</v>
      </c>
      <c r="G69" s="102" t="str">
        <f>IF(C69&lt;&gt;"",IF(BD69&gt;0,_xlfn.XLOOKUP(A69,'1C'!A:A,'1C'!L:L,"",0),_xlfn.XLOOKUP(C69,'1C'!W:W,'1C'!L:L,"",0)),"")</f>
        <v>Stetson</v>
      </c>
      <c r="H69" s="103" t="str">
        <f>IF(A69&lt;&gt;"",_xlfn.XLOOKUP(A69,'1C'!A:A,'1C'!M:M,_xlfn.XLOOKUP(C69,'1C'!W:W,'1C'!M:M,"",0),0),"")</f>
        <v>всесезон</v>
      </c>
      <c r="J69" s="103" t="s">
        <v>6537</v>
      </c>
      <c r="K69" s="108">
        <v>3</v>
      </c>
      <c r="L69" s="147" t="s">
        <v>83</v>
      </c>
      <c r="M69" s="101"/>
      <c r="N69" s="101"/>
      <c r="O69" s="101"/>
      <c r="P69" s="101"/>
      <c r="Q69" s="145" t="str">
        <f>IF(A69&lt;&gt;"",_xlfn.XLOOKUP(A69,'1C'!A:A,'1C'!I:I,_xlfn.XLOOKUP(C69,'1C'!W:W,'1C'!I:I,"",0),0),"")</f>
        <v>100% шерсть</v>
      </c>
      <c r="R69" s="101"/>
      <c r="S69" s="102" t="str">
        <f>_xlfn.LET(_xlpm.RES,IF(A69&lt;&gt;"",_xlfn.XLOOKUP(A69,'1C'!A:A,'1C'!N:N,_xlfn.XLOOKUP(C69,'1C'!W:W,'1C'!N:N,"",0),0),""),IF(_xlpm.RES=0,"",_xlpm.RES))</f>
        <v>шерстяные</v>
      </c>
      <c r="T69" s="103" t="s">
        <v>31</v>
      </c>
      <c r="U69" s="103" t="str">
        <f>IF(A69&lt;&gt;"",_xlfn.XLOOKUP(A69,'1C'!A:A,'1C'!K:K,_xlfn.XLOOKUP(C69,'1C'!W:W,'1C'!K:K,"",0),0),"")</f>
        <v>Унисекс</v>
      </c>
      <c r="V69" s="99" t="str">
        <f>_xlfn.XLOOKUP($A69,Лист1!$A:$A,Лист1!G:G,"",0)</f>
        <v/>
      </c>
      <c r="Y69" s="99" t="str">
        <f>_xlfn.XLOOKUP($A69,Лист1!$A:$A,Лист1!H:H,"",0)</f>
        <v/>
      </c>
      <c r="Z69" s="99" t="str">
        <f>_xlfn.XLOOKUP($A69,Лист1!$A:$A,Лист1!I:I,"",0)</f>
        <v/>
      </c>
      <c r="AA69" s="99" t="str">
        <f>_xlfn.XLOOKUP($A69,Лист1!$A:$A,Лист1!J:J,"",0)</f>
        <v/>
      </c>
      <c r="AB69" s="99" t="str">
        <f>_xlfn.XLOOKUP($A69,Лист1!$A:$A,Лист1!K:K,"",0)</f>
        <v/>
      </c>
      <c r="AC69" s="99" t="str">
        <f>_xlfn.XLOOKUP($A69,Лист1!$A:$A,Лист1!L:L,"",0)</f>
        <v/>
      </c>
      <c r="AD69" s="99" t="str">
        <f>_xlfn.XLOOKUP($A69,Лист1!$A:$A,Лист1!M:M,"",0)</f>
        <v/>
      </c>
      <c r="AE69" s="99" t="str">
        <f>_xlfn.XLOOKUP($A69,Лист1!$A:$A,Лист1!N:N,"",0)</f>
        <v/>
      </c>
      <c r="AF69" s="99" t="str">
        <f>_xlfn.XLOOKUP($A69,Лист1!$A:$A,Лист1!O:O,"",0)</f>
        <v/>
      </c>
      <c r="AG69" s="99" t="str">
        <f>_xlfn.XLOOKUP($A69,Лист1!$A:$A,Лист1!P:P,"",0)</f>
        <v/>
      </c>
      <c r="AH69" s="99" t="str">
        <f>_xlfn.XLOOKUP($A69,Лист1!$A:$A,Лист1!Q:Q,"",0)</f>
        <v/>
      </c>
      <c r="AT69" s="103" t="str">
        <f t="shared" si="33"/>
        <v/>
      </c>
      <c r="AU69" s="126" t="str">
        <f>IF(A69&lt;&gt;"",_xlfn.XLOOKUP(_xlfn.XLOOKUP(A69,'1C'!A:A,'1C'!O:O,_xlfn.XLOOKUP(C69,'1C'!W:W,'1C'!O:O,"",0),0),Settings!N:N,Settings!O:O,"",0),"")</f>
        <v>CN</v>
      </c>
      <c r="AV69" s="102" t="str">
        <f ca="1">IF(AU69&lt;&gt;"",VLOOKUP(AU69,INDIRECT(SUBSTITUTE(IF(ISNUMBER(IFERROR(VALUE(LEFT(J69,1)),FALSE)),"_"&amp;J69,J69),"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9" s="103" t="str">
        <f ca="1">IF(AU69&lt;&gt;"",VLOOKUP(AU69,INDIRECT(SUBSTITUTE(IF(ISNUMBER(IFERROR(VALUE(LEFT(J69,1)),FALSE)),"_"&amp;J69,J69)," ","")&amp;"Manufactures"),2,0),"Требуется код страны")</f>
        <v>Китай</v>
      </c>
      <c r="AX69" s="106">
        <f t="shared" si="34"/>
        <v>0.1</v>
      </c>
      <c r="AY69" s="103">
        <f t="shared" si="35"/>
        <v>0.15000000000000002</v>
      </c>
      <c r="AZ69" s="103" t="str">
        <f t="shared" si="36"/>
        <v>Требуются кол-во и нетто</v>
      </c>
      <c r="BA69" s="103" t="str">
        <f t="shared" si="37"/>
        <v>Требуются кол-во и брутто</v>
      </c>
      <c r="BB69" s="107">
        <v>4213.4400000000005</v>
      </c>
      <c r="BC69" s="125" t="str">
        <f t="shared" si="38"/>
        <v>Требуются кол-во и цена</v>
      </c>
      <c r="BD69" s="98">
        <f>IF(A69&lt;&gt;"",IF(_xlfn.XLOOKUP(A69,'1C'!A:A,'1C'!A:A,0,0)&gt;0,1,0),"")</f>
        <v>0</v>
      </c>
      <c r="BE69" s="98">
        <f>IF(C69&lt;&gt;"",IF(_xlfn.XLOOKUP(TEXT(C69,"###"),'1C'!W:W,'1C'!D:D,0,0)&gt;0,0,1),"")</f>
        <v>0</v>
      </c>
      <c r="BF69" s="98">
        <f t="shared" si="39"/>
        <v>1</v>
      </c>
    </row>
    <row r="70" spans="1:58" ht="118.9" customHeight="1">
      <c r="A70" s="103" t="str">
        <f t="shared" si="32"/>
        <v>77511713</v>
      </c>
      <c r="B70" s="98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02-478-80</v>
      </c>
      <c r="C70" s="104" t="s">
        <v>6447</v>
      </c>
      <c r="D70" s="103" t="str">
        <f>IF(A70&lt;&gt;"",_xlfn.XLOOKUP(C70,'1C'!W:W,'1C'!X:X,"",0),"")</f>
        <v>TRUCKER CAP AMERICAN HERITAGE CLASSIC</v>
      </c>
      <c r="E70" s="103" t="str">
        <f>IF(F70&lt;&gt;"",IFERROR(VLOOKUP(F70,Категории!A:B,2,0),""),"Требуется категория")</f>
        <v>Бейсболки</v>
      </c>
      <c r="F70" s="103" t="str">
        <f>IF(A70&lt;&gt;"",IF(BD70&gt;0,_xlfn.XLOOKUP(A70,'1C'!A:A,'1C'!J:J,"",0),_xlfn.XLOOKUP(C70,'1C'!W:W,'1C'!J:J,"",0)),"")</f>
        <v>Бейсболка с сеточкой</v>
      </c>
      <c r="G70" s="102" t="str">
        <f>IF(C70&lt;&gt;"",IF(BD70&gt;0,_xlfn.XLOOKUP(A70,'1C'!A:A,'1C'!L:L,"",0),_xlfn.XLOOKUP(C70,'1C'!W:W,'1C'!L:L,"",0)),"")</f>
        <v>Stetson</v>
      </c>
      <c r="H70" s="103" t="str">
        <f>IF(A70&lt;&gt;"",_xlfn.XLOOKUP(A70,'1C'!A:A,'1C'!M:M,_xlfn.XLOOKUP(C70,'1C'!W:W,'1C'!M:M,"",0),0),"")</f>
        <v>всесезон</v>
      </c>
      <c r="J70" s="103" t="s">
        <v>6537</v>
      </c>
      <c r="K70" s="108">
        <v>3</v>
      </c>
      <c r="L70" s="146" t="s">
        <v>83</v>
      </c>
      <c r="M70" s="115"/>
      <c r="N70" s="101"/>
      <c r="O70" s="101"/>
      <c r="P70" s="101"/>
      <c r="Q70" s="145" t="str">
        <f>IF(A70&lt;&gt;"",_xlfn.XLOOKUP(A70,'1C'!A:A,'1C'!I:I,_xlfn.XLOOKUP(C70,'1C'!W:W,'1C'!I:I,"",0),0),"")</f>
        <v>100% хлопок / Подклад: 100% хлопок</v>
      </c>
      <c r="R70" s="101"/>
      <c r="S70" s="102" t="str">
        <f>_xlfn.LET(_xlpm.RES,IF(A70&lt;&gt;"",_xlfn.XLOOKUP(A70,'1C'!A:A,'1C'!N:N,_xlfn.XLOOKUP(C70,'1C'!W:W,'1C'!N:N,"",0),0),""),IF(_xlpm.RES=0,"",_xlpm.RES))</f>
        <v>хлопковые</v>
      </c>
      <c r="T70" s="103" t="s">
        <v>15</v>
      </c>
      <c r="U70" s="103" t="str">
        <f>IF(A70&lt;&gt;"",_xlfn.XLOOKUP(A70,'1C'!A:A,'1C'!K:K,_xlfn.XLOOKUP(C70,'1C'!W:W,'1C'!K:K,"",0),0),"")</f>
        <v>Унисекс</v>
      </c>
      <c r="V70" s="99" t="str">
        <f>_xlfn.XLOOKUP($A70,Лист1!$A:$A,Лист1!G:G,"",0)</f>
        <v/>
      </c>
      <c r="Y70" s="99" t="str">
        <f>_xlfn.XLOOKUP($A70,Лист1!$A:$A,Лист1!H:H,"",0)</f>
        <v/>
      </c>
      <c r="Z70" s="99" t="str">
        <f>_xlfn.XLOOKUP($A70,Лист1!$A:$A,Лист1!I:I,"",0)</f>
        <v/>
      </c>
      <c r="AA70" s="99" t="str">
        <f>_xlfn.XLOOKUP($A70,Лист1!$A:$A,Лист1!J:J,"",0)</f>
        <v/>
      </c>
      <c r="AB70" s="99" t="str">
        <f>_xlfn.XLOOKUP($A70,Лист1!$A:$A,Лист1!K:K,"",0)</f>
        <v/>
      </c>
      <c r="AC70" s="99" t="str">
        <f>_xlfn.XLOOKUP($A70,Лист1!$A:$A,Лист1!L:L,"",0)</f>
        <v/>
      </c>
      <c r="AD70" s="99" t="str">
        <f>_xlfn.XLOOKUP($A70,Лист1!$A:$A,Лист1!M:M,"",0)</f>
        <v/>
      </c>
      <c r="AE70" s="99" t="str">
        <f>_xlfn.XLOOKUP($A70,Лист1!$A:$A,Лист1!N:N,"",0)</f>
        <v/>
      </c>
      <c r="AF70" s="99" t="str">
        <f>_xlfn.XLOOKUP($A70,Лист1!$A:$A,Лист1!O:O,"",0)</f>
        <v/>
      </c>
      <c r="AG70" s="99" t="str">
        <f>_xlfn.XLOOKUP($A70,Лист1!$A:$A,Лист1!P:P,"",0)</f>
        <v/>
      </c>
      <c r="AH70" s="99" t="str">
        <f>_xlfn.XLOOKUP($A70,Лист1!$A:$A,Лист1!Q:Q,"",0)</f>
        <v/>
      </c>
      <c r="AT70" s="103" t="str">
        <f t="shared" si="33"/>
        <v/>
      </c>
      <c r="AU70" s="126" t="str">
        <f>IF(A70&lt;&gt;"",_xlfn.XLOOKUP(_xlfn.XLOOKUP(A70,'1C'!A:A,'1C'!O:O,_xlfn.XLOOKUP(C70,'1C'!W:W,'1C'!O:O,"",0),0),Settings!N:N,Settings!O:O,"",0),"")</f>
        <v>CN</v>
      </c>
      <c r="AV70" s="102" t="str">
        <f t="shared" ref="AV70:AV83" ca="1" si="40">IF(AU70&lt;&gt;"",VLOOKUP(AU70,INDIRECT(SUBSTITUTE(IF(ISNUMBER(IFERROR(VALUE(LEFT(J70,1)),FALSE)),"_"&amp;J70,J70),"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0" s="103" t="str">
        <f t="shared" ref="AW70:AW83" ca="1" si="41">IF(AU70&lt;&gt;"",VLOOKUP(AU70,INDIRECT(SUBSTITUTE(IF(ISNUMBER(IFERROR(VALUE(LEFT(J70,1)),FALSE)),"_"&amp;J70,J70)," ","")&amp;"Manufactures"),2,0),"Требуется код страны")</f>
        <v>Китай</v>
      </c>
      <c r="AX70" s="106">
        <f t="shared" si="34"/>
        <v>0.1</v>
      </c>
      <c r="AY70" s="103">
        <f t="shared" si="35"/>
        <v>0.15000000000000002</v>
      </c>
      <c r="AZ70" s="103" t="str">
        <f t="shared" si="36"/>
        <v>Требуются кол-во и нетто</v>
      </c>
      <c r="BA70" s="103" t="str">
        <f t="shared" si="37"/>
        <v>Требуются кол-во и брутто</v>
      </c>
      <c r="BB70" s="107">
        <v>1658.8799999999999</v>
      </c>
      <c r="BC70" s="125" t="str">
        <f t="shared" si="38"/>
        <v>Требуются кол-во и цена</v>
      </c>
      <c r="BD70" s="98">
        <f>IF(A70&lt;&gt;"",IF(_xlfn.XLOOKUP(A70,'1C'!A:A,'1C'!A:A,0,0)&gt;0,1,0),"")</f>
        <v>0</v>
      </c>
      <c r="BE70" s="98">
        <f>IF(C70&lt;&gt;"",IF(_xlfn.XLOOKUP(TEXT(C70,"###"),'1C'!W:W,'1C'!D:D,0,0)&gt;0,0,1),"")</f>
        <v>0</v>
      </c>
      <c r="BF70" s="98">
        <f t="shared" si="39"/>
        <v>1</v>
      </c>
    </row>
    <row r="71" spans="1:58" ht="98.1" customHeight="1">
      <c r="A71" s="103" t="str">
        <f t="shared" si="32"/>
        <v>11101023</v>
      </c>
      <c r="B71" s="98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02-420-80</v>
      </c>
      <c r="C71" s="104" t="s">
        <v>6462</v>
      </c>
      <c r="D71" s="103" t="str">
        <f>IF(A71&lt;&gt;"",_xlfn.XLOOKUP(C71,'1C'!W:W,'1C'!X:X,"",0),"")</f>
        <v>TRILBY WOOLFELT</v>
      </c>
      <c r="E71" s="103" t="str">
        <f>IF(F71&lt;&gt;"",IFERROR(VLOOKUP(F71,Категории!A:B,2,0),""),"Требуется категория")</f>
        <v>Шляпы</v>
      </c>
      <c r="F71" s="103" t="str">
        <f>IF(A71&lt;&gt;"",IF(BD71&gt;0,_xlfn.XLOOKUP(A71,'1C'!A:A,'1C'!J:J,"",0),_xlfn.XLOOKUP(C71,'1C'!W:W,'1C'!J:J,"",0)),"")</f>
        <v>Шляпа трилби</v>
      </c>
      <c r="G71" s="102" t="str">
        <f>IF(C71&lt;&gt;"",IF(BD71&gt;0,_xlfn.XLOOKUP(A71,'1C'!A:A,'1C'!L:L,"",0),_xlfn.XLOOKUP(C71,'1C'!W:W,'1C'!L:L,"",0)),"")</f>
        <v>Stetson</v>
      </c>
      <c r="H71" s="103" t="str">
        <f>IF(A71&lt;&gt;"",_xlfn.XLOOKUP(A71,'1C'!A:A,'1C'!M:M,_xlfn.XLOOKUP(C71,'1C'!W:W,'1C'!M:M,"",0),0),"")</f>
        <v>всесезон</v>
      </c>
      <c r="J71" s="103" t="s">
        <v>6537</v>
      </c>
      <c r="K71" s="108">
        <v>3</v>
      </c>
      <c r="L71" s="146" t="s">
        <v>83</v>
      </c>
      <c r="M71" s="115"/>
      <c r="N71" s="101"/>
      <c r="O71" s="101"/>
      <c r="P71" s="101"/>
      <c r="Q71" s="145" t="str">
        <f>IF(A71&lt;&gt;"",_xlfn.XLOOKUP(A71,'1C'!A:A,'1C'!I:I,_xlfn.XLOOKUP(C71,'1C'!W:W,'1C'!I:I,"",0),0),"")</f>
        <v>75% шерсть - 25% полиамид</v>
      </c>
      <c r="R71" s="101"/>
      <c r="S71" s="102" t="str">
        <f>_xlfn.LET(_xlpm.RES,IF(A71&lt;&gt;"",_xlfn.XLOOKUP(A71,'1C'!A:A,'1C'!N:N,_xlfn.XLOOKUP(C71,'1C'!W:W,'1C'!N:N,"",0),0),""),IF(_xlpm.RES=0,"",_xlpm.RES))</f>
        <v>шерстяные</v>
      </c>
      <c r="T71" s="103" t="s">
        <v>15</v>
      </c>
      <c r="U71" s="103" t="str">
        <f>IF(A71&lt;&gt;"",_xlfn.XLOOKUP(A71,'1C'!A:A,'1C'!K:K,_xlfn.XLOOKUP(C71,'1C'!W:W,'1C'!K:K,"",0),0),"")</f>
        <v>Унисекс</v>
      </c>
      <c r="V71" s="99" t="str">
        <f>_xlfn.XLOOKUP($A71,Лист1!$A:$A,Лист1!G:G,"",0)</f>
        <v/>
      </c>
      <c r="Y71" s="99" t="str">
        <f>_xlfn.XLOOKUP($A71,Лист1!$A:$A,Лист1!H:H,"",0)</f>
        <v/>
      </c>
      <c r="Z71" s="99" t="str">
        <f>_xlfn.XLOOKUP($A71,Лист1!$A:$A,Лист1!I:I,"",0)</f>
        <v/>
      </c>
      <c r="AA71" s="99" t="str">
        <f>_xlfn.XLOOKUP($A71,Лист1!$A:$A,Лист1!J:J,"",0)</f>
        <v/>
      </c>
      <c r="AB71" s="99" t="str">
        <f>_xlfn.XLOOKUP($A71,Лист1!$A:$A,Лист1!K:K,"",0)</f>
        <v/>
      </c>
      <c r="AC71" s="99" t="str">
        <f>_xlfn.XLOOKUP($A71,Лист1!$A:$A,Лист1!L:L,"",0)</f>
        <v/>
      </c>
      <c r="AD71" s="99" t="str">
        <f>_xlfn.XLOOKUP($A71,Лист1!$A:$A,Лист1!M:M,"",0)</f>
        <v/>
      </c>
      <c r="AE71" s="99" t="str">
        <f>_xlfn.XLOOKUP($A71,Лист1!$A:$A,Лист1!N:N,"",0)</f>
        <v/>
      </c>
      <c r="AF71" s="99" t="str">
        <f>_xlfn.XLOOKUP($A71,Лист1!$A:$A,Лист1!O:O,"",0)</f>
        <v/>
      </c>
      <c r="AG71" s="99" t="str">
        <f>_xlfn.XLOOKUP($A71,Лист1!$A:$A,Лист1!P:P,"",0)</f>
        <v/>
      </c>
      <c r="AH71" s="99" t="str">
        <f>_xlfn.XLOOKUP($A71,Лист1!$A:$A,Лист1!Q:Q,"",0)</f>
        <v/>
      </c>
      <c r="AT71" s="103" t="str">
        <f t="shared" si="33"/>
        <v/>
      </c>
      <c r="AU71" s="103" t="str">
        <f>IF(A71&lt;&gt;"",_xlfn.XLOOKUP(_xlfn.XLOOKUP(A71,'1C'!A:A,'1C'!O:O,_xlfn.XLOOKUP(C71,'1C'!W:W,'1C'!O:O,"",0),0),Settings!N:N,Settings!O:O,"",0),"")</f>
        <v>IT</v>
      </c>
      <c r="AV71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1" s="103" t="str">
        <f t="shared" ca="1" si="41"/>
        <v>Италия</v>
      </c>
      <c r="AX71" s="106">
        <f t="shared" si="34"/>
        <v>0.1</v>
      </c>
      <c r="AY71" s="103">
        <f t="shared" si="35"/>
        <v>0.15000000000000002</v>
      </c>
      <c r="AZ71" s="103" t="str">
        <f t="shared" si="36"/>
        <v>Требуются кол-во и нетто</v>
      </c>
      <c r="BA71" s="103" t="str">
        <f t="shared" si="37"/>
        <v>Требуются кол-во и брутто</v>
      </c>
      <c r="BB71" s="107">
        <v>3362.4</v>
      </c>
      <c r="BC71" s="125" t="str">
        <f t="shared" si="38"/>
        <v>Требуются кол-во и цена</v>
      </c>
      <c r="BD71" s="98">
        <f>IF(A71&lt;&gt;"",IF(_xlfn.XLOOKUP(A71,'1C'!A:A,'1C'!A:A,0,0)&gt;0,1,0),"")</f>
        <v>0</v>
      </c>
      <c r="BE71" s="98">
        <f>IF(C71&lt;&gt;"",IF(_xlfn.XLOOKUP(TEXT(C71,"###"),'1C'!W:W,'1C'!D:D,0,0)&gt;0,0,1),"")</f>
        <v>0</v>
      </c>
      <c r="BF71" s="98">
        <f t="shared" si="39"/>
        <v>1</v>
      </c>
    </row>
    <row r="72" spans="1:58" ht="98.1" customHeight="1">
      <c r="A72" s="103" t="str">
        <f t="shared" si="32"/>
        <v>16901023</v>
      </c>
      <c r="B72" s="98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02-568-80</v>
      </c>
      <c r="C72" s="104" t="s">
        <v>6463</v>
      </c>
      <c r="D72" s="103" t="str">
        <f>IF(A72&lt;&gt;"",_xlfn.XLOOKUP(C72,'1C'!W:W,'1C'!X:X,"",0),"")</f>
        <v>PORK PIE WOOL</v>
      </c>
      <c r="E72" s="103" t="str">
        <f>IF(F72&lt;&gt;"",IFERROR(VLOOKUP(F72,Категории!A:B,2,0),""),"Требуется категория")</f>
        <v>Шляпы</v>
      </c>
      <c r="F72" s="103" t="str">
        <f>IF(A72&lt;&gt;"",IF(BD72&gt;0,_xlfn.XLOOKUP(A72,'1C'!A:A,'1C'!J:J,"",0),_xlfn.XLOOKUP(C72,'1C'!W:W,'1C'!J:J,"",0)),"")</f>
        <v>Шляпа поркпай</v>
      </c>
      <c r="G72" s="102" t="str">
        <f>IF(C72&lt;&gt;"",IF(BD72&gt;0,_xlfn.XLOOKUP(A72,'1C'!A:A,'1C'!L:L,"",0),_xlfn.XLOOKUP(C72,'1C'!W:W,'1C'!L:L,"",0)),"")</f>
        <v>Stetson</v>
      </c>
      <c r="H72" s="103" t="str">
        <f>IF(A72&lt;&gt;"",_xlfn.XLOOKUP(A72,'1C'!A:A,'1C'!M:M,_xlfn.XLOOKUP(C72,'1C'!W:W,'1C'!M:M,"",0),0),"")</f>
        <v>всесезон</v>
      </c>
      <c r="J72" s="103" t="s">
        <v>6537</v>
      </c>
      <c r="K72" s="108">
        <v>3</v>
      </c>
      <c r="L72" s="146" t="s">
        <v>83</v>
      </c>
      <c r="M72" s="115"/>
      <c r="N72" s="101"/>
      <c r="O72" s="101"/>
      <c r="P72" s="101"/>
      <c r="Q72" s="145" t="str">
        <f>IF(A72&lt;&gt;"",_xlfn.XLOOKUP(A72,'1C'!A:A,'1C'!I:I,_xlfn.XLOOKUP(C72,'1C'!W:W,'1C'!I:I,"",0),0),"")</f>
        <v>75% шерсть - 25% полиамид</v>
      </c>
      <c r="R72" s="101"/>
      <c r="S72" s="102" t="str">
        <f>_xlfn.LET(_xlpm.RES,IF(A72&lt;&gt;"",_xlfn.XLOOKUP(A72,'1C'!A:A,'1C'!N:N,_xlfn.XLOOKUP(C72,'1C'!W:W,'1C'!N:N,"",0),0),""),IF(_xlpm.RES=0,"",_xlpm.RES))</f>
        <v>шерстяные</v>
      </c>
      <c r="T72" s="103" t="s">
        <v>15</v>
      </c>
      <c r="U72" s="103" t="str">
        <f>IF(A72&lt;&gt;"",_xlfn.XLOOKUP(A72,'1C'!A:A,'1C'!K:K,_xlfn.XLOOKUP(C72,'1C'!W:W,'1C'!K:K,"",0),0),"")</f>
        <v>Унисекс</v>
      </c>
      <c r="V72" s="99" t="str">
        <f>_xlfn.XLOOKUP($A72,Лист1!$A:$A,Лист1!G:G,"",0)</f>
        <v/>
      </c>
      <c r="Y72" s="99" t="str">
        <f>_xlfn.XLOOKUP($A72,Лист1!$A:$A,Лист1!H:H,"",0)</f>
        <v/>
      </c>
      <c r="Z72" s="99" t="str">
        <f>_xlfn.XLOOKUP($A72,Лист1!$A:$A,Лист1!I:I,"",0)</f>
        <v/>
      </c>
      <c r="AA72" s="99" t="str">
        <f>_xlfn.XLOOKUP($A72,Лист1!$A:$A,Лист1!J:J,"",0)</f>
        <v/>
      </c>
      <c r="AB72" s="99" t="str">
        <f>_xlfn.XLOOKUP($A72,Лист1!$A:$A,Лист1!K:K,"",0)</f>
        <v/>
      </c>
      <c r="AC72" s="99" t="str">
        <f>_xlfn.XLOOKUP($A72,Лист1!$A:$A,Лист1!L:L,"",0)</f>
        <v/>
      </c>
      <c r="AD72" s="99" t="str">
        <f>_xlfn.XLOOKUP($A72,Лист1!$A:$A,Лист1!M:M,"",0)</f>
        <v/>
      </c>
      <c r="AE72" s="99" t="str">
        <f>_xlfn.XLOOKUP($A72,Лист1!$A:$A,Лист1!N:N,"",0)</f>
        <v/>
      </c>
      <c r="AF72" s="99" t="str">
        <f>_xlfn.XLOOKUP($A72,Лист1!$A:$A,Лист1!O:O,"",0)</f>
        <v/>
      </c>
      <c r="AG72" s="99" t="str">
        <f>_xlfn.XLOOKUP($A72,Лист1!$A:$A,Лист1!P:P,"",0)</f>
        <v/>
      </c>
      <c r="AH72" s="99" t="str">
        <f>_xlfn.XLOOKUP($A72,Лист1!$A:$A,Лист1!Q:Q,"",0)</f>
        <v/>
      </c>
      <c r="AT72" s="103" t="str">
        <f t="shared" si="33"/>
        <v/>
      </c>
      <c r="AU72" s="103" t="str">
        <f>IF(A72&lt;&gt;"",_xlfn.XLOOKUP(_xlfn.XLOOKUP(A72,'1C'!A:A,'1C'!O:O,_xlfn.XLOOKUP(C72,'1C'!W:W,'1C'!O:O,"",0),0),Settings!N:N,Settings!O:O,"",0),"")</f>
        <v>IT</v>
      </c>
      <c r="AV72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2" s="103" t="str">
        <f t="shared" ca="1" si="41"/>
        <v>Италия</v>
      </c>
      <c r="AX72" s="106">
        <f t="shared" si="34"/>
        <v>0.1</v>
      </c>
      <c r="AY72" s="103">
        <f t="shared" si="35"/>
        <v>0.15000000000000002</v>
      </c>
      <c r="AZ72" s="103" t="str">
        <f t="shared" si="36"/>
        <v>Требуются кол-во и нетто</v>
      </c>
      <c r="BA72" s="103" t="str">
        <f t="shared" si="37"/>
        <v>Требуются кол-во и брутто</v>
      </c>
      <c r="BB72" s="107">
        <v>3362.4</v>
      </c>
      <c r="BC72" s="125" t="str">
        <f t="shared" si="38"/>
        <v>Требуются кол-во и цена</v>
      </c>
      <c r="BD72" s="98">
        <f>IF(A72&lt;&gt;"",IF(_xlfn.XLOOKUP(A72,'1C'!A:A,'1C'!A:A,0,0)&gt;0,1,0),"")</f>
        <v>0</v>
      </c>
      <c r="BE72" s="98">
        <f>IF(C72&lt;&gt;"",IF(_xlfn.XLOOKUP(TEXT(C72,"###"),'1C'!W:W,'1C'!D:D,0,0)&gt;0,0,1),"")</f>
        <v>0</v>
      </c>
      <c r="BF72" s="98">
        <f t="shared" si="39"/>
        <v>1</v>
      </c>
    </row>
    <row r="73" spans="1:58" ht="98.1" customHeight="1">
      <c r="A73" s="103" t="str">
        <f t="shared" si="32"/>
        <v>684010656</v>
      </c>
      <c r="B73" s="98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02-122-02</v>
      </c>
      <c r="C73" s="104" t="s">
        <v>6468</v>
      </c>
      <c r="D73" s="103" t="str">
        <f>IF(A73&lt;&gt;"",_xlfn.XLOOKUP(C73,'1C'!W:W,'1C'!X:X,"",0),"")</f>
        <v>HATTERAS</v>
      </c>
      <c r="E73" s="103" t="str">
        <f>IF(F73&lt;&gt;"",IFERROR(VLOOKUP(F73,Категории!A:B,2,0),""),"Требуется категория")</f>
        <v>Кепки</v>
      </c>
      <c r="F73" s="103" t="str">
        <f>IF(A73&lt;&gt;"",IF(BD73&gt;0,_xlfn.XLOOKUP(A73,'1C'!A:A,'1C'!J:J,"",0),_xlfn.XLOOKUP(C73,'1C'!W:W,'1C'!J:J,"",0)),"")</f>
        <v>Кепка восьмиклинка</v>
      </c>
      <c r="G73" s="103" t="str">
        <f>IF(C73&lt;&gt;"",IF(BD73&gt;0,_xlfn.XLOOKUP(A73,'1C'!A:A,'1C'!L:L,"",0),_xlfn.XLOOKUP(C73,'1C'!W:W,'1C'!L:L,"",0)),"")</f>
        <v>Stetson</v>
      </c>
      <c r="H73" s="103" t="str">
        <f>IF(A73&lt;&gt;"",_xlfn.XLOOKUP(A73,'1C'!A:A,'1C'!M:M,_xlfn.XLOOKUP(C73,'1C'!W:W,'1C'!M:M,"",0),0),"")</f>
        <v>всесезон</v>
      </c>
      <c r="J73" s="103" t="s">
        <v>6537</v>
      </c>
      <c r="K73" s="108">
        <v>56</v>
      </c>
      <c r="L73" s="146" t="s">
        <v>63</v>
      </c>
      <c r="N73" s="101"/>
      <c r="O73" s="101"/>
      <c r="P73" s="101"/>
      <c r="Q73" s="145" t="str">
        <f>IF(A73&lt;&gt;"",_xlfn.XLOOKUP(A73,'1C'!A:A,'1C'!I:I,_xlfn.XLOOKUP(C73,'1C'!W:W,'1C'!I:I,"",0),0),"")</f>
        <v>100% шерсть / Подклад: 100% хлопок</v>
      </c>
      <c r="S73" s="102" t="str">
        <f>_xlfn.LET(_xlpm.RES,IF(A73&lt;&gt;"",_xlfn.XLOOKUP(A73,'1C'!A:A,'1C'!N:N,_xlfn.XLOOKUP(C73,'1C'!W:W,'1C'!N:N,"",0),0),""),IF(_xlpm.RES=0,"",_xlpm.RES))</f>
        <v>шерстяные</v>
      </c>
      <c r="T73" s="103" t="s">
        <v>15</v>
      </c>
      <c r="U73" s="103" t="str">
        <f>IF(A73&lt;&gt;"",_xlfn.XLOOKUP(A73,'1C'!A:A,'1C'!K:K,_xlfn.XLOOKUP(C73,'1C'!W:W,'1C'!K:K,"",0),0),"")</f>
        <v>Унисекс</v>
      </c>
      <c r="V73" s="99" t="str">
        <f>_xlfn.XLOOKUP($A73,Лист1!$A:$A,Лист1!G:G,"",0)</f>
        <v/>
      </c>
      <c r="Y73" s="99" t="str">
        <f>_xlfn.XLOOKUP($A73,Лист1!$A:$A,Лист1!H:H,"",0)</f>
        <v/>
      </c>
      <c r="Z73" s="99" t="str">
        <f>_xlfn.XLOOKUP($A73,Лист1!$A:$A,Лист1!I:I,"",0)</f>
        <v/>
      </c>
      <c r="AA73" s="99" t="str">
        <f>_xlfn.XLOOKUP($A73,Лист1!$A:$A,Лист1!J:J,"",0)</f>
        <v/>
      </c>
      <c r="AB73" s="99" t="str">
        <f>_xlfn.XLOOKUP($A73,Лист1!$A:$A,Лист1!K:K,"",0)</f>
        <v/>
      </c>
      <c r="AC73" s="99" t="str">
        <f>_xlfn.XLOOKUP($A73,Лист1!$A:$A,Лист1!L:L,"",0)</f>
        <v/>
      </c>
      <c r="AD73" s="99" t="str">
        <f>_xlfn.XLOOKUP($A73,Лист1!$A:$A,Лист1!M:M,"",0)</f>
        <v/>
      </c>
      <c r="AE73" s="99" t="str">
        <f>_xlfn.XLOOKUP($A73,Лист1!$A:$A,Лист1!N:N,"",0)</f>
        <v/>
      </c>
      <c r="AF73" s="99" t="str">
        <f>_xlfn.XLOOKUP($A73,Лист1!$A:$A,Лист1!O:O,"",0)</f>
        <v/>
      </c>
      <c r="AG73" s="99" t="str">
        <f>_xlfn.XLOOKUP($A73,Лист1!$A:$A,Лист1!P:P,"",0)</f>
        <v/>
      </c>
      <c r="AH73" s="99" t="str">
        <f>_xlfn.XLOOKUP($A73,Лист1!$A:$A,Лист1!Q:Q,"",0)</f>
        <v/>
      </c>
      <c r="AT73" s="103" t="str">
        <f t="shared" si="33"/>
        <v/>
      </c>
      <c r="AU73" s="103" t="str">
        <f>IF(A73&lt;&gt;"",_xlfn.XLOOKUP(_xlfn.XLOOKUP(A73,'1C'!A:A,'1C'!O:O,_xlfn.XLOOKUP(C73,'1C'!W:W,'1C'!O:O,"",0),0),Settings!N:N,Settings!O:O,"",0),"")</f>
        <v>BG</v>
      </c>
      <c r="AV73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3" s="103" t="str">
        <f t="shared" ca="1" si="41"/>
        <v>Болгария</v>
      </c>
      <c r="AX73" s="106">
        <f t="shared" si="34"/>
        <v>0.1</v>
      </c>
      <c r="AY73" s="103">
        <f t="shared" si="35"/>
        <v>0.15000000000000002</v>
      </c>
      <c r="AZ73" s="103" t="str">
        <f t="shared" si="36"/>
        <v>Требуются кол-во и нетто</v>
      </c>
      <c r="BA73" s="103" t="str">
        <f t="shared" si="37"/>
        <v>Требуются кол-во и брутто</v>
      </c>
      <c r="BB73" s="107">
        <v>3782.8799999999997</v>
      </c>
      <c r="BC73" s="125" t="str">
        <f t="shared" si="38"/>
        <v>Требуются кол-во и цена</v>
      </c>
      <c r="BD73" s="98">
        <f>IF(A73&lt;&gt;"",IF(_xlfn.XLOOKUP(A73,'1C'!A:A,'1C'!A:A,0,0)&gt;0,1,0),"")</f>
        <v>0</v>
      </c>
      <c r="BE73" s="98">
        <f>IF(C73&lt;&gt;"",IF(_xlfn.XLOOKUP(TEXT(C73,"###"),'1C'!W:W,'1C'!D:D,0,0)&gt;0,0,1),"")</f>
        <v>0</v>
      </c>
      <c r="BF73" s="98">
        <f t="shared" si="39"/>
        <v>1</v>
      </c>
    </row>
    <row r="74" spans="1:58" ht="98.1" customHeight="1">
      <c r="A74" s="103" t="str">
        <f t="shared" si="32"/>
        <v>6840514351</v>
      </c>
      <c r="B74" s="98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02-094-07</v>
      </c>
      <c r="C74" s="104" t="s">
        <v>6482</v>
      </c>
      <c r="D74" s="103" t="str">
        <f>IF(A74&lt;&gt;"",_xlfn.XLOOKUP(C74,'1C'!W:W,'1C'!X:X,"",0),"")</f>
        <v>HATTERAS WOOLRICH</v>
      </c>
      <c r="E74" s="103" t="str">
        <f>IF(F74&lt;&gt;"",IFERROR(VLOOKUP(F74,Категории!A:B,2,0),""),"Требуется категория")</f>
        <v>Кепки</v>
      </c>
      <c r="F74" s="103" t="str">
        <f>IF(A74&lt;&gt;"",IF(BD74&gt;0,_xlfn.XLOOKUP(A74,'1C'!A:A,'1C'!J:J,"",0),_xlfn.XLOOKUP(C74,'1C'!W:W,'1C'!J:J,"",0)),"")</f>
        <v>Кепка восьмиклинка</v>
      </c>
      <c r="G74" s="102" t="str">
        <f>IF(C74&lt;&gt;"",IF(BD74&gt;0,_xlfn.XLOOKUP(A74,'1C'!A:A,'1C'!L:L,"",0),_xlfn.XLOOKUP(C74,'1C'!W:W,'1C'!L:L,"",0)),"")</f>
        <v>Stetson</v>
      </c>
      <c r="H74" s="103" t="str">
        <f>IF(A74&lt;&gt;"",_xlfn.XLOOKUP(A74,'1C'!A:A,'1C'!M:M,_xlfn.XLOOKUP(C74,'1C'!W:W,'1C'!M:M,"",0),0),"")</f>
        <v>всесезон</v>
      </c>
      <c r="J74" s="102" t="s">
        <v>6537</v>
      </c>
      <c r="K74" s="108">
        <v>351</v>
      </c>
      <c r="L74" s="146" t="s">
        <v>269</v>
      </c>
      <c r="M74" s="101"/>
      <c r="N74" s="101"/>
      <c r="O74" s="101"/>
      <c r="P74" s="101"/>
      <c r="Q74" s="145" t="str">
        <f>IF(A74&lt;&gt;"",_xlfn.XLOOKUP(A74,'1C'!A:A,'1C'!I:I,_xlfn.XLOOKUP(C74,'1C'!W:W,'1C'!I:I,"",0),0),"")</f>
        <v>100% шерсть</v>
      </c>
      <c r="R74" s="101"/>
      <c r="S74" s="102" t="str">
        <f>_xlfn.LET(_xlpm.RES,IF(A74&lt;&gt;"",_xlfn.XLOOKUP(A74,'1C'!A:A,'1C'!N:N,_xlfn.XLOOKUP(C74,'1C'!W:W,'1C'!N:N,"",0),0),""),IF(_xlpm.RES=0,"",_xlpm.RES))</f>
        <v>шерстяные</v>
      </c>
      <c r="T74" s="103" t="s">
        <v>15</v>
      </c>
      <c r="U74" s="103" t="str">
        <f>IF(A74&lt;&gt;"",_xlfn.XLOOKUP(A74,'1C'!A:A,'1C'!K:K,_xlfn.XLOOKUP(C74,'1C'!W:W,'1C'!K:K,"",0),0),"")</f>
        <v>Унисекс</v>
      </c>
      <c r="V74" s="99" t="str">
        <f>_xlfn.XLOOKUP($A74,Лист1!$A:$A,Лист1!G:G,"",0)</f>
        <v/>
      </c>
      <c r="Y74" s="99" t="str">
        <f>_xlfn.XLOOKUP($A74,Лист1!$A:$A,Лист1!H:H,"",0)</f>
        <v/>
      </c>
      <c r="Z74" s="99" t="str">
        <f>_xlfn.XLOOKUP($A74,Лист1!$A:$A,Лист1!I:I,"",0)</f>
        <v/>
      </c>
      <c r="AA74" s="99" t="str">
        <f>_xlfn.XLOOKUP($A74,Лист1!$A:$A,Лист1!J:J,"",0)</f>
        <v/>
      </c>
      <c r="AB74" s="99" t="str">
        <f>_xlfn.XLOOKUP($A74,Лист1!$A:$A,Лист1!K:K,"",0)</f>
        <v/>
      </c>
      <c r="AC74" s="99" t="str">
        <f>_xlfn.XLOOKUP($A74,Лист1!$A:$A,Лист1!L:L,"",0)</f>
        <v/>
      </c>
      <c r="AD74" s="99" t="str">
        <f>_xlfn.XLOOKUP($A74,Лист1!$A:$A,Лист1!M:M,"",0)</f>
        <v/>
      </c>
      <c r="AE74" s="99" t="str">
        <f>_xlfn.XLOOKUP($A74,Лист1!$A:$A,Лист1!N:N,"",0)</f>
        <v/>
      </c>
      <c r="AF74" s="99" t="str">
        <f>_xlfn.XLOOKUP($A74,Лист1!$A:$A,Лист1!O:O,"",0)</f>
        <v/>
      </c>
      <c r="AG74" s="99" t="str">
        <f>_xlfn.XLOOKUP($A74,Лист1!$A:$A,Лист1!P:P,"",0)</f>
        <v/>
      </c>
      <c r="AH74" s="99" t="str">
        <f>_xlfn.XLOOKUP($A74,Лист1!$A:$A,Лист1!Q:Q,"",0)</f>
        <v/>
      </c>
      <c r="AT74" s="102" t="str">
        <f t="shared" si="33"/>
        <v/>
      </c>
      <c r="AU74" s="126" t="str">
        <f>IF(A74&lt;&gt;"",_xlfn.XLOOKUP(_xlfn.XLOOKUP(A74,'1C'!A:A,'1C'!O:O,_xlfn.XLOOKUP(C74,'1C'!W:W,'1C'!O:O,"",0),0),Settings!N:N,Settings!O:O,"",0),"")</f>
        <v>BG</v>
      </c>
      <c r="AV74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103" t="str">
        <f t="shared" ca="1" si="41"/>
        <v>Болгария</v>
      </c>
      <c r="AX74" s="106">
        <f t="shared" si="34"/>
        <v>0.1</v>
      </c>
      <c r="AY74" s="103">
        <f t="shared" si="35"/>
        <v>0.15000000000000002</v>
      </c>
      <c r="AZ74" s="103" t="str">
        <f t="shared" si="36"/>
        <v>Требуются кол-во и нетто</v>
      </c>
      <c r="BA74" s="103" t="str">
        <f t="shared" si="37"/>
        <v>Требуются кол-во и брутто</v>
      </c>
      <c r="BB74" s="107">
        <v>3782.8799999999997</v>
      </c>
      <c r="BC74" s="125" t="str">
        <f t="shared" si="38"/>
        <v>Требуются кол-во и цена</v>
      </c>
      <c r="BD74" s="98">
        <f>IF(A74&lt;&gt;"",IF(_xlfn.XLOOKUP(A74,'1C'!A:A,'1C'!A:A,0,0)&gt;0,1,0),"")</f>
        <v>0</v>
      </c>
      <c r="BE74" s="98">
        <f>IF(C74&lt;&gt;"",IF(_xlfn.XLOOKUP(TEXT(C74,"###"),'1C'!W:W,'1C'!D:D,0,0)&gt;0,0,1),"")</f>
        <v>0</v>
      </c>
      <c r="BF74" s="98">
        <f t="shared" si="39"/>
        <v>1</v>
      </c>
    </row>
    <row r="75" spans="1:58" ht="112.35" customHeight="1">
      <c r="A75" s="103" t="str">
        <f t="shared" si="32"/>
        <v>6840529311</v>
      </c>
      <c r="B75" s="98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02-582-09</v>
      </c>
      <c r="C75" s="104" t="s">
        <v>6483</v>
      </c>
      <c r="D75" s="103" t="str">
        <f>IF(A75&lt;&gt;"",_xlfn.XLOOKUP(C75,'1C'!W:W,'1C'!X:X,"",0),"")</f>
        <v>HATTERAS EF WOOL HERRINGBONE</v>
      </c>
      <c r="E75" s="103" t="str">
        <f>IF(F75&lt;&gt;"",IFERROR(VLOOKUP(F75,Категории!A:B,2,0),""),"Требуется категория")</f>
        <v>Кепки</v>
      </c>
      <c r="F75" s="103" t="str">
        <f>IF(A75&lt;&gt;"",IF(BD75&gt;0,_xlfn.XLOOKUP(A75,'1C'!A:A,'1C'!J:J,"",0),_xlfn.XLOOKUP(C75,'1C'!W:W,'1C'!J:J,"",0)),"")</f>
        <v>Кепка с ушками</v>
      </c>
      <c r="G75" s="102" t="str">
        <f>IF(C75&lt;&gt;"",IF(BD75&gt;0,_xlfn.XLOOKUP(A75,'1C'!A:A,'1C'!L:L,"",0),_xlfn.XLOOKUP(C75,'1C'!W:W,'1C'!L:L,"",0)),"")</f>
        <v>Stetson</v>
      </c>
      <c r="H75" s="103" t="str">
        <f>IF(A75&lt;&gt;"",_xlfn.XLOOKUP(A75,'1C'!A:A,'1C'!M:M,_xlfn.XLOOKUP(C75,'1C'!W:W,'1C'!M:M,"",0),0),"")</f>
        <v>всесезон</v>
      </c>
      <c r="J75" s="102" t="s">
        <v>6537</v>
      </c>
      <c r="K75" s="108">
        <v>311</v>
      </c>
      <c r="L75" s="146" t="s">
        <v>53</v>
      </c>
      <c r="M75" s="101"/>
      <c r="N75" s="101"/>
      <c r="O75" s="101"/>
      <c r="P75" s="101"/>
      <c r="Q75" s="145" t="str">
        <f>IF(A75&lt;&gt;"",_xlfn.XLOOKUP(A75,'1C'!A:A,'1C'!I:I,_xlfn.XLOOKUP(C75,'1C'!W:W,'1C'!I:I,"",0),0),"")</f>
        <v>100% шерсть / подклад: 100% полиэстер</v>
      </c>
      <c r="R75" s="101"/>
      <c r="S75" s="102" t="str">
        <f>_xlfn.LET(_xlpm.RES,IF(A75&lt;&gt;"",_xlfn.XLOOKUP(A75,'1C'!A:A,'1C'!N:N,_xlfn.XLOOKUP(C75,'1C'!W:W,'1C'!N:N,"",0),0),""),IF(_xlpm.RES=0,"",_xlpm.RES))</f>
        <v>шерстяные</v>
      </c>
      <c r="T75" s="103" t="s">
        <v>15</v>
      </c>
      <c r="U75" s="103" t="str">
        <f>IF(A75&lt;&gt;"",_xlfn.XLOOKUP(A75,'1C'!A:A,'1C'!K:K,_xlfn.XLOOKUP(C75,'1C'!W:W,'1C'!K:K,"",0),0),"")</f>
        <v>Унисекс</v>
      </c>
      <c r="V75" s="99" t="str">
        <f>_xlfn.XLOOKUP($A75,Лист1!$A:$A,Лист1!G:G,"",0)</f>
        <v/>
      </c>
      <c r="Y75" s="99" t="str">
        <f>_xlfn.XLOOKUP($A75,Лист1!$A:$A,Лист1!H:H,"",0)</f>
        <v/>
      </c>
      <c r="Z75" s="99" t="str">
        <f>_xlfn.XLOOKUP($A75,Лист1!$A:$A,Лист1!I:I,"",0)</f>
        <v/>
      </c>
      <c r="AA75" s="99" t="str">
        <f>_xlfn.XLOOKUP($A75,Лист1!$A:$A,Лист1!J:J,"",0)</f>
        <v/>
      </c>
      <c r="AB75" s="99" t="str">
        <f>_xlfn.XLOOKUP($A75,Лист1!$A:$A,Лист1!K:K,"",0)</f>
        <v/>
      </c>
      <c r="AC75" s="99" t="str">
        <f>_xlfn.XLOOKUP($A75,Лист1!$A:$A,Лист1!L:L,"",0)</f>
        <v/>
      </c>
      <c r="AD75" s="99" t="str">
        <f>_xlfn.XLOOKUP($A75,Лист1!$A:$A,Лист1!M:M,"",0)</f>
        <v/>
      </c>
      <c r="AE75" s="99" t="str">
        <f>_xlfn.XLOOKUP($A75,Лист1!$A:$A,Лист1!N:N,"",0)</f>
        <v/>
      </c>
      <c r="AF75" s="99" t="str">
        <f>_xlfn.XLOOKUP($A75,Лист1!$A:$A,Лист1!O:O,"",0)</f>
        <v/>
      </c>
      <c r="AG75" s="99" t="str">
        <f>_xlfn.XLOOKUP($A75,Лист1!$A:$A,Лист1!P:P,"",0)</f>
        <v/>
      </c>
      <c r="AH75" s="99" t="str">
        <f>_xlfn.XLOOKUP($A75,Лист1!$A:$A,Лист1!Q:Q,"",0)</f>
        <v/>
      </c>
      <c r="AT75" s="102" t="str">
        <f t="shared" si="33"/>
        <v/>
      </c>
      <c r="AU75" s="126" t="str">
        <f>IF(A75&lt;&gt;"",_xlfn.XLOOKUP(_xlfn.XLOOKUP(A75,'1C'!A:A,'1C'!O:O,_xlfn.XLOOKUP(C75,'1C'!W:W,'1C'!O:O,"",0),0),Settings!N:N,Settings!O:O,"",0),"")</f>
        <v>DE</v>
      </c>
      <c r="AV75" s="102" t="str">
        <f t="shared" ca="1" si="40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5" s="103" t="str">
        <f t="shared" ca="1" si="41"/>
        <v>Германия</v>
      </c>
      <c r="AX75" s="106">
        <f t="shared" si="34"/>
        <v>0.1</v>
      </c>
      <c r="AY75" s="103">
        <f t="shared" si="35"/>
        <v>0.15000000000000002</v>
      </c>
      <c r="AZ75" s="103" t="str">
        <f t="shared" si="36"/>
        <v>Требуются кол-во и нетто</v>
      </c>
      <c r="BA75" s="103" t="str">
        <f t="shared" si="37"/>
        <v>Требуются кол-во и брутто</v>
      </c>
      <c r="BB75" s="107">
        <v>4213.4400000000005</v>
      </c>
      <c r="BC75" s="125" t="str">
        <f t="shared" si="38"/>
        <v>Требуются кол-во и цена</v>
      </c>
      <c r="BD75" s="98">
        <f>IF(A75&lt;&gt;"",IF(_xlfn.XLOOKUP(A75,'1C'!A:A,'1C'!A:A,0,0)&gt;0,1,0),"")</f>
        <v>0</v>
      </c>
      <c r="BE75" s="98">
        <f>IF(C75&lt;&gt;"",IF(_xlfn.XLOOKUP(TEXT(C75,"###"),'1C'!W:W,'1C'!D:D,0,0)&gt;0,0,1),"")</f>
        <v>0</v>
      </c>
      <c r="BF75" s="98">
        <f t="shared" si="39"/>
        <v>1</v>
      </c>
    </row>
    <row r="76" spans="1:58" ht="98.1" customHeight="1">
      <c r="A76" s="103" t="str">
        <f t="shared" si="32"/>
        <v>7720502311</v>
      </c>
      <c r="B76" s="98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02-072-09</v>
      </c>
      <c r="C76" s="104" t="s">
        <v>6484</v>
      </c>
      <c r="D76" s="103" t="str">
        <f>IF(A76&lt;&gt;"",_xlfn.XLOOKUP(C76,'1C'!W:W,'1C'!X:X,"",0),"")</f>
        <v>WOOLRICH</v>
      </c>
      <c r="E76" s="103" t="str">
        <f>IF(F76&lt;&gt;"",IFERROR(VLOOKUP(F76,Категории!A:B,2,0),""),"Требуется категория")</f>
        <v>Бейсболки</v>
      </c>
      <c r="F76" s="103" t="str">
        <f>IF(A76&lt;&gt;"",IF(BD76&gt;0,_xlfn.XLOOKUP(A76,'1C'!A:A,'1C'!J:J,"",0),_xlfn.XLOOKUP(C76,'1C'!W:W,'1C'!J:J,"",0)),"")</f>
        <v>Бейсболка</v>
      </c>
      <c r="G76" s="102" t="str">
        <f>IF(C76&lt;&gt;"",IF(BD76&gt;0,_xlfn.XLOOKUP(A76,'1C'!A:A,'1C'!L:L,"",0),_xlfn.XLOOKUP(C76,'1C'!W:W,'1C'!L:L,"",0)),"")</f>
        <v>Stetson</v>
      </c>
      <c r="H76" s="103" t="str">
        <f>IF(A76&lt;&gt;"",_xlfn.XLOOKUP(A76,'1C'!A:A,'1C'!M:M,_xlfn.XLOOKUP(C76,'1C'!W:W,'1C'!M:M,"",0),0),"")</f>
        <v>всесезон</v>
      </c>
      <c r="J76" s="102" t="s">
        <v>6537</v>
      </c>
      <c r="K76" s="108">
        <v>311</v>
      </c>
      <c r="L76" s="146" t="s">
        <v>53</v>
      </c>
      <c r="M76" s="101"/>
      <c r="N76" s="101"/>
      <c r="O76" s="101"/>
      <c r="P76" s="101"/>
      <c r="Q76" s="145" t="str">
        <f>IF(A76&lt;&gt;"",_xlfn.XLOOKUP(A76,'1C'!A:A,'1C'!I:I,_xlfn.XLOOKUP(C76,'1C'!W:W,'1C'!I:I,"",0),0),"")</f>
        <v>100% шерсть</v>
      </c>
      <c r="R76" s="101"/>
      <c r="S76" s="102" t="str">
        <f>_xlfn.LET(_xlpm.RES,IF(A76&lt;&gt;"",_xlfn.XLOOKUP(A76,'1C'!A:A,'1C'!N:N,_xlfn.XLOOKUP(C76,'1C'!W:W,'1C'!N:N,"",0),0),""),IF(_xlpm.RES=0,"",_xlpm.RES))</f>
        <v>шерстяные</v>
      </c>
      <c r="T76" s="103" t="s">
        <v>15</v>
      </c>
      <c r="U76" s="103" t="str">
        <f>IF(A76&lt;&gt;"",_xlfn.XLOOKUP(A76,'1C'!A:A,'1C'!K:K,_xlfn.XLOOKUP(C76,'1C'!W:W,'1C'!K:K,"",0),0),"")</f>
        <v>Унисекс</v>
      </c>
      <c r="V76" s="99" t="str">
        <f>_xlfn.XLOOKUP($A76,Лист1!$A:$A,Лист1!G:G,"",0)</f>
        <v/>
      </c>
      <c r="Y76" s="99" t="str">
        <f>_xlfn.XLOOKUP($A76,Лист1!$A:$A,Лист1!H:H,"",0)</f>
        <v/>
      </c>
      <c r="Z76" s="99" t="str">
        <f>_xlfn.XLOOKUP($A76,Лист1!$A:$A,Лист1!I:I,"",0)</f>
        <v/>
      </c>
      <c r="AA76" s="99" t="str">
        <f>_xlfn.XLOOKUP($A76,Лист1!$A:$A,Лист1!J:J,"",0)</f>
        <v/>
      </c>
      <c r="AB76" s="99" t="str">
        <f>_xlfn.XLOOKUP($A76,Лист1!$A:$A,Лист1!K:K,"",0)</f>
        <v/>
      </c>
      <c r="AC76" s="99" t="str">
        <f>_xlfn.XLOOKUP($A76,Лист1!$A:$A,Лист1!L:L,"",0)</f>
        <v/>
      </c>
      <c r="AD76" s="99" t="str">
        <f>_xlfn.XLOOKUP($A76,Лист1!$A:$A,Лист1!M:M,"",0)</f>
        <v/>
      </c>
      <c r="AE76" s="99" t="str">
        <f>_xlfn.XLOOKUP($A76,Лист1!$A:$A,Лист1!N:N,"",0)</f>
        <v/>
      </c>
      <c r="AF76" s="99" t="str">
        <f>_xlfn.XLOOKUP($A76,Лист1!$A:$A,Лист1!O:O,"",0)</f>
        <v/>
      </c>
      <c r="AG76" s="99" t="str">
        <f>_xlfn.XLOOKUP($A76,Лист1!$A:$A,Лист1!P:P,"",0)</f>
        <v/>
      </c>
      <c r="AH76" s="99" t="str">
        <f>_xlfn.XLOOKUP($A76,Лист1!$A:$A,Лист1!Q:Q,"",0)</f>
        <v/>
      </c>
      <c r="AT76" s="102" t="str">
        <f t="shared" si="33"/>
        <v/>
      </c>
      <c r="AU76" s="126" t="str">
        <f>IF(A76&lt;&gt;"",_xlfn.XLOOKUP(_xlfn.XLOOKUP(A76,'1C'!A:A,'1C'!O:O,_xlfn.XLOOKUP(C76,'1C'!W:W,'1C'!O:O,"",0),0),Settings!N:N,Settings!O:O,"",0),"")</f>
        <v>CN</v>
      </c>
      <c r="AV76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6" s="103" t="str">
        <f t="shared" ca="1" si="41"/>
        <v>Китай</v>
      </c>
      <c r="AX76" s="106">
        <f t="shared" si="34"/>
        <v>0.1</v>
      </c>
      <c r="AY76" s="103">
        <f t="shared" si="35"/>
        <v>0.15000000000000002</v>
      </c>
      <c r="AZ76" s="103" t="str">
        <f t="shared" si="36"/>
        <v>Требуются кол-во и нетто</v>
      </c>
      <c r="BA76" s="103" t="str">
        <f t="shared" si="37"/>
        <v>Требуются кол-во и брутто</v>
      </c>
      <c r="BB76" s="107">
        <v>2930.4</v>
      </c>
      <c r="BC76" s="125" t="str">
        <f t="shared" si="38"/>
        <v>Требуются кол-во и цена</v>
      </c>
      <c r="BD76" s="98">
        <f>IF(A76&lt;&gt;"",IF(_xlfn.XLOOKUP(A76,'1C'!A:A,'1C'!A:A,0,0)&gt;0,1,0),"")</f>
        <v>0</v>
      </c>
      <c r="BE76" s="98">
        <f>IF(C76&lt;&gt;"",IF(_xlfn.XLOOKUP(TEXT(C76,"###"),'1C'!W:W,'1C'!D:D,0,0)&gt;0,0,1),"")</f>
        <v>0</v>
      </c>
      <c r="BF76" s="98">
        <f t="shared" si="39"/>
        <v>1</v>
      </c>
    </row>
    <row r="77" spans="1:58" ht="98.1" customHeight="1">
      <c r="A77" s="103" t="str">
        <f t="shared" si="32"/>
        <v>6380512375</v>
      </c>
      <c r="B77" s="98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02-431-14</v>
      </c>
      <c r="C77" s="104" t="s">
        <v>6485</v>
      </c>
      <c r="D77" s="103" t="str">
        <f>IF(A77&lt;&gt;"",_xlfn.XLOOKUP(C77,'1C'!W:W,'1C'!X:X,"",0),"")</f>
        <v>DRIVER HARRIS TWEED</v>
      </c>
      <c r="E77" s="103" t="str">
        <f>IF(F77&lt;&gt;"",IFERROR(VLOOKUP(F77,Категории!A:B,2,0),""),"Требуется категория")</f>
        <v>Кепки</v>
      </c>
      <c r="F77" s="103" t="str">
        <f>IF(A77&lt;&gt;"",IF(BD77&gt;0,_xlfn.XLOOKUP(A77,'1C'!A:A,'1C'!J:J,"",0),_xlfn.XLOOKUP(C77,'1C'!W:W,'1C'!J:J,"",0)),"")</f>
        <v>Кепка плоская</v>
      </c>
      <c r="G77" s="102" t="str">
        <f>IF(C77&lt;&gt;"",IF(BD77&gt;0,_xlfn.XLOOKUP(A77,'1C'!A:A,'1C'!L:L,"",0),_xlfn.XLOOKUP(C77,'1C'!W:W,'1C'!L:L,"",0)),"")</f>
        <v>Stetson</v>
      </c>
      <c r="H77" s="103" t="str">
        <f>IF(A77&lt;&gt;"",_xlfn.XLOOKUP(A77,'1C'!A:A,'1C'!M:M,_xlfn.XLOOKUP(C77,'1C'!W:W,'1C'!M:M,"",0),0),"")</f>
        <v>всесезон</v>
      </c>
      <c r="J77" s="103" t="s">
        <v>6537</v>
      </c>
      <c r="K77" s="108">
        <v>375</v>
      </c>
      <c r="L77" s="146" t="s">
        <v>86</v>
      </c>
      <c r="M77" s="101"/>
      <c r="N77" s="101"/>
      <c r="O77" s="101"/>
      <c r="P77" s="101"/>
      <c r="Q77" s="145" t="str">
        <f>IF(A77&lt;&gt;"",_xlfn.XLOOKUP(A77,'1C'!A:A,'1C'!I:I,_xlfn.XLOOKUP(C77,'1C'!W:W,'1C'!I:I,"",0),0),"")</f>
        <v>100% шерсть</v>
      </c>
      <c r="R77" s="101"/>
      <c r="S77" s="102" t="str">
        <f>_xlfn.LET(_xlpm.RES,IF(A77&lt;&gt;"",_xlfn.XLOOKUP(A77,'1C'!A:A,'1C'!N:N,_xlfn.XLOOKUP(C77,'1C'!W:W,'1C'!N:N,"",0),0),""),IF(_xlpm.RES=0,"",_xlpm.RES))</f>
        <v>шерстяные</v>
      </c>
      <c r="T77" s="103" t="s">
        <v>15</v>
      </c>
      <c r="U77" s="103" t="str">
        <f>IF(A77&lt;&gt;"",_xlfn.XLOOKUP(A77,'1C'!A:A,'1C'!K:K,_xlfn.XLOOKUP(C77,'1C'!W:W,'1C'!K:K,"",0),0),"")</f>
        <v>Унисекс</v>
      </c>
      <c r="V77" s="99" t="str">
        <f>_xlfn.XLOOKUP($A77,Лист1!$A:$A,Лист1!G:G,"",0)</f>
        <v/>
      </c>
      <c r="Y77" s="99" t="str">
        <f>_xlfn.XLOOKUP($A77,Лист1!$A:$A,Лист1!H:H,"",0)</f>
        <v/>
      </c>
      <c r="Z77" s="99" t="str">
        <f>_xlfn.XLOOKUP($A77,Лист1!$A:$A,Лист1!I:I,"",0)</f>
        <v/>
      </c>
      <c r="AA77" s="99" t="str">
        <f>_xlfn.XLOOKUP($A77,Лист1!$A:$A,Лист1!J:J,"",0)</f>
        <v/>
      </c>
      <c r="AB77" s="99" t="str">
        <f>_xlfn.XLOOKUP($A77,Лист1!$A:$A,Лист1!K:K,"",0)</f>
        <v/>
      </c>
      <c r="AC77" s="99" t="str">
        <f>_xlfn.XLOOKUP($A77,Лист1!$A:$A,Лист1!L:L,"",0)</f>
        <v/>
      </c>
      <c r="AD77" s="99" t="str">
        <f>_xlfn.XLOOKUP($A77,Лист1!$A:$A,Лист1!M:M,"",0)</f>
        <v/>
      </c>
      <c r="AE77" s="99" t="str">
        <f>_xlfn.XLOOKUP($A77,Лист1!$A:$A,Лист1!N:N,"",0)</f>
        <v/>
      </c>
      <c r="AF77" s="99" t="str">
        <f>_xlfn.XLOOKUP($A77,Лист1!$A:$A,Лист1!O:O,"",0)</f>
        <v/>
      </c>
      <c r="AG77" s="99" t="str">
        <f>_xlfn.XLOOKUP($A77,Лист1!$A:$A,Лист1!P:P,"",0)</f>
        <v/>
      </c>
      <c r="AH77" s="99" t="str">
        <f>_xlfn.XLOOKUP($A77,Лист1!$A:$A,Лист1!Q:Q,"",0)</f>
        <v/>
      </c>
      <c r="AT77" s="102" t="str">
        <f t="shared" si="33"/>
        <v/>
      </c>
      <c r="AU77" s="126" t="str">
        <f>IF(A77&lt;&gt;"",_xlfn.XLOOKUP(_xlfn.XLOOKUP(A77,'1C'!A:A,'1C'!O:O,_xlfn.XLOOKUP(C77,'1C'!W:W,'1C'!O:O,"",0),0),Settings!N:N,Settings!O:O,"",0),"")</f>
        <v>BG</v>
      </c>
      <c r="AV77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103" t="str">
        <f t="shared" ca="1" si="41"/>
        <v>Болгария</v>
      </c>
      <c r="AX77" s="106">
        <f t="shared" si="34"/>
        <v>0.1</v>
      </c>
      <c r="AY77" s="103">
        <f t="shared" si="35"/>
        <v>0.15000000000000002</v>
      </c>
      <c r="AZ77" s="103" t="str">
        <f t="shared" si="36"/>
        <v>Требуются кол-во и нетто</v>
      </c>
      <c r="BA77" s="103" t="str">
        <f t="shared" si="37"/>
        <v>Требуются кол-во и брутто</v>
      </c>
      <c r="BB77" s="107">
        <v>4213.4400000000005</v>
      </c>
      <c r="BC77" s="125" t="str">
        <f t="shared" si="38"/>
        <v>Требуются кол-во и цена</v>
      </c>
      <c r="BD77" s="98">
        <f>IF(A77&lt;&gt;"",IF(_xlfn.XLOOKUP(A77,'1C'!A:A,'1C'!A:A,0,0)&gt;0,1,0),"")</f>
        <v>0</v>
      </c>
      <c r="BE77" s="98">
        <f>IF(C77&lt;&gt;"",IF(_xlfn.XLOOKUP(TEXT(C77,"###"),'1C'!W:W,'1C'!D:D,0,0)&gt;0,0,1),"")</f>
        <v>0</v>
      </c>
      <c r="BF77" s="98">
        <f t="shared" si="39"/>
        <v>1</v>
      </c>
    </row>
    <row r="78" spans="1:58" ht="98.1" customHeight="1">
      <c r="A78" s="103" t="str">
        <f t="shared" si="32"/>
        <v>6840502337</v>
      </c>
      <c r="B78" s="98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02-093-02</v>
      </c>
      <c r="C78" s="104" t="s">
        <v>6487</v>
      </c>
      <c r="D78" s="103" t="str">
        <f>IF(A78&lt;&gt;"",_xlfn.XLOOKUP(C78,'1C'!W:W,'1C'!X:X,"",0),"")</f>
        <v>HATTERAS</v>
      </c>
      <c r="E78" s="103" t="str">
        <f>IF(F78&lt;&gt;"",IFERROR(VLOOKUP(F78,Категории!A:B,2,0),""),"Требуется категория")</f>
        <v>Кепки</v>
      </c>
      <c r="F78" s="103" t="str">
        <f>IF(A78&lt;&gt;"",IF(BD78&gt;0,_xlfn.XLOOKUP(A78,'1C'!A:A,'1C'!J:J,"",0),_xlfn.XLOOKUP(C78,'1C'!W:W,'1C'!J:J,"",0)),"")</f>
        <v>Кепка восьмиклинка</v>
      </c>
      <c r="G78" s="102" t="str">
        <f>IF(C78&lt;&gt;"",IF(BD78&gt;0,_xlfn.XLOOKUP(A78,'1C'!A:A,'1C'!L:L,"",0),_xlfn.XLOOKUP(C78,'1C'!W:W,'1C'!L:L,"",0)),"")</f>
        <v>Stetson</v>
      </c>
      <c r="H78" s="103" t="str">
        <f>IF(A78&lt;&gt;"",_xlfn.XLOOKUP(A78,'1C'!A:A,'1C'!M:M,_xlfn.XLOOKUP(C78,'1C'!W:W,'1C'!M:M,"",0),0),"")</f>
        <v>всесезон</v>
      </c>
      <c r="J78" s="103" t="s">
        <v>6537</v>
      </c>
      <c r="K78" s="108">
        <v>337</v>
      </c>
      <c r="L78" s="147" t="s">
        <v>63</v>
      </c>
      <c r="M78" s="101"/>
      <c r="N78" s="101"/>
      <c r="O78" s="101"/>
      <c r="P78" s="101"/>
      <c r="Q78" s="145" t="str">
        <f>IF(A78&lt;&gt;"",_xlfn.XLOOKUP(A78,'1C'!A:A,'1C'!I:I,_xlfn.XLOOKUP(C78,'1C'!W:W,'1C'!I:I,"",0),0),"")</f>
        <v>100% шерсть</v>
      </c>
      <c r="R78" s="101"/>
      <c r="S78" s="102" t="str">
        <f>_xlfn.LET(_xlpm.RES,IF(A78&lt;&gt;"",_xlfn.XLOOKUP(A78,'1C'!A:A,'1C'!N:N,_xlfn.XLOOKUP(C78,'1C'!W:W,'1C'!N:N,"",0),0),""),IF(_xlpm.RES=0,"",_xlpm.RES))</f>
        <v>шерстяные</v>
      </c>
      <c r="T78" s="103" t="s">
        <v>15</v>
      </c>
      <c r="U78" s="103" t="str">
        <f>IF(A78&lt;&gt;"",_xlfn.XLOOKUP(A78,'1C'!A:A,'1C'!K:K,_xlfn.XLOOKUP(C78,'1C'!W:W,'1C'!K:K,"",0),0),"")</f>
        <v>Унисекс</v>
      </c>
      <c r="V78" s="99" t="str">
        <f>_xlfn.XLOOKUP($A78,Лист1!$A:$A,Лист1!G:G,"",0)</f>
        <v/>
      </c>
      <c r="Y78" s="99" t="str">
        <f>_xlfn.XLOOKUP($A78,Лист1!$A:$A,Лист1!H:H,"",0)</f>
        <v/>
      </c>
      <c r="Z78" s="99" t="str">
        <f>_xlfn.XLOOKUP($A78,Лист1!$A:$A,Лист1!I:I,"",0)</f>
        <v/>
      </c>
      <c r="AA78" s="99" t="str">
        <f>_xlfn.XLOOKUP($A78,Лист1!$A:$A,Лист1!J:J,"",0)</f>
        <v/>
      </c>
      <c r="AB78" s="99" t="str">
        <f>_xlfn.XLOOKUP($A78,Лист1!$A:$A,Лист1!K:K,"",0)</f>
        <v/>
      </c>
      <c r="AC78" s="99" t="str">
        <f>_xlfn.XLOOKUP($A78,Лист1!$A:$A,Лист1!L:L,"",0)</f>
        <v/>
      </c>
      <c r="AD78" s="99" t="str">
        <f>_xlfn.XLOOKUP($A78,Лист1!$A:$A,Лист1!M:M,"",0)</f>
        <v/>
      </c>
      <c r="AE78" s="99" t="str">
        <f>_xlfn.XLOOKUP($A78,Лист1!$A:$A,Лист1!N:N,"",0)</f>
        <v/>
      </c>
      <c r="AF78" s="99" t="str">
        <f>_xlfn.XLOOKUP($A78,Лист1!$A:$A,Лист1!O:O,"",0)</f>
        <v/>
      </c>
      <c r="AG78" s="99" t="str">
        <f>_xlfn.XLOOKUP($A78,Лист1!$A:$A,Лист1!P:P,"",0)</f>
        <v/>
      </c>
      <c r="AH78" s="99" t="str">
        <f>_xlfn.XLOOKUP($A78,Лист1!$A:$A,Лист1!Q:Q,"",0)</f>
        <v/>
      </c>
      <c r="AT78" s="103" t="str">
        <f t="shared" si="33"/>
        <v/>
      </c>
      <c r="AU78" s="126" t="str">
        <f>IF(A78&lt;&gt;"",_xlfn.XLOOKUP(_xlfn.XLOOKUP(A78,'1C'!A:A,'1C'!O:O,_xlfn.XLOOKUP(C78,'1C'!W:W,'1C'!O:O,"",0),0),Settings!N:N,Settings!O:O,"",0),"")</f>
        <v>CZ</v>
      </c>
      <c r="AV78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8" s="103" t="str">
        <f t="shared" ca="1" si="41"/>
        <v>Чехия</v>
      </c>
      <c r="AX78" s="106">
        <f t="shared" si="34"/>
        <v>0.1</v>
      </c>
      <c r="AY78" s="103">
        <f t="shared" si="35"/>
        <v>0.15000000000000002</v>
      </c>
      <c r="AZ78" s="103" t="str">
        <f t="shared" si="36"/>
        <v>Требуются кол-во и нетто</v>
      </c>
      <c r="BA78" s="103" t="str">
        <f t="shared" si="37"/>
        <v>Требуются кол-во и брутто</v>
      </c>
      <c r="BB78" s="107">
        <v>4213.4400000000005</v>
      </c>
      <c r="BC78" s="125" t="str">
        <f t="shared" si="38"/>
        <v>Требуются кол-во и цена</v>
      </c>
      <c r="BD78" s="98">
        <f>IF(A78&lt;&gt;"",IF(_xlfn.XLOOKUP(A78,'1C'!A:A,'1C'!A:A,0,0)&gt;0,1,0),"")</f>
        <v>0</v>
      </c>
      <c r="BE78" s="98">
        <f>IF(C78&lt;&gt;"",IF(_xlfn.XLOOKUP(TEXT(C78,"###"),'1C'!W:W,'1C'!D:D,0,0)&gt;0,0,1),"")</f>
        <v>0</v>
      </c>
      <c r="BF78" s="98">
        <f t="shared" si="39"/>
        <v>1</v>
      </c>
    </row>
    <row r="79" spans="1:58" ht="98.1" customHeight="1">
      <c r="A79" s="103" t="str">
        <f t="shared" si="32"/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6487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103" t="s">
        <v>6537</v>
      </c>
      <c r="K79" s="108">
        <v>355</v>
      </c>
      <c r="L79" s="147" t="s">
        <v>60</v>
      </c>
      <c r="M79" s="101"/>
      <c r="N79" s="101"/>
      <c r="O79" s="101"/>
      <c r="P79" s="101"/>
      <c r="Q79" s="145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103" t="s">
        <v>15</v>
      </c>
      <c r="U79" s="103" t="str">
        <f>IF(A79&lt;&gt;"",_xlfn.XLOOKUP(A79,'1C'!A:A,'1C'!K:K,_xlfn.XLOOKUP(C79,'1C'!W:W,'1C'!K:K,"",0),0),"")</f>
        <v>Унисекс</v>
      </c>
      <c r="V79" s="99" t="str">
        <f>_xlfn.XLOOKUP($A79,Лист1!$A:$A,Лист1!G:G,"",0)</f>
        <v/>
      </c>
      <c r="Y79" s="99" t="str">
        <f>_xlfn.XLOOKUP($A79,Лист1!$A:$A,Лист1!H:H,"",0)</f>
        <v/>
      </c>
      <c r="Z79" s="99" t="str">
        <f>_xlfn.XLOOKUP($A79,Лист1!$A:$A,Лист1!I:I,"",0)</f>
        <v/>
      </c>
      <c r="AA79" s="99" t="str">
        <f>_xlfn.XLOOKUP($A79,Лист1!$A:$A,Лист1!J:J,"",0)</f>
        <v/>
      </c>
      <c r="AB79" s="99" t="str">
        <f>_xlfn.XLOOKUP($A79,Лист1!$A:$A,Лист1!K:K,"",0)</f>
        <v/>
      </c>
      <c r="AC79" s="99" t="str">
        <f>_xlfn.XLOOKUP($A79,Лист1!$A:$A,Лист1!L:L,"",0)</f>
        <v/>
      </c>
      <c r="AD79" s="99" t="str">
        <f>_xlfn.XLOOKUP($A79,Лист1!$A:$A,Лист1!M:M,"",0)</f>
        <v/>
      </c>
      <c r="AE79" s="99" t="str">
        <f>_xlfn.XLOOKUP($A79,Лист1!$A:$A,Лист1!N:N,"",0)</f>
        <v/>
      </c>
      <c r="AF79" s="99" t="str">
        <f>_xlfn.XLOOKUP($A79,Лист1!$A:$A,Лист1!O:O,"",0)</f>
        <v/>
      </c>
      <c r="AG79" s="99" t="str">
        <f>_xlfn.XLOOKUP($A79,Лист1!$A:$A,Лист1!P:P,"",0)</f>
        <v/>
      </c>
      <c r="AH79" s="99" t="str">
        <f>_xlfn.XLOOKUP($A79,Лист1!$A:$A,Лист1!Q:Q,"",0)</f>
        <v/>
      </c>
      <c r="AT79" s="103" t="str">
        <f t="shared" si="33"/>
        <v/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ca="1" si="41"/>
        <v>Чехия</v>
      </c>
      <c r="AX79" s="106">
        <f t="shared" si="34"/>
        <v>0.1</v>
      </c>
      <c r="AY79" s="103">
        <f t="shared" si="35"/>
        <v>0.15000000000000002</v>
      </c>
      <c r="AZ79" s="103" t="str">
        <f t="shared" si="36"/>
        <v>Требуются кол-во и нетто</v>
      </c>
      <c r="BA79" s="103" t="str">
        <f t="shared" si="37"/>
        <v>Требуются кол-во и брутто</v>
      </c>
      <c r="BB79" s="107">
        <v>4213.4400000000005</v>
      </c>
      <c r="BC79" s="125" t="str">
        <f t="shared" si="38"/>
        <v>Требуются кол-во и цена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si="39"/>
        <v>1</v>
      </c>
    </row>
    <row r="80" spans="1:58" ht="98.1" customHeight="1">
      <c r="A80" s="103" t="str">
        <f t="shared" si="32"/>
        <v>6840601437</v>
      </c>
      <c r="B80" s="98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02-096-02</v>
      </c>
      <c r="C80" s="104" t="s">
        <v>6489</v>
      </c>
      <c r="D80" s="103" t="str">
        <f>IF(A80&lt;&gt;"",_xlfn.XLOOKUP(C80,'1C'!W:W,'1C'!X:X,"",0),"")</f>
        <v>HATTERAS DONEGAL</v>
      </c>
      <c r="E80" s="103" t="str">
        <f>IF(F80&lt;&gt;"",IFERROR(VLOOKUP(F80,Категории!A:B,2,0),""),"Требуется категория")</f>
        <v>Кепки</v>
      </c>
      <c r="F80" s="103" t="str">
        <f>IF(A80&lt;&gt;"",IF(BD80&gt;0,_xlfn.XLOOKUP(A80,'1C'!A:A,'1C'!J:J,"",0),_xlfn.XLOOKUP(C80,'1C'!W:W,'1C'!J:J,"",0)),"")</f>
        <v>Кепка восьмиклинка</v>
      </c>
      <c r="G80" s="102" t="str">
        <f>IF(C80&lt;&gt;"",IF(BD80&gt;0,_xlfn.XLOOKUP(A80,'1C'!A:A,'1C'!L:L,"",0),_xlfn.XLOOKUP(C80,'1C'!W:W,'1C'!L:L,"",0)),"")</f>
        <v>Stetson</v>
      </c>
      <c r="H80" s="103" t="str">
        <f>IF(A80&lt;&gt;"",_xlfn.XLOOKUP(A80,'1C'!A:A,'1C'!M:M,_xlfn.XLOOKUP(C80,'1C'!W:W,'1C'!M:M,"",0),0),"")</f>
        <v>всесезон</v>
      </c>
      <c r="J80" s="103" t="s">
        <v>6537</v>
      </c>
      <c r="K80" s="108">
        <v>437</v>
      </c>
      <c r="L80" s="146" t="s">
        <v>63</v>
      </c>
      <c r="M80" s="115"/>
      <c r="N80" s="101"/>
      <c r="O80" s="101"/>
      <c r="P80" s="101"/>
      <c r="Q80" s="145" t="str">
        <f>IF(A80&lt;&gt;"",_xlfn.XLOOKUP(A80,'1C'!A:A,'1C'!I:I,_xlfn.XLOOKUP(C80,'1C'!W:W,'1C'!I:I,"",0),0),"")</f>
        <v>100% шерсть</v>
      </c>
      <c r="R80" s="101"/>
      <c r="S80" s="102" t="str">
        <f>_xlfn.LET(_xlpm.RES,IF(A80&lt;&gt;"",_xlfn.XLOOKUP(A80,'1C'!A:A,'1C'!N:N,_xlfn.XLOOKUP(C80,'1C'!W:W,'1C'!N:N,"",0),0),""),IF(_xlpm.RES=0,"",_xlpm.RES))</f>
        <v>шерстяные</v>
      </c>
      <c r="T80" s="103" t="s">
        <v>15</v>
      </c>
      <c r="U80" s="103" t="str">
        <f>IF(A80&lt;&gt;"",_xlfn.XLOOKUP(A80,'1C'!A:A,'1C'!K:K,_xlfn.XLOOKUP(C80,'1C'!W:W,'1C'!K:K,"",0),0),"")</f>
        <v>Унисекс</v>
      </c>
      <c r="V80" s="99" t="str">
        <f>_xlfn.XLOOKUP($A80,Лист1!$A:$A,Лист1!G:G,"",0)</f>
        <v/>
      </c>
      <c r="Y80" s="99" t="str">
        <f>_xlfn.XLOOKUP($A80,Лист1!$A:$A,Лист1!H:H,"",0)</f>
        <v/>
      </c>
      <c r="Z80" s="99" t="str">
        <f>_xlfn.XLOOKUP($A80,Лист1!$A:$A,Лист1!I:I,"",0)</f>
        <v/>
      </c>
      <c r="AA80" s="99" t="str">
        <f>_xlfn.XLOOKUP($A80,Лист1!$A:$A,Лист1!J:J,"",0)</f>
        <v/>
      </c>
      <c r="AB80" s="99" t="str">
        <f>_xlfn.XLOOKUP($A80,Лист1!$A:$A,Лист1!K:K,"",0)</f>
        <v/>
      </c>
      <c r="AC80" s="99" t="str">
        <f>_xlfn.XLOOKUP($A80,Лист1!$A:$A,Лист1!L:L,"",0)</f>
        <v/>
      </c>
      <c r="AD80" s="99" t="str">
        <f>_xlfn.XLOOKUP($A80,Лист1!$A:$A,Лист1!M:M,"",0)</f>
        <v/>
      </c>
      <c r="AE80" s="99" t="str">
        <f>_xlfn.XLOOKUP($A80,Лист1!$A:$A,Лист1!N:N,"",0)</f>
        <v/>
      </c>
      <c r="AF80" s="99" t="str">
        <f>_xlfn.XLOOKUP($A80,Лист1!$A:$A,Лист1!O:O,"",0)</f>
        <v/>
      </c>
      <c r="AG80" s="99" t="str">
        <f>_xlfn.XLOOKUP($A80,Лист1!$A:$A,Лист1!P:P,"",0)</f>
        <v/>
      </c>
      <c r="AH80" s="99" t="str">
        <f>_xlfn.XLOOKUP($A80,Лист1!$A:$A,Лист1!Q:Q,"",0)</f>
        <v/>
      </c>
      <c r="AT80" s="103" t="str">
        <f t="shared" si="33"/>
        <v/>
      </c>
      <c r="AU80" s="126" t="str">
        <f>IF(A80&lt;&gt;"",_xlfn.XLOOKUP(_xlfn.XLOOKUP(A80,'1C'!A:A,'1C'!O:O,_xlfn.XLOOKUP(C80,'1C'!W:W,'1C'!O:O,"",0),0),Settings!N:N,Settings!O:O,"",0),"")</f>
        <v>CN</v>
      </c>
      <c r="AV80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0" s="103" t="str">
        <f t="shared" ca="1" si="41"/>
        <v>Китай</v>
      </c>
      <c r="AX80" s="106">
        <f t="shared" si="34"/>
        <v>0.1</v>
      </c>
      <c r="AY80" s="103">
        <f t="shared" si="35"/>
        <v>0.15000000000000002</v>
      </c>
      <c r="AZ80" s="103" t="str">
        <f t="shared" si="36"/>
        <v>Требуются кол-во и нетто</v>
      </c>
      <c r="BA80" s="103" t="str">
        <f t="shared" si="37"/>
        <v>Требуются кол-во и брутто</v>
      </c>
      <c r="BB80" s="107">
        <v>4213.4400000000005</v>
      </c>
      <c r="BC80" s="125" t="str">
        <f t="shared" si="38"/>
        <v>Требуются кол-во и цена</v>
      </c>
      <c r="BD80" s="98">
        <f>IF(A80&lt;&gt;"",IF(_xlfn.XLOOKUP(A80,'1C'!A:A,'1C'!A:A,0,0)&gt;0,1,0),"")</f>
        <v>0</v>
      </c>
      <c r="BE80" s="98">
        <f>IF(C80&lt;&gt;"",IF(_xlfn.XLOOKUP(TEXT(C80,"###"),'1C'!W:W,'1C'!D:D,0,0)&gt;0,0,1),"")</f>
        <v>0</v>
      </c>
      <c r="BF80" s="98">
        <f t="shared" si="39"/>
        <v>1</v>
      </c>
    </row>
    <row r="81" spans="1:58" ht="98.1" customHeight="1">
      <c r="A81" s="103" t="str">
        <f t="shared" si="32"/>
        <v>6840606437</v>
      </c>
      <c r="B81" s="98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02-097-02</v>
      </c>
      <c r="C81" s="104" t="s">
        <v>6490</v>
      </c>
      <c r="D81" s="103" t="str">
        <f>IF(A81&lt;&gt;"",_xlfn.XLOOKUP(C81,'1C'!W:W,'1C'!X:X,"",0),"")</f>
        <v>HATTERAS DONEGAL EF</v>
      </c>
      <c r="E81" s="103" t="str">
        <f>IF(F81&lt;&gt;"",IFERROR(VLOOKUP(F81,Категории!A:B,2,0),""),"Требуется категория")</f>
        <v>Кепки</v>
      </c>
      <c r="F81" s="103" t="str">
        <f>IF(A81&lt;&gt;"",IF(BD81&gt;0,_xlfn.XLOOKUP(A81,'1C'!A:A,'1C'!J:J,"",0),_xlfn.XLOOKUP(C81,'1C'!W:W,'1C'!J:J,"",0)),"")</f>
        <v>Кепка восьмиклинка</v>
      </c>
      <c r="G81" s="102" t="str">
        <f>IF(C81&lt;&gt;"",IF(BD81&gt;0,_xlfn.XLOOKUP(A81,'1C'!A:A,'1C'!L:L,"",0),_xlfn.XLOOKUP(C81,'1C'!W:W,'1C'!L:L,"",0)),"")</f>
        <v>Stetson</v>
      </c>
      <c r="H81" s="103" t="str">
        <f>IF(A81&lt;&gt;"",_xlfn.XLOOKUP(A81,'1C'!A:A,'1C'!M:M,_xlfn.XLOOKUP(C81,'1C'!W:W,'1C'!M:M,"",0),0),"")</f>
        <v>всесезон</v>
      </c>
      <c r="J81" s="103" t="s">
        <v>6537</v>
      </c>
      <c r="K81" s="108">
        <v>437</v>
      </c>
      <c r="L81" s="147" t="s">
        <v>63</v>
      </c>
      <c r="M81" s="115"/>
      <c r="N81" s="101"/>
      <c r="O81" s="101"/>
      <c r="P81" s="101"/>
      <c r="Q81" s="145" t="str">
        <f>IF(A81&lt;&gt;"",_xlfn.XLOOKUP(A81,'1C'!A:A,'1C'!I:I,_xlfn.XLOOKUP(C81,'1C'!W:W,'1C'!I:I,"",0),0),"")</f>
        <v>100% шерсть</v>
      </c>
      <c r="R81" s="101"/>
      <c r="S81" s="102" t="str">
        <f>_xlfn.LET(_xlpm.RES,IF(A81&lt;&gt;"",_xlfn.XLOOKUP(A81,'1C'!A:A,'1C'!N:N,_xlfn.XLOOKUP(C81,'1C'!W:W,'1C'!N:N,"",0),0),""),IF(_xlpm.RES=0,"",_xlpm.RES))</f>
        <v>шерстяные</v>
      </c>
      <c r="T81" s="103" t="s">
        <v>15</v>
      </c>
      <c r="U81" s="103" t="str">
        <f>IF(A81&lt;&gt;"",_xlfn.XLOOKUP(A81,'1C'!A:A,'1C'!K:K,_xlfn.XLOOKUP(C81,'1C'!W:W,'1C'!K:K,"",0),0),"")</f>
        <v>Унисекс</v>
      </c>
      <c r="V81" s="99" t="str">
        <f>_xlfn.XLOOKUP($A81,Лист1!$A:$A,Лист1!G:G,"",0)</f>
        <v/>
      </c>
      <c r="Y81" s="99" t="str">
        <f>_xlfn.XLOOKUP($A81,Лист1!$A:$A,Лист1!H:H,"",0)</f>
        <v/>
      </c>
      <c r="Z81" s="99" t="str">
        <f>_xlfn.XLOOKUP($A81,Лист1!$A:$A,Лист1!I:I,"",0)</f>
        <v/>
      </c>
      <c r="AA81" s="99" t="str">
        <f>_xlfn.XLOOKUP($A81,Лист1!$A:$A,Лист1!J:J,"",0)</f>
        <v/>
      </c>
      <c r="AB81" s="99" t="str">
        <f>_xlfn.XLOOKUP($A81,Лист1!$A:$A,Лист1!K:K,"",0)</f>
        <v/>
      </c>
      <c r="AC81" s="99" t="str">
        <f>_xlfn.XLOOKUP($A81,Лист1!$A:$A,Лист1!L:L,"",0)</f>
        <v/>
      </c>
      <c r="AD81" s="99" t="str">
        <f>_xlfn.XLOOKUP($A81,Лист1!$A:$A,Лист1!M:M,"",0)</f>
        <v/>
      </c>
      <c r="AE81" s="99" t="str">
        <f>_xlfn.XLOOKUP($A81,Лист1!$A:$A,Лист1!N:N,"",0)</f>
        <v/>
      </c>
      <c r="AF81" s="99" t="str">
        <f>_xlfn.XLOOKUP($A81,Лист1!$A:$A,Лист1!O:O,"",0)</f>
        <v/>
      </c>
      <c r="AG81" s="99" t="str">
        <f>_xlfn.XLOOKUP($A81,Лист1!$A:$A,Лист1!P:P,"",0)</f>
        <v/>
      </c>
      <c r="AH81" s="99" t="str">
        <f>_xlfn.XLOOKUP($A81,Лист1!$A:$A,Лист1!Q:Q,"",0)</f>
        <v/>
      </c>
      <c r="AT81" s="103" t="str">
        <f t="shared" si="33"/>
        <v/>
      </c>
      <c r="AU81" s="126" t="str">
        <f>IF(A81&lt;&gt;"",_xlfn.XLOOKUP(_xlfn.XLOOKUP(A81,'1C'!A:A,'1C'!O:O,_xlfn.XLOOKUP(C81,'1C'!W:W,'1C'!O:O,"",0),0),Settings!N:N,Settings!O:O,"",0),"")</f>
        <v>BG</v>
      </c>
      <c r="AV81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103" t="str">
        <f t="shared" ca="1" si="41"/>
        <v>Болгария</v>
      </c>
      <c r="AX81" s="106">
        <f t="shared" si="34"/>
        <v>0.1</v>
      </c>
      <c r="AY81" s="103">
        <f t="shared" si="35"/>
        <v>0.15000000000000002</v>
      </c>
      <c r="AZ81" s="103" t="str">
        <f t="shared" si="36"/>
        <v>Требуются кол-во и нетто</v>
      </c>
      <c r="BA81" s="103" t="str">
        <f t="shared" si="37"/>
        <v>Требуются кол-во и брутто</v>
      </c>
      <c r="BB81" s="107">
        <v>4633.92</v>
      </c>
      <c r="BC81" s="125" t="str">
        <f t="shared" si="38"/>
        <v>Требуются кол-во и цена</v>
      </c>
      <c r="BD81" s="98">
        <f>IF(A81&lt;&gt;"",IF(_xlfn.XLOOKUP(A81,'1C'!A:A,'1C'!A:A,0,0)&gt;0,1,0),"")</f>
        <v>0</v>
      </c>
      <c r="BE81" s="98">
        <f>IF(C81&lt;&gt;"",IF(_xlfn.XLOOKUP(TEXT(C81,"###"),'1C'!W:W,'1C'!D:D,0,0)&gt;0,0,1),"")</f>
        <v>0</v>
      </c>
      <c r="BF81" s="98">
        <f t="shared" si="39"/>
        <v>1</v>
      </c>
    </row>
    <row r="82" spans="1:58" ht="98.1" customHeight="1">
      <c r="A82" s="103" t="str">
        <f t="shared" si="32"/>
        <v>86992033</v>
      </c>
      <c r="B82" s="98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02-561-80</v>
      </c>
      <c r="C82" s="104" t="s">
        <v>6523</v>
      </c>
      <c r="D82" s="103" t="str">
        <f>IF(A82&lt;&gt;"",_xlfn.XLOOKUP(C82,'1C'!W:W,'1C'!X:X,"",0),"")</f>
        <v>LONG BEANIE CASHMERE</v>
      </c>
      <c r="E82" s="103" t="str">
        <f>IF(F82&lt;&gt;"",IFERROR(VLOOKUP(F82,Категории!A:B,2,0),""),"Требуется категория")</f>
        <v>Шапки</v>
      </c>
      <c r="F82" s="103" t="str">
        <f>IF(A82&lt;&gt;"",IF(BD82&gt;0,_xlfn.XLOOKUP(A82,'1C'!A:A,'1C'!J:J,"",0),_xlfn.XLOOKUP(C82,'1C'!W:W,'1C'!J:J,"",0)),"")</f>
        <v>Шапка вязаная</v>
      </c>
      <c r="G82" s="102" t="str">
        <f>IF(C82&lt;&gt;"",IF(BD82&gt;0,_xlfn.XLOOKUP(A82,'1C'!A:A,'1C'!L:L,"",0),_xlfn.XLOOKUP(C82,'1C'!W:W,'1C'!L:L,"",0)),"")</f>
        <v>Stetson</v>
      </c>
      <c r="H82" s="103" t="str">
        <f>IF(A82&lt;&gt;"",_xlfn.XLOOKUP(A82,'1C'!A:A,'1C'!M:M,_xlfn.XLOOKUP(C82,'1C'!W:W,'1C'!M:M,"",0),0),"")</f>
        <v>зимний</v>
      </c>
      <c r="J82" s="103" t="s">
        <v>6537</v>
      </c>
      <c r="K82" s="108">
        <v>3</v>
      </c>
      <c r="L82" s="146" t="s">
        <v>83</v>
      </c>
      <c r="M82" s="115"/>
      <c r="N82" s="101"/>
      <c r="O82" s="101"/>
      <c r="P82" s="101"/>
      <c r="Q82" s="145" t="str">
        <f>IF(A82&lt;&gt;"",_xlfn.XLOOKUP(A82,'1C'!A:A,'1C'!I:I,_xlfn.XLOOKUP(C82,'1C'!W:W,'1C'!I:I,"",0),0),"")</f>
        <v>100% кашемир</v>
      </c>
      <c r="R82" s="101"/>
      <c r="S82" s="102" t="str">
        <f>_xlfn.LET(_xlpm.RES,IF(A82&lt;&gt;"",_xlfn.XLOOKUP(A82,'1C'!A:A,'1C'!N:N,_xlfn.XLOOKUP(C82,'1C'!W:W,'1C'!N:N,"",0),0),""),IF(_xlpm.RES=0,"",_xlpm.RES))</f>
        <v>кашемировые</v>
      </c>
      <c r="T82" s="103" t="s">
        <v>34</v>
      </c>
      <c r="U82" s="103" t="str">
        <f>IF(A82&lt;&gt;"",_xlfn.XLOOKUP(A82,'1C'!A:A,'1C'!K:K,_xlfn.XLOOKUP(C82,'1C'!W:W,'1C'!K:K,"",0),0),"")</f>
        <v>Унисекс</v>
      </c>
      <c r="V82" s="99" t="str">
        <f>_xlfn.XLOOKUP($A82,Лист1!$A:$A,Лист1!G:G,"",0)</f>
        <v/>
      </c>
      <c r="Y82" s="99" t="str">
        <f>_xlfn.XLOOKUP($A82,Лист1!$A:$A,Лист1!H:H,"",0)</f>
        <v/>
      </c>
      <c r="Z82" s="99" t="str">
        <f>_xlfn.XLOOKUP($A82,Лист1!$A:$A,Лист1!I:I,"",0)</f>
        <v/>
      </c>
      <c r="AA82" s="99" t="str">
        <f>_xlfn.XLOOKUP($A82,Лист1!$A:$A,Лист1!J:J,"",0)</f>
        <v/>
      </c>
      <c r="AB82" s="99" t="str">
        <f>_xlfn.XLOOKUP($A82,Лист1!$A:$A,Лист1!K:K,"",0)</f>
        <v/>
      </c>
      <c r="AC82" s="99" t="str">
        <f>_xlfn.XLOOKUP($A82,Лист1!$A:$A,Лист1!L:L,"",0)</f>
        <v/>
      </c>
      <c r="AD82" s="99" t="str">
        <f>_xlfn.XLOOKUP($A82,Лист1!$A:$A,Лист1!M:M,"",0)</f>
        <v/>
      </c>
      <c r="AE82" s="99" t="str">
        <f>_xlfn.XLOOKUP($A82,Лист1!$A:$A,Лист1!N:N,"",0)</f>
        <v/>
      </c>
      <c r="AF82" s="99" t="str">
        <f>_xlfn.XLOOKUP($A82,Лист1!$A:$A,Лист1!O:O,"",0)</f>
        <v/>
      </c>
      <c r="AG82" s="99" t="str">
        <f>_xlfn.XLOOKUP($A82,Лист1!$A:$A,Лист1!P:P,"",0)</f>
        <v/>
      </c>
      <c r="AH82" s="99" t="str">
        <f>_xlfn.XLOOKUP($A82,Лист1!$A:$A,Лист1!Q:Q,"",0)</f>
        <v/>
      </c>
      <c r="AT82" s="103" t="str">
        <f t="shared" si="33"/>
        <v/>
      </c>
      <c r="AU82" s="103" t="str">
        <f>IF(A82&lt;&gt;"",_xlfn.XLOOKUP(_xlfn.XLOOKUP(A82,'1C'!A:A,'1C'!O:O,_xlfn.XLOOKUP(C82,'1C'!W:W,'1C'!O:O,"",0),0),Settings!N:N,Settings!O:O,"",0),"")</f>
        <v>CN</v>
      </c>
      <c r="AV82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2" s="103" t="str">
        <f t="shared" ca="1" si="41"/>
        <v>Китай</v>
      </c>
      <c r="AX82" s="106">
        <f t="shared" si="34"/>
        <v>0.1</v>
      </c>
      <c r="AY82" s="103">
        <f t="shared" si="35"/>
        <v>0.15000000000000002</v>
      </c>
      <c r="AZ82" s="103" t="str">
        <f t="shared" si="36"/>
        <v>Требуются кол-во и нетто</v>
      </c>
      <c r="BA82" s="103" t="str">
        <f t="shared" si="37"/>
        <v>Требуются кол-во и брутто</v>
      </c>
      <c r="BB82" s="107">
        <v>4213.4400000000005</v>
      </c>
      <c r="BC82" s="125" t="str">
        <f t="shared" si="38"/>
        <v>Требуются кол-во и цена</v>
      </c>
      <c r="BD82" s="98">
        <f>IF(A82&lt;&gt;"",IF(_xlfn.XLOOKUP(A82,'1C'!A:A,'1C'!A:A,0,0)&gt;0,1,0),"")</f>
        <v>0</v>
      </c>
      <c r="BE82" s="98">
        <f>IF(C82&lt;&gt;"",IF(_xlfn.XLOOKUP(TEXT(C82,"###"),'1C'!W:W,'1C'!D:D,0,0)&gt;0,0,1),"")</f>
        <v>0</v>
      </c>
      <c r="BF82" s="98">
        <f t="shared" si="39"/>
        <v>1</v>
      </c>
    </row>
    <row r="83" spans="1:58" ht="126" customHeight="1">
      <c r="A83" s="103" t="str">
        <f t="shared" si="32"/>
        <v>851930181</v>
      </c>
      <c r="B83" s="98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02-137-86</v>
      </c>
      <c r="C83" s="104" t="s">
        <v>6524</v>
      </c>
      <c r="D83" s="103" t="str">
        <f>IF(A83&lt;&gt;"",_xlfn.XLOOKUP(C83,'1C'!W:W,'1C'!X:X,"",0),"")</f>
        <v>NORTHPORT</v>
      </c>
      <c r="E83" s="103" t="str">
        <f>IF(F83&lt;&gt;"",IFERROR(VLOOKUP(F83,Категории!A:B,2,0),""),"Требуется категория")</f>
        <v>Шапки</v>
      </c>
      <c r="F83" s="103" t="str">
        <f>IF(A83&lt;&gt;"",IF(BD83&gt;0,_xlfn.XLOOKUP(A83,'1C'!A:A,'1C'!J:J,"",0),_xlfn.XLOOKUP(C83,'1C'!W:W,'1C'!J:J,"",0)),"")</f>
        <v>Шапка вязаная</v>
      </c>
      <c r="G83" s="103" t="str">
        <f>IF(C83&lt;&gt;"",IF(BD83&gt;0,_xlfn.XLOOKUP(A83,'1C'!A:A,'1C'!L:L,"",0),_xlfn.XLOOKUP(C83,'1C'!W:W,'1C'!L:L,"",0)),"")</f>
        <v>Stetson</v>
      </c>
      <c r="H83" s="103" t="str">
        <f>IF(A83&lt;&gt;"",_xlfn.XLOOKUP(A83,'1C'!A:A,'1C'!M:M,_xlfn.XLOOKUP(C83,'1C'!W:W,'1C'!M:M,"",0),0),"")</f>
        <v>зимний</v>
      </c>
      <c r="J83" s="103" t="s">
        <v>6537</v>
      </c>
      <c r="K83" s="108">
        <v>81</v>
      </c>
      <c r="L83" s="146" t="s">
        <v>266</v>
      </c>
      <c r="M83" s="115"/>
      <c r="N83" s="101"/>
      <c r="O83" s="101"/>
      <c r="P83" s="101"/>
      <c r="Q83" s="145" t="str">
        <f>IF(A83&lt;&gt;"",_xlfn.XLOOKUP(A83,'1C'!A:A,'1C'!I:I,_xlfn.XLOOKUP(C83,'1C'!W:W,'1C'!I:I,"",0),0),"")</f>
        <v>100% шерсть</v>
      </c>
      <c r="R83" s="101"/>
      <c r="S83" s="102" t="str">
        <f>_xlfn.LET(_xlpm.RES,IF(A83&lt;&gt;"",_xlfn.XLOOKUP(A83,'1C'!A:A,'1C'!N:N,_xlfn.XLOOKUP(C83,'1C'!W:W,'1C'!N:N,"",0),0),""),IF(_xlpm.RES=0,"",_xlpm.RES))</f>
        <v>шерстяные</v>
      </c>
      <c r="T83" s="103" t="s">
        <v>34</v>
      </c>
      <c r="U83" s="103" t="str">
        <f>IF(A83&lt;&gt;"",_xlfn.XLOOKUP(A83,'1C'!A:A,'1C'!K:K,_xlfn.XLOOKUP(C83,'1C'!W:W,'1C'!K:K,"",0),0),"")</f>
        <v>Унисекс</v>
      </c>
      <c r="V83" s="99" t="str">
        <f>_xlfn.XLOOKUP($A83,Лист1!$A:$A,Лист1!G:G,"",0)</f>
        <v/>
      </c>
      <c r="Y83" s="99" t="str">
        <f>_xlfn.XLOOKUP($A83,Лист1!$A:$A,Лист1!H:H,"",0)</f>
        <v/>
      </c>
      <c r="Z83" s="99" t="str">
        <f>_xlfn.XLOOKUP($A83,Лист1!$A:$A,Лист1!I:I,"",0)</f>
        <v/>
      </c>
      <c r="AA83" s="99" t="str">
        <f>_xlfn.XLOOKUP($A83,Лист1!$A:$A,Лист1!J:J,"",0)</f>
        <v/>
      </c>
      <c r="AB83" s="99" t="str">
        <f>_xlfn.XLOOKUP($A83,Лист1!$A:$A,Лист1!K:K,"",0)</f>
        <v/>
      </c>
      <c r="AC83" s="99" t="str">
        <f>_xlfn.XLOOKUP($A83,Лист1!$A:$A,Лист1!L:L,"",0)</f>
        <v/>
      </c>
      <c r="AD83" s="99" t="str">
        <f>_xlfn.XLOOKUP($A83,Лист1!$A:$A,Лист1!M:M,"",0)</f>
        <v/>
      </c>
      <c r="AE83" s="99" t="str">
        <f>_xlfn.XLOOKUP($A83,Лист1!$A:$A,Лист1!N:N,"",0)</f>
        <v/>
      </c>
      <c r="AF83" s="99" t="str">
        <f>_xlfn.XLOOKUP($A83,Лист1!$A:$A,Лист1!O:O,"",0)</f>
        <v/>
      </c>
      <c r="AG83" s="99" t="str">
        <f>_xlfn.XLOOKUP($A83,Лист1!$A:$A,Лист1!P:P,"",0)</f>
        <v/>
      </c>
      <c r="AH83" s="99" t="str">
        <f>_xlfn.XLOOKUP($A83,Лист1!$A:$A,Лист1!Q:Q,"",0)</f>
        <v/>
      </c>
      <c r="AT83" s="103" t="str">
        <f t="shared" si="33"/>
        <v/>
      </c>
      <c r="AU83" s="103" t="str">
        <f>IF(A83&lt;&gt;"",_xlfn.XLOOKUP(_xlfn.XLOOKUP(A83,'1C'!A:A,'1C'!O:O,_xlfn.XLOOKUP(C83,'1C'!W:W,'1C'!O:O,"",0),0),Settings!N:N,Settings!O:O,"",0),"")</f>
        <v>IT</v>
      </c>
      <c r="AV83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3" s="103" t="str">
        <f t="shared" ca="1" si="41"/>
        <v>Италия</v>
      </c>
      <c r="AX83" s="106">
        <f t="shared" si="34"/>
        <v>0.1</v>
      </c>
      <c r="AY83" s="103">
        <f t="shared" si="35"/>
        <v>0.15000000000000002</v>
      </c>
      <c r="AZ83" s="103" t="str">
        <f t="shared" si="36"/>
        <v>Требуются кол-во и нетто</v>
      </c>
      <c r="BA83" s="103" t="str">
        <f t="shared" si="37"/>
        <v>Требуются кол-во и брутто</v>
      </c>
      <c r="BB83" s="107">
        <v>2930.4</v>
      </c>
      <c r="BC83" s="125" t="str">
        <f t="shared" si="38"/>
        <v>Требуются кол-во и цена</v>
      </c>
      <c r="BD83" s="98">
        <f>IF(A83&lt;&gt;"",IF(_xlfn.XLOOKUP(A83,'1C'!A:A,'1C'!A:A,0,0)&gt;0,1,0),"")</f>
        <v>0</v>
      </c>
      <c r="BE83" s="98">
        <f>IF(C83&lt;&gt;"",IF(_xlfn.XLOOKUP(TEXT(C83,"###"),'1C'!W:W,'1C'!D:D,0,0)&gt;0,0,1),"")</f>
        <v>0</v>
      </c>
      <c r="BF83" s="98">
        <f t="shared" si="39"/>
        <v>1</v>
      </c>
    </row>
    <row r="84" spans="1:58" ht="119.1" customHeight="1">
      <c r="A84" s="103" t="str">
        <f t="shared" si="32"/>
        <v>852930181</v>
      </c>
      <c r="B84" s="98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02-138-86</v>
      </c>
      <c r="C84" s="104" t="s">
        <v>6525</v>
      </c>
      <c r="D84" s="103" t="str">
        <f>IF(A84&lt;&gt;"",_xlfn.XLOOKUP(C84,'1C'!W:W,'1C'!X:X,"",0),"")</f>
        <v>PARKMAN</v>
      </c>
      <c r="E84" s="103" t="str">
        <f>IF(F84&lt;&gt;"",IFERROR(VLOOKUP(F84,Категории!A:B,2,0),""),"Требуется категория")</f>
        <v>Шапки</v>
      </c>
      <c r="F84" s="103" t="str">
        <f>IF(A84&lt;&gt;"",IF(BD84&gt;0,_xlfn.XLOOKUP(A84,'1C'!A:A,'1C'!J:J,"",0),_xlfn.XLOOKUP(C84,'1C'!W:W,'1C'!J:J,"",0)),"")</f>
        <v>Шапка вязаная</v>
      </c>
      <c r="G84" s="103" t="str">
        <f>IF(C84&lt;&gt;"",IF(BD84&gt;0,_xlfn.XLOOKUP(A84,'1C'!A:A,'1C'!L:L,"",0),_xlfn.XLOOKUP(C84,'1C'!W:W,'1C'!L:L,"",0)),"")</f>
        <v>Stetson</v>
      </c>
      <c r="H84" s="103" t="str">
        <f>IF(A84&lt;&gt;"",_xlfn.XLOOKUP(A84,'1C'!A:A,'1C'!M:M,_xlfn.XLOOKUP(C84,'1C'!W:W,'1C'!M:M,"",0),0),"")</f>
        <v>зимний</v>
      </c>
      <c r="J84" s="103" t="s">
        <v>6537</v>
      </c>
      <c r="K84" s="108">
        <v>81</v>
      </c>
      <c r="L84" s="146" t="s">
        <v>266</v>
      </c>
      <c r="M84" s="115"/>
      <c r="N84" s="101"/>
      <c r="O84" s="101"/>
      <c r="P84" s="101"/>
      <c r="Q84" s="145" t="str">
        <f>IF(A84&lt;&gt;"",_xlfn.XLOOKUP(A84,'1C'!A:A,'1C'!I:I,_xlfn.XLOOKUP(C84,'1C'!W:W,'1C'!I:I,"",0),0),"")</f>
        <v>100% шерсть</v>
      </c>
      <c r="R84" s="101"/>
      <c r="S84" s="102" t="str">
        <f>_xlfn.LET(_xlpm.RES,IF(A84&lt;&gt;"",_xlfn.XLOOKUP(A84,'1C'!A:A,'1C'!N:N,_xlfn.XLOOKUP(C84,'1C'!W:W,'1C'!N:N,"",0),0),""),IF(_xlpm.RES=0,"",_xlpm.RES))</f>
        <v>шерстяные</v>
      </c>
      <c r="T84" s="103" t="s">
        <v>34</v>
      </c>
      <c r="U84" s="103" t="str">
        <f>IF(A84&lt;&gt;"",_xlfn.XLOOKUP(A84,'1C'!A:A,'1C'!K:K,_xlfn.XLOOKUP(C84,'1C'!W:W,'1C'!K:K,"",0),0),"")</f>
        <v>Унисекс</v>
      </c>
      <c r="V84" s="99" t="str">
        <f>_xlfn.XLOOKUP($A84,Лист1!$A:$A,Лист1!G:G,"",0)</f>
        <v/>
      </c>
      <c r="Y84" s="99" t="str">
        <f>_xlfn.XLOOKUP($A84,Лист1!$A:$A,Лист1!H:H,"",0)</f>
        <v/>
      </c>
      <c r="Z84" s="99" t="str">
        <f>_xlfn.XLOOKUP($A84,Лист1!$A:$A,Лист1!I:I,"",0)</f>
        <v/>
      </c>
      <c r="AA84" s="99" t="str">
        <f>_xlfn.XLOOKUP($A84,Лист1!$A:$A,Лист1!J:J,"",0)</f>
        <v/>
      </c>
      <c r="AB84" s="99" t="str">
        <f>_xlfn.XLOOKUP($A84,Лист1!$A:$A,Лист1!K:K,"",0)</f>
        <v/>
      </c>
      <c r="AC84" s="99" t="str">
        <f>_xlfn.XLOOKUP($A84,Лист1!$A:$A,Лист1!L:L,"",0)</f>
        <v/>
      </c>
      <c r="AD84" s="99" t="str">
        <f>_xlfn.XLOOKUP($A84,Лист1!$A:$A,Лист1!M:M,"",0)</f>
        <v/>
      </c>
      <c r="AE84" s="99" t="str">
        <f>_xlfn.XLOOKUP($A84,Лист1!$A:$A,Лист1!N:N,"",0)</f>
        <v/>
      </c>
      <c r="AF84" s="99" t="str">
        <f>_xlfn.XLOOKUP($A84,Лист1!$A:$A,Лист1!O:O,"",0)</f>
        <v/>
      </c>
      <c r="AG84" s="99" t="str">
        <f>_xlfn.XLOOKUP($A84,Лист1!$A:$A,Лист1!P:P,"",0)</f>
        <v/>
      </c>
      <c r="AH84" s="99" t="str">
        <f>_xlfn.XLOOKUP($A84,Лист1!$A:$A,Лист1!Q:Q,"",0)</f>
        <v/>
      </c>
      <c r="AT84" s="103" t="str">
        <f t="shared" si="33"/>
        <v/>
      </c>
      <c r="AU84" s="103" t="str">
        <f>IF(A84&lt;&gt;"",_xlfn.XLOOKUP(_xlfn.XLOOKUP(A84,'1C'!A:A,'1C'!O:O,_xlfn.XLOOKUP(C84,'1C'!W:W,'1C'!O:O,"",0),0),Settings!N:N,Settings!O:O,"",0),"")</f>
        <v>IT</v>
      </c>
      <c r="AV84" s="102" t="str">
        <f t="shared" ref="AV84:AV93" ca="1" si="42">IF(AU84&lt;&gt;"",VLOOKUP(AU84,INDIRECT(SUBSTITUTE(IF(ISNUMBER(IFERROR(VALUE(LEFT(J84,1)),FALSE)),"_"&amp;J84,J84),"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4" s="103" t="str">
        <f t="shared" ref="AW84:AW93" ca="1" si="43">IF(AU84&lt;&gt;"",VLOOKUP(AU84,INDIRECT(SUBSTITUTE(IF(ISNUMBER(IFERROR(VALUE(LEFT(J84,1)),FALSE)),"_"&amp;J84,J84)," ","")&amp;"Manufactures"),2,0),"Требуется код страны")</f>
        <v>Италия</v>
      </c>
      <c r="AX84" s="106">
        <f t="shared" si="34"/>
        <v>0.1</v>
      </c>
      <c r="AY84" s="103">
        <f t="shared" si="35"/>
        <v>0.15000000000000002</v>
      </c>
      <c r="AZ84" s="103" t="str">
        <f t="shared" si="36"/>
        <v>Требуются кол-во и нетто</v>
      </c>
      <c r="BA84" s="103" t="str">
        <f t="shared" si="37"/>
        <v>Требуются кол-во и брутто</v>
      </c>
      <c r="BB84" s="107">
        <v>2079.36</v>
      </c>
      <c r="BC84" s="125" t="str">
        <f t="shared" si="38"/>
        <v>Требуются кол-во и цена</v>
      </c>
      <c r="BD84" s="98">
        <f>IF(A84&lt;&gt;"",IF(_xlfn.XLOOKUP(A84,'1C'!A:A,'1C'!A:A,0,0)&gt;0,1,0),"")</f>
        <v>0</v>
      </c>
      <c r="BE84" s="98">
        <f>IF(C84&lt;&gt;"",IF(_xlfn.XLOOKUP(TEXT(C84,"###"),'1C'!W:W,'1C'!D:D,0,0)&gt;0,0,1),"")</f>
        <v>0</v>
      </c>
      <c r="BF84" s="98">
        <f t="shared" si="39"/>
        <v>1</v>
      </c>
    </row>
    <row r="85" spans="1:58" ht="98.1" customHeight="1">
      <c r="A85" s="103" t="str">
        <f t="shared" si="32"/>
        <v>21182011</v>
      </c>
      <c r="B85" s="98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02-006-09</v>
      </c>
      <c r="C85" s="104" t="s">
        <v>6427</v>
      </c>
      <c r="D85" s="103" t="str">
        <f>IF(A85&lt;&gt;"",_xlfn.XLOOKUP(C85,'1C'!W:W,'1C'!X:X,"",0),"")</f>
        <v>PENN</v>
      </c>
      <c r="E85" s="103" t="str">
        <f>IF(F85&lt;&gt;"",IFERROR(VLOOKUP(F85,Категории!A:B,2,0),""),"Требуется категория")</f>
        <v>Шляпы</v>
      </c>
      <c r="F85" s="103" t="str">
        <f>IF(A85&lt;&gt;"",IF(BD85&gt;0,_xlfn.XLOOKUP(A85,'1C'!A:A,'1C'!J:J,"",0),_xlfn.XLOOKUP(C85,'1C'!W:W,'1C'!J:J,"",0)),"")</f>
        <v>Шляпа федора</v>
      </c>
      <c r="G85" s="102" t="str">
        <f>IF(C85&lt;&gt;"",IF(BD85&gt;0,_xlfn.XLOOKUP(A85,'1C'!A:A,'1C'!L:L,"",0),_xlfn.XLOOKUP(C85,'1C'!W:W,'1C'!L:L,"",0)),"")</f>
        <v>Stetson</v>
      </c>
      <c r="H85" s="103" t="str">
        <f>IF(A85&lt;&gt;"",_xlfn.XLOOKUP(A85,'1C'!A:A,'1C'!M:M,_xlfn.XLOOKUP(C85,'1C'!W:W,'1C'!M:M,"",0),0),"")</f>
        <v>всесезон</v>
      </c>
      <c r="J85" s="102" t="str">
        <f>_xlfn.LET(_xlpm.itemName,_xlfn.XLOOKUP(A85,'1C'!A:A,'1C'!D:D,"",0),IFERROR(MID(_xlpm.itemName,FIND(" ",_xlpm.itemName)+1,FIND("арт.",_xlpm.itemName)-(FIND(" ",_xlpm.itemName)+2)),""))</f>
        <v>STETSON</v>
      </c>
      <c r="K85" s="108">
        <v>1</v>
      </c>
      <c r="L85" s="146" t="str">
        <f>IF(K85&lt;&gt;"",IFERROR(VLOOKUP(A85,'1C'!A:X,8,0),IFERROR(VLOOKUP(K85,Colors!D:E,2,0),"")),"")</f>
        <v>черный</v>
      </c>
      <c r="M85" s="102" t="str">
        <f>IF(K85&lt;&gt;"",_xlfn.XLOOKUP(A85,'1C'!A:A,'1C'!R:R,"",0),"")</f>
        <v>черный</v>
      </c>
      <c r="N85" s="101"/>
      <c r="O85" s="101"/>
      <c r="P85" s="101"/>
      <c r="Q85" s="145" t="str">
        <f>IF(A85&lt;&gt;"",_xlfn.XLOOKUP(A85,'1C'!A:A,'1C'!I:I,_xlfn.XLOOKUP(C85,'1C'!W:W,'1C'!I:I,"",0),0),"")</f>
        <v>100% пух кролика</v>
      </c>
      <c r="R85" s="101"/>
      <c r="S85" s="102" t="str">
        <f>_xlfn.LET(_xlpm.RES,IF(A85&lt;&gt;"",_xlfn.XLOOKUP(A85,'1C'!A:A,'1C'!N:N,_xlfn.XLOOKUP(C85,'1C'!W:W,'1C'!N:N,"",0),0),""),IF(_xlpm.RES=0,"",_xlpm.RES))</f>
        <v>велюровые</v>
      </c>
      <c r="T85" s="103" t="s">
        <v>11</v>
      </c>
      <c r="U85" s="103" t="str">
        <f>IF(A85&lt;&gt;"",_xlfn.XLOOKUP(A85,'1C'!A:A,'1C'!K:K,_xlfn.XLOOKUP(C85,'1C'!W:W,'1C'!K:K,"",0),0),"")</f>
        <v>Унисекс</v>
      </c>
      <c r="V85" s="99" t="str">
        <f>_xlfn.XLOOKUP($A85,Лист1!$A:$A,Лист1!G:G,"",0)</f>
        <v/>
      </c>
      <c r="Y85" s="99" t="str">
        <f>_xlfn.XLOOKUP($A85,Лист1!$A:$A,Лист1!H:H,"",0)</f>
        <v/>
      </c>
      <c r="Z85" s="99" t="str">
        <f>_xlfn.XLOOKUP($A85,Лист1!$A:$A,Лист1!I:I,"",0)</f>
        <v/>
      </c>
      <c r="AA85" s="99" t="str">
        <f>_xlfn.XLOOKUP($A85,Лист1!$A:$A,Лист1!J:J,"",0)</f>
        <v/>
      </c>
      <c r="AB85" s="99" t="str">
        <f>_xlfn.XLOOKUP($A85,Лист1!$A:$A,Лист1!K:K,"",0)</f>
        <v/>
      </c>
      <c r="AC85" s="99" t="str">
        <f>_xlfn.XLOOKUP($A85,Лист1!$A:$A,Лист1!L:L,"",0)</f>
        <v/>
      </c>
      <c r="AD85" s="99" t="str">
        <f>_xlfn.XLOOKUP($A85,Лист1!$A:$A,Лист1!M:M,"",0)</f>
        <v/>
      </c>
      <c r="AE85" s="99" t="str">
        <f>_xlfn.XLOOKUP($A85,Лист1!$A:$A,Лист1!N:N,"",0)</f>
        <v/>
      </c>
      <c r="AF85" s="99" t="str">
        <f>_xlfn.XLOOKUP($A85,Лист1!$A:$A,Лист1!O:O,"",0)</f>
        <v/>
      </c>
      <c r="AG85" s="99" t="str">
        <f>_xlfn.XLOOKUP($A85,Лист1!$A:$A,Лист1!P:P,"",0)</f>
        <v/>
      </c>
      <c r="AH85" s="99" t="str">
        <f>_xlfn.XLOOKUP($A85,Лист1!$A:$A,Лист1!Q:Q,"",0)</f>
        <v/>
      </c>
      <c r="AT85" s="102" t="str">
        <f t="shared" si="33"/>
        <v/>
      </c>
      <c r="AU85" s="126" t="str">
        <f>IF(A85&lt;&gt;"",_xlfn.XLOOKUP(_xlfn.XLOOKUP(A85,'1C'!A:A,'1C'!O:O,_xlfn.XLOOKUP(C85,'1C'!W:W,'1C'!O:O,"",0),0),Settings!N:N,Settings!O:O,"",0),"")</f>
        <v>CZ</v>
      </c>
      <c r="AV85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5" s="103" t="str">
        <f t="shared" ca="1" si="43"/>
        <v>Чехия</v>
      </c>
      <c r="AX85" s="106">
        <f t="shared" si="34"/>
        <v>0.1</v>
      </c>
      <c r="AY85" s="103">
        <f t="shared" si="35"/>
        <v>0.15000000000000002</v>
      </c>
      <c r="AZ85" s="103" t="str">
        <f t="shared" si="36"/>
        <v>Требуются кол-во и нетто</v>
      </c>
      <c r="BA85" s="103" t="str">
        <f t="shared" si="37"/>
        <v>Требуются кол-во и брутто</v>
      </c>
      <c r="BB85" s="107">
        <v>8460</v>
      </c>
      <c r="BC85" s="125" t="str">
        <f t="shared" si="38"/>
        <v>Требуются кол-во и цена</v>
      </c>
      <c r="BD85" s="98">
        <f>IF(A85&lt;&gt;"",IF(_xlfn.XLOOKUP(A85,'1C'!A:A,'1C'!A:A,0,0)&gt;0,1,0),"")</f>
        <v>1</v>
      </c>
      <c r="BE85" s="98">
        <f>IF(C85&lt;&gt;"",IF(_xlfn.XLOOKUP(TEXT(C85,"###"),'1C'!W:W,'1C'!D:D,0,0)&gt;0,0,1),"")</f>
        <v>0</v>
      </c>
      <c r="BF85" s="98">
        <f t="shared" si="39"/>
        <v>0</v>
      </c>
    </row>
    <row r="86" spans="1:58" ht="98.1" customHeight="1">
      <c r="A86" s="103" t="str">
        <f t="shared" si="32"/>
        <v>21182012</v>
      </c>
      <c r="B86" s="98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02-006-16</v>
      </c>
      <c r="C86" s="104" t="s">
        <v>6427</v>
      </c>
      <c r="D86" s="103" t="str">
        <f>IF(A86&lt;&gt;"",_xlfn.XLOOKUP(C86,'1C'!W:W,'1C'!X:X,"",0),"")</f>
        <v>PENN</v>
      </c>
      <c r="E86" s="103" t="str">
        <f>IF(F86&lt;&gt;"",IFERROR(VLOOKUP(F86,Категории!A:B,2,0),""),"Требуется категория")</f>
        <v>Шляпы</v>
      </c>
      <c r="F86" s="103" t="str">
        <f>IF(A86&lt;&gt;"",IF(BD86&gt;0,_xlfn.XLOOKUP(A86,'1C'!A:A,'1C'!J:J,"",0),_xlfn.XLOOKUP(C86,'1C'!W:W,'1C'!J:J,"",0)),"")</f>
        <v>Шляпа федора</v>
      </c>
      <c r="G86" s="102" t="str">
        <f>IF(C86&lt;&gt;"",IF(BD86&gt;0,_xlfn.XLOOKUP(A86,'1C'!A:A,'1C'!L:L,"",0),_xlfn.XLOOKUP(C86,'1C'!W:W,'1C'!L:L,"",0)),"")</f>
        <v>Stetson</v>
      </c>
      <c r="H86" s="103" t="str">
        <f>IF(A86&lt;&gt;"",_xlfn.XLOOKUP(A86,'1C'!A:A,'1C'!M:M,_xlfn.XLOOKUP(C86,'1C'!W:W,'1C'!M:M,"",0),0),"")</f>
        <v>всесезон</v>
      </c>
      <c r="J86" s="102" t="str">
        <f>_xlfn.LET(_xlpm.itemName,_xlfn.XLOOKUP(A86,'1C'!A:A,'1C'!D:D,"",0),IFERROR(MID(_xlpm.itemName,FIND(" ",_xlpm.itemName)+1,FIND("арт.",_xlpm.itemName)-(FIND(" ",_xlpm.itemName)+2)),""))</f>
        <v>STETSON</v>
      </c>
      <c r="K86" s="108">
        <v>2</v>
      </c>
      <c r="L86" s="146" t="str">
        <f>IF(K86&lt;&gt;"",IFERROR(VLOOKUP(A86,'1C'!A:X,8,0),IFERROR(VLOOKUP(K86,Colors!D:E,2,0),"")),"")</f>
        <v>темно-синий</v>
      </c>
      <c r="M86" s="102" t="str">
        <f>IF(K86&lt;&gt;"",_xlfn.XLOOKUP(A86,'1C'!A:A,'1C'!R:R,"",0),"")</f>
        <v>синий</v>
      </c>
      <c r="N86" s="101"/>
      <c r="O86" s="101"/>
      <c r="P86" s="101"/>
      <c r="Q86" s="145" t="str">
        <f>IF(A86&lt;&gt;"",_xlfn.XLOOKUP(A86,'1C'!A:A,'1C'!I:I,_xlfn.XLOOKUP(C86,'1C'!W:W,'1C'!I:I,"",0),0),"")</f>
        <v>100% пух кролика</v>
      </c>
      <c r="R86" s="101"/>
      <c r="S86" s="102" t="str">
        <f>_xlfn.LET(_xlpm.RES,IF(A86&lt;&gt;"",_xlfn.XLOOKUP(A86,'1C'!A:A,'1C'!N:N,_xlfn.XLOOKUP(C86,'1C'!W:W,'1C'!N:N,"",0),0),""),IF(_xlpm.RES=0,"",_xlpm.RES))</f>
        <v>велюровые</v>
      </c>
      <c r="T86" s="103" t="s">
        <v>11</v>
      </c>
      <c r="U86" s="103" t="str">
        <f>IF(A86&lt;&gt;"",_xlfn.XLOOKUP(A86,'1C'!A:A,'1C'!K:K,_xlfn.XLOOKUP(C86,'1C'!W:W,'1C'!K:K,"",0),0),"")</f>
        <v>Унисекс</v>
      </c>
      <c r="V86" s="99" t="str">
        <f>_xlfn.XLOOKUP($A86,Лист1!$A:$A,Лист1!G:G,"",0)</f>
        <v/>
      </c>
      <c r="Y86" s="99" t="str">
        <f>_xlfn.XLOOKUP($A86,Лист1!$A:$A,Лист1!H:H,"",0)</f>
        <v/>
      </c>
      <c r="Z86" s="99" t="str">
        <f>_xlfn.XLOOKUP($A86,Лист1!$A:$A,Лист1!I:I,"",0)</f>
        <v/>
      </c>
      <c r="AA86" s="99" t="str">
        <f>_xlfn.XLOOKUP($A86,Лист1!$A:$A,Лист1!J:J,"",0)</f>
        <v/>
      </c>
      <c r="AB86" s="99" t="str">
        <f>_xlfn.XLOOKUP($A86,Лист1!$A:$A,Лист1!K:K,"",0)</f>
        <v/>
      </c>
      <c r="AC86" s="99" t="str">
        <f>_xlfn.XLOOKUP($A86,Лист1!$A:$A,Лист1!L:L,"",0)</f>
        <v/>
      </c>
      <c r="AD86" s="99" t="str">
        <f>_xlfn.XLOOKUP($A86,Лист1!$A:$A,Лист1!M:M,"",0)</f>
        <v/>
      </c>
      <c r="AE86" s="99" t="str">
        <f>_xlfn.XLOOKUP($A86,Лист1!$A:$A,Лист1!N:N,"",0)</f>
        <v/>
      </c>
      <c r="AF86" s="99" t="str">
        <f>_xlfn.XLOOKUP($A86,Лист1!$A:$A,Лист1!O:O,"",0)</f>
        <v/>
      </c>
      <c r="AG86" s="99" t="str">
        <f>_xlfn.XLOOKUP($A86,Лист1!$A:$A,Лист1!P:P,"",0)</f>
        <v/>
      </c>
      <c r="AH86" s="99" t="str">
        <f>_xlfn.XLOOKUP($A86,Лист1!$A:$A,Лист1!Q:Q,"",0)</f>
        <v/>
      </c>
      <c r="AT86" s="102" t="str">
        <f t="shared" si="33"/>
        <v/>
      </c>
      <c r="AU86" s="126" t="str">
        <f>IF(A86&lt;&gt;"",_xlfn.XLOOKUP(_xlfn.XLOOKUP(A86,'1C'!A:A,'1C'!O:O,_xlfn.XLOOKUP(C86,'1C'!W:W,'1C'!O:O,"",0),0),Settings!N:N,Settings!O:O,"",0),"")</f>
        <v>CZ</v>
      </c>
      <c r="AV86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6" s="103" t="str">
        <f t="shared" ca="1" si="43"/>
        <v>Чехия</v>
      </c>
      <c r="AX86" s="106">
        <f t="shared" si="34"/>
        <v>0.1</v>
      </c>
      <c r="AY86" s="103">
        <f t="shared" si="35"/>
        <v>0.15000000000000002</v>
      </c>
      <c r="AZ86" s="103" t="str">
        <f t="shared" si="36"/>
        <v>Требуются кол-во и нетто</v>
      </c>
      <c r="BA86" s="103" t="str">
        <f t="shared" si="37"/>
        <v>Требуются кол-во и брутто</v>
      </c>
      <c r="BB86" s="107">
        <v>8460</v>
      </c>
      <c r="BC86" s="125" t="str">
        <f t="shared" si="38"/>
        <v>Требуются кол-во и цена</v>
      </c>
      <c r="BD86" s="98">
        <f>IF(A86&lt;&gt;"",IF(_xlfn.XLOOKUP(A86,'1C'!A:A,'1C'!A:A,0,0)&gt;0,1,0),"")</f>
        <v>1</v>
      </c>
      <c r="BE86" s="98">
        <f>IF(C86&lt;&gt;"",IF(_xlfn.XLOOKUP(TEXT(C86,"###"),'1C'!W:W,'1C'!D:D,0,0)&gt;0,0,1),"")</f>
        <v>0</v>
      </c>
      <c r="BF86" s="98">
        <f t="shared" si="39"/>
        <v>0</v>
      </c>
    </row>
    <row r="87" spans="1:58" ht="98.1" customHeight="1">
      <c r="A87" s="103" t="str">
        <f t="shared" si="32"/>
        <v>27981011</v>
      </c>
      <c r="B87" s="98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02-263-09</v>
      </c>
      <c r="C87" s="104" t="s">
        <v>6428</v>
      </c>
      <c r="D87" s="103" t="str">
        <f>IF(A87&lt;&gt;"",_xlfn.XLOOKUP(C87,'1C'!W:W,'1C'!X:X,"",0),"")</f>
        <v>WESTERN WOOLFELT</v>
      </c>
      <c r="E87" s="103" t="str">
        <f>IF(F87&lt;&gt;"",IFERROR(VLOOKUP(F87,Категории!A:B,2,0),""),"Требуется категория")</f>
        <v>Шляпы</v>
      </c>
      <c r="F87" s="103" t="str">
        <f>IF(A87&lt;&gt;"",IF(BD87&gt;0,_xlfn.XLOOKUP(A87,'1C'!A:A,'1C'!J:J,"",0),_xlfn.XLOOKUP(C87,'1C'!W:W,'1C'!J:J,"",0)),"")</f>
        <v>Шляпа ковбойская</v>
      </c>
      <c r="G87" s="102" t="str">
        <f>IF(C87&lt;&gt;"",IF(BD87&gt;0,_xlfn.XLOOKUP(A87,'1C'!A:A,'1C'!L:L,"",0),_xlfn.XLOOKUP(C87,'1C'!W:W,'1C'!L:L,"",0)),"")</f>
        <v>Stetson</v>
      </c>
      <c r="H87" s="103" t="str">
        <f>IF(A87&lt;&gt;"",_xlfn.XLOOKUP(A87,'1C'!A:A,'1C'!M:M,_xlfn.XLOOKUP(C87,'1C'!W:W,'1C'!M:M,"",0),0),"")</f>
        <v>всесезон</v>
      </c>
      <c r="J87" s="102" t="str">
        <f>_xlfn.LET(_xlpm.itemName,_xlfn.XLOOKUP(A87,'1C'!A:A,'1C'!D:D,"",0),IFERROR(MID(_xlpm.itemName,FIND(" ",_xlpm.itemName)+1,FIND("арт.",_xlpm.itemName)-(FIND(" ",_xlpm.itemName)+2)),""))</f>
        <v>STETSON</v>
      </c>
      <c r="K87" s="108">
        <v>1</v>
      </c>
      <c r="L87" s="146" t="str">
        <f>IF(K87&lt;&gt;"",IFERROR(VLOOKUP(A87,'1C'!A:X,8,0),IFERROR(VLOOKUP(K87,Colors!D:E,2,0),"")),"")</f>
        <v>черный</v>
      </c>
      <c r="M87" s="102" t="str">
        <f>IF(K87&lt;&gt;"",_xlfn.XLOOKUP(A87,'1C'!A:A,'1C'!R:R,"",0),"")</f>
        <v>черный</v>
      </c>
      <c r="N87" s="101"/>
      <c r="O87" s="101"/>
      <c r="P87" s="101"/>
      <c r="Q87" s="145" t="str">
        <f>IF(A87&lt;&gt;"",_xlfn.XLOOKUP(A87,'1C'!A:A,'1C'!I:I,_xlfn.XLOOKUP(C87,'1C'!W:W,'1C'!I:I,"",0),0),"")</f>
        <v>100% шерсть / Подклад: 100% хлопок</v>
      </c>
      <c r="R87" s="101"/>
      <c r="S87" s="102" t="str">
        <f>_xlfn.LET(_xlpm.RES,IF(A87&lt;&gt;"",_xlfn.XLOOKUP(A87,'1C'!A:A,'1C'!N:N,_xlfn.XLOOKUP(C87,'1C'!W:W,'1C'!N:N,"",0),0),""),IF(_xlpm.RES=0,"",_xlpm.RES))</f>
        <v>фетровые</v>
      </c>
      <c r="T87" s="103" t="s">
        <v>31</v>
      </c>
      <c r="U87" s="103" t="str">
        <f>IF(A87&lt;&gt;"",_xlfn.XLOOKUP(A87,'1C'!A:A,'1C'!K:K,_xlfn.XLOOKUP(C87,'1C'!W:W,'1C'!K:K,"",0),0),"")</f>
        <v>Унисекс</v>
      </c>
      <c r="V87" s="99" t="str">
        <f>_xlfn.XLOOKUP($A87,Лист1!$A:$A,Лист1!G:G,"",0)</f>
        <v/>
      </c>
      <c r="Y87" s="99" t="str">
        <f>_xlfn.XLOOKUP($A87,Лист1!$A:$A,Лист1!H:H,"",0)</f>
        <v/>
      </c>
      <c r="Z87" s="99" t="str">
        <f>_xlfn.XLOOKUP($A87,Лист1!$A:$A,Лист1!I:I,"",0)</f>
        <v/>
      </c>
      <c r="AA87" s="99" t="str">
        <f>_xlfn.XLOOKUP($A87,Лист1!$A:$A,Лист1!J:J,"",0)</f>
        <v/>
      </c>
      <c r="AB87" s="99" t="str">
        <f>_xlfn.XLOOKUP($A87,Лист1!$A:$A,Лист1!K:K,"",0)</f>
        <v/>
      </c>
      <c r="AC87" s="99" t="str">
        <f>_xlfn.XLOOKUP($A87,Лист1!$A:$A,Лист1!L:L,"",0)</f>
        <v/>
      </c>
      <c r="AD87" s="99" t="str">
        <f>_xlfn.XLOOKUP($A87,Лист1!$A:$A,Лист1!M:M,"",0)</f>
        <v/>
      </c>
      <c r="AE87" s="99" t="str">
        <f>_xlfn.XLOOKUP($A87,Лист1!$A:$A,Лист1!N:N,"",0)</f>
        <v/>
      </c>
      <c r="AF87" s="99" t="str">
        <f>_xlfn.XLOOKUP($A87,Лист1!$A:$A,Лист1!O:O,"",0)</f>
        <v/>
      </c>
      <c r="AG87" s="99" t="str">
        <f>_xlfn.XLOOKUP($A87,Лист1!$A:$A,Лист1!P:P,"",0)</f>
        <v/>
      </c>
      <c r="AH87" s="99" t="str">
        <f>_xlfn.XLOOKUP($A87,Лист1!$A:$A,Лист1!Q:Q,"",0)</f>
        <v/>
      </c>
      <c r="AT87" s="102" t="str">
        <f t="shared" si="33"/>
        <v/>
      </c>
      <c r="AU87" s="126" t="str">
        <f>IF(A87&lt;&gt;"",_xlfn.XLOOKUP(_xlfn.XLOOKUP(A87,'1C'!A:A,'1C'!O:O,_xlfn.XLOOKUP(C87,'1C'!W:W,'1C'!O:O,"",0),0),Settings!N:N,Settings!O:O,"",0),"")</f>
        <v>CN</v>
      </c>
      <c r="AV87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7" s="103" t="str">
        <f t="shared" ca="1" si="43"/>
        <v>Китай</v>
      </c>
      <c r="AX87" s="106">
        <f t="shared" si="34"/>
        <v>0.1</v>
      </c>
      <c r="AY87" s="103">
        <f t="shared" si="35"/>
        <v>0.15000000000000002</v>
      </c>
      <c r="AZ87" s="103" t="str">
        <f t="shared" si="36"/>
        <v>Требуются кол-во и нетто</v>
      </c>
      <c r="BA87" s="103" t="str">
        <f t="shared" si="37"/>
        <v>Требуются кол-во и брутто</v>
      </c>
      <c r="BB87" s="107">
        <v>5484.9600000000009</v>
      </c>
      <c r="BC87" s="125" t="str">
        <f t="shared" si="38"/>
        <v>Требуются кол-во и цена</v>
      </c>
      <c r="BD87" s="98">
        <f>IF(A87&lt;&gt;"",IF(_xlfn.XLOOKUP(A87,'1C'!A:A,'1C'!A:A,0,0)&gt;0,1,0),"")</f>
        <v>1</v>
      </c>
      <c r="BE87" s="98">
        <f>IF(C87&lt;&gt;"",IF(_xlfn.XLOOKUP(TEXT(C87,"###"),'1C'!W:W,'1C'!D:D,0,0)&gt;0,0,1),"")</f>
        <v>0</v>
      </c>
      <c r="BF87" s="98">
        <f t="shared" si="39"/>
        <v>0</v>
      </c>
    </row>
    <row r="88" spans="1:58" ht="98.1" customHeight="1">
      <c r="A88" s="103" t="str">
        <f t="shared" si="32"/>
        <v>279810167</v>
      </c>
      <c r="B88" s="98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02-263-14</v>
      </c>
      <c r="C88" s="104" t="s">
        <v>6428</v>
      </c>
      <c r="D88" s="103" t="str">
        <f>IF(A88&lt;&gt;"",_xlfn.XLOOKUP(C88,'1C'!W:W,'1C'!X:X,"",0),"")</f>
        <v>WESTERN WOOLFELT</v>
      </c>
      <c r="E88" s="103" t="str">
        <f>IF(F88&lt;&gt;"",IFERROR(VLOOKUP(F88,Категории!A:B,2,0),""),"Требуется категория")</f>
        <v>Шляпы</v>
      </c>
      <c r="F88" s="103" t="str">
        <f>IF(A88&lt;&gt;"",IF(BD88&gt;0,_xlfn.XLOOKUP(A88,'1C'!A:A,'1C'!J:J,"",0),_xlfn.XLOOKUP(C88,'1C'!W:W,'1C'!J:J,"",0)),"")</f>
        <v>Шляпа ковбойская</v>
      </c>
      <c r="G88" s="102" t="str">
        <f>IF(C88&lt;&gt;"",IF(BD88&gt;0,_xlfn.XLOOKUP(A88,'1C'!A:A,'1C'!L:L,"",0),_xlfn.XLOOKUP(C88,'1C'!W:W,'1C'!L:L,"",0)),"")</f>
        <v>Stetson</v>
      </c>
      <c r="H88" s="103" t="str">
        <f>IF(A88&lt;&gt;"",_xlfn.XLOOKUP(A88,'1C'!A:A,'1C'!M:M,_xlfn.XLOOKUP(C88,'1C'!W:W,'1C'!M:M,"",0),0),"")</f>
        <v>всесезон</v>
      </c>
      <c r="J88" s="102" t="str">
        <f>_xlfn.LET(_xlpm.itemName,_xlfn.XLOOKUP(A88,'1C'!A:A,'1C'!D:D,"",0),IFERROR(MID(_xlpm.itemName,FIND(" ",_xlpm.itemName)+1,FIND("арт.",_xlpm.itemName)-(FIND(" ",_xlpm.itemName)+2)),""))</f>
        <v>STETSON</v>
      </c>
      <c r="K88" s="108">
        <v>67</v>
      </c>
      <c r="L88" s="146" t="str">
        <f>IF(K88&lt;&gt;"",IFERROR(VLOOKUP(A88,'1C'!A:X,8,0),IFERROR(VLOOKUP(K88,Colors!D:E,2,0),"")),"")</f>
        <v>коричневый</v>
      </c>
      <c r="M88" s="102" t="str">
        <f>IF(K88&lt;&gt;"",_xlfn.XLOOKUP(A88,'1C'!A:A,'1C'!R:R,"",0),"")</f>
        <v>серый</v>
      </c>
      <c r="N88" s="101"/>
      <c r="O88" s="101"/>
      <c r="P88" s="101"/>
      <c r="Q88" s="145" t="str">
        <f>IF(A88&lt;&gt;"",_xlfn.XLOOKUP(A88,'1C'!A:A,'1C'!I:I,_xlfn.XLOOKUP(C88,'1C'!W:W,'1C'!I:I,"",0),0),"")</f>
        <v>100% шерсть / Подклад: 100% хлопок</v>
      </c>
      <c r="R88" s="101"/>
      <c r="S88" s="102" t="str">
        <f>_xlfn.LET(_xlpm.RES,IF(A88&lt;&gt;"",_xlfn.XLOOKUP(A88,'1C'!A:A,'1C'!N:N,_xlfn.XLOOKUP(C88,'1C'!W:W,'1C'!N:N,"",0),0),""),IF(_xlpm.RES=0,"",_xlpm.RES))</f>
        <v>фетровые</v>
      </c>
      <c r="T88" s="103" t="s">
        <v>31</v>
      </c>
      <c r="U88" s="103" t="str">
        <f>IF(A88&lt;&gt;"",_xlfn.XLOOKUP(A88,'1C'!A:A,'1C'!K:K,_xlfn.XLOOKUP(C88,'1C'!W:W,'1C'!K:K,"",0),0),"")</f>
        <v>Унисекс</v>
      </c>
      <c r="V88" s="99" t="str">
        <f>_xlfn.XLOOKUP($A88,Лист1!$A:$A,Лист1!G:G,"",0)</f>
        <v/>
      </c>
      <c r="Y88" s="99" t="str">
        <f>_xlfn.XLOOKUP($A88,Лист1!$A:$A,Лист1!H:H,"",0)</f>
        <v/>
      </c>
      <c r="Z88" s="99" t="str">
        <f>_xlfn.XLOOKUP($A88,Лист1!$A:$A,Лист1!I:I,"",0)</f>
        <v/>
      </c>
      <c r="AA88" s="99" t="str">
        <f>_xlfn.XLOOKUP($A88,Лист1!$A:$A,Лист1!J:J,"",0)</f>
        <v/>
      </c>
      <c r="AB88" s="99" t="str">
        <f>_xlfn.XLOOKUP($A88,Лист1!$A:$A,Лист1!K:K,"",0)</f>
        <v/>
      </c>
      <c r="AC88" s="99" t="str">
        <f>_xlfn.XLOOKUP($A88,Лист1!$A:$A,Лист1!L:L,"",0)</f>
        <v/>
      </c>
      <c r="AD88" s="99" t="str">
        <f>_xlfn.XLOOKUP($A88,Лист1!$A:$A,Лист1!M:M,"",0)</f>
        <v/>
      </c>
      <c r="AE88" s="99" t="str">
        <f>_xlfn.XLOOKUP($A88,Лист1!$A:$A,Лист1!N:N,"",0)</f>
        <v/>
      </c>
      <c r="AF88" s="99" t="str">
        <f>_xlfn.XLOOKUP($A88,Лист1!$A:$A,Лист1!O:O,"",0)</f>
        <v/>
      </c>
      <c r="AG88" s="99" t="str">
        <f>_xlfn.XLOOKUP($A88,Лист1!$A:$A,Лист1!P:P,"",0)</f>
        <v/>
      </c>
      <c r="AH88" s="99" t="str">
        <f>_xlfn.XLOOKUP($A88,Лист1!$A:$A,Лист1!Q:Q,"",0)</f>
        <v/>
      </c>
      <c r="AT88" s="102" t="str">
        <f t="shared" si="33"/>
        <v/>
      </c>
      <c r="AU88" s="126" t="str">
        <f>IF(A88&lt;&gt;"",_xlfn.XLOOKUP(_xlfn.XLOOKUP(A88,'1C'!A:A,'1C'!O:O,_xlfn.XLOOKUP(C88,'1C'!W:W,'1C'!O:O,"",0),0),Settings!N:N,Settings!O:O,"",0),"")</f>
        <v>CN</v>
      </c>
      <c r="AV88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8" s="103" t="str">
        <f t="shared" ca="1" si="43"/>
        <v>Китай</v>
      </c>
      <c r="AX88" s="106">
        <f t="shared" si="34"/>
        <v>0.1</v>
      </c>
      <c r="AY88" s="103">
        <f t="shared" si="35"/>
        <v>0.15000000000000002</v>
      </c>
      <c r="AZ88" s="103" t="str">
        <f t="shared" si="36"/>
        <v>Требуются кол-во и нетто</v>
      </c>
      <c r="BA88" s="103" t="str">
        <f t="shared" si="37"/>
        <v>Требуются кол-во и брутто</v>
      </c>
      <c r="BB88" s="107">
        <v>5484.9600000000009</v>
      </c>
      <c r="BC88" s="125" t="str">
        <f t="shared" si="38"/>
        <v>Требуются кол-во и цена</v>
      </c>
      <c r="BD88" s="98">
        <f>IF(A88&lt;&gt;"",IF(_xlfn.XLOOKUP(A88,'1C'!A:A,'1C'!A:A,0,0)&gt;0,1,0),"")</f>
        <v>1</v>
      </c>
      <c r="BE88" s="98">
        <f>IF(C88&lt;&gt;"",IF(_xlfn.XLOOKUP(TEXT(C88,"###"),'1C'!W:W,'1C'!D:D,0,0)&gt;0,0,1),"")</f>
        <v>0</v>
      </c>
      <c r="BF88" s="98">
        <f t="shared" si="39"/>
        <v>0</v>
      </c>
    </row>
    <row r="89" spans="1:58" ht="98.1" customHeight="1">
      <c r="A89" s="103" t="str">
        <f t="shared" si="32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6429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46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45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103" t="s">
        <v>31</v>
      </c>
      <c r="U89" s="103" t="str">
        <f>IF(A89&lt;&gt;"",_xlfn.XLOOKUP(A89,'1C'!A:A,'1C'!K:K,_xlfn.XLOOKUP(C89,'1C'!W:W,'1C'!K:K,"",0),0),"")</f>
        <v>Унисекс</v>
      </c>
      <c r="V89" s="99" t="str">
        <f>_xlfn.XLOOKUP($A89,Лист1!$A:$A,Лист1!G:G,"",0)</f>
        <v/>
      </c>
      <c r="Y89" s="99" t="str">
        <f>_xlfn.XLOOKUP($A89,Лист1!$A:$A,Лист1!H:H,"",0)</f>
        <v/>
      </c>
      <c r="Z89" s="99" t="str">
        <f>_xlfn.XLOOKUP($A89,Лист1!$A:$A,Лист1!I:I,"",0)</f>
        <v/>
      </c>
      <c r="AA89" s="99" t="str">
        <f>_xlfn.XLOOKUP($A89,Лист1!$A:$A,Лист1!J:J,"",0)</f>
        <v/>
      </c>
      <c r="AB89" s="99" t="str">
        <f>_xlfn.XLOOKUP($A89,Лист1!$A:$A,Лист1!K:K,"",0)</f>
        <v/>
      </c>
      <c r="AC89" s="99" t="str">
        <f>_xlfn.XLOOKUP($A89,Лист1!$A:$A,Лист1!L:L,"",0)</f>
        <v/>
      </c>
      <c r="AD89" s="99" t="str">
        <f>_xlfn.XLOOKUP($A89,Лист1!$A:$A,Лист1!M:M,"",0)</f>
        <v/>
      </c>
      <c r="AE89" s="99" t="str">
        <f>_xlfn.XLOOKUP($A89,Лист1!$A:$A,Лист1!N:N,"",0)</f>
        <v/>
      </c>
      <c r="AF89" s="99" t="str">
        <f>_xlfn.XLOOKUP($A89,Лист1!$A:$A,Лист1!O:O,"",0)</f>
        <v/>
      </c>
      <c r="AG89" s="99" t="str">
        <f>_xlfn.XLOOKUP($A89,Лист1!$A:$A,Лист1!P:P,"",0)</f>
        <v/>
      </c>
      <c r="AH89" s="99" t="str">
        <f>_xlfn.XLOOKUP($A89,Лист1!$A:$A,Лист1!Q:Q,"",0)</f>
        <v/>
      </c>
      <c r="AT89" s="102" t="str">
        <f t="shared" si="33"/>
        <v/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ca="1" si="43"/>
        <v>Китай</v>
      </c>
      <c r="AX89" s="106">
        <f t="shared" si="34"/>
        <v>0.1</v>
      </c>
      <c r="AY89" s="103">
        <f t="shared" si="35"/>
        <v>0.15000000000000002</v>
      </c>
      <c r="AZ89" s="103" t="str">
        <f t="shared" si="36"/>
        <v>Требуются кол-во и нетто</v>
      </c>
      <c r="BA89" s="103" t="str">
        <f t="shared" si="37"/>
        <v>Требуются кол-во и брутто</v>
      </c>
      <c r="BB89" s="107">
        <v>6337.44</v>
      </c>
      <c r="BC89" s="125" t="str">
        <f t="shared" si="38"/>
        <v>Требуются кол-во и цена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9"/>
        <v>0</v>
      </c>
    </row>
    <row r="90" spans="1:58" ht="98.1" customHeight="1">
      <c r="A90" s="103" t="str">
        <f t="shared" si="32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6429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46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45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103" t="s">
        <v>31</v>
      </c>
      <c r="U90" s="103" t="str">
        <f>IF(A90&lt;&gt;"",_xlfn.XLOOKUP(A90,'1C'!A:A,'1C'!K:K,_xlfn.XLOOKUP(C90,'1C'!W:W,'1C'!K:K,"",0),0),"")</f>
        <v>Унисекс</v>
      </c>
      <c r="V90" s="99" t="str">
        <f>_xlfn.XLOOKUP($A90,Лист1!$A:$A,Лист1!G:G,"",0)</f>
        <v/>
      </c>
      <c r="Y90" s="99" t="str">
        <f>_xlfn.XLOOKUP($A90,Лист1!$A:$A,Лист1!H:H,"",0)</f>
        <v/>
      </c>
      <c r="Z90" s="99" t="str">
        <f>_xlfn.XLOOKUP($A90,Лист1!$A:$A,Лист1!I:I,"",0)</f>
        <v/>
      </c>
      <c r="AA90" s="99" t="str">
        <f>_xlfn.XLOOKUP($A90,Лист1!$A:$A,Лист1!J:J,"",0)</f>
        <v/>
      </c>
      <c r="AB90" s="99" t="str">
        <f>_xlfn.XLOOKUP($A90,Лист1!$A:$A,Лист1!K:K,"",0)</f>
        <v/>
      </c>
      <c r="AC90" s="99" t="str">
        <f>_xlfn.XLOOKUP($A90,Лист1!$A:$A,Лист1!L:L,"",0)</f>
        <v/>
      </c>
      <c r="AD90" s="99" t="str">
        <f>_xlfn.XLOOKUP($A90,Лист1!$A:$A,Лист1!M:M,"",0)</f>
        <v/>
      </c>
      <c r="AE90" s="99" t="str">
        <f>_xlfn.XLOOKUP($A90,Лист1!$A:$A,Лист1!N:N,"",0)</f>
        <v/>
      </c>
      <c r="AF90" s="99" t="str">
        <f>_xlfn.XLOOKUP($A90,Лист1!$A:$A,Лист1!O:O,"",0)</f>
        <v/>
      </c>
      <c r="AG90" s="99" t="str">
        <f>_xlfn.XLOOKUP($A90,Лист1!$A:$A,Лист1!P:P,"",0)</f>
        <v/>
      </c>
      <c r="AH90" s="99" t="str">
        <f>_xlfn.XLOOKUP($A90,Лист1!$A:$A,Лист1!Q:Q,"",0)</f>
        <v/>
      </c>
      <c r="AT90" s="102" t="str">
        <f t="shared" si="33"/>
        <v/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3"/>
        <v>Китай</v>
      </c>
      <c r="AX90" s="106">
        <f t="shared" si="34"/>
        <v>0.1</v>
      </c>
      <c r="AY90" s="103">
        <f t="shared" si="35"/>
        <v>0.15000000000000002</v>
      </c>
      <c r="AZ90" s="103" t="str">
        <f t="shared" si="36"/>
        <v>Требуются кол-во и нетто</v>
      </c>
      <c r="BA90" s="103" t="str">
        <f t="shared" si="37"/>
        <v>Требуются кол-во и брутто</v>
      </c>
      <c r="BB90" s="107">
        <v>6337.44</v>
      </c>
      <c r="BC90" s="125" t="str">
        <f t="shared" si="38"/>
        <v>Требуются кол-во и цена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9"/>
        <v>0</v>
      </c>
    </row>
    <row r="91" spans="1:58" ht="105.6" customHeight="1">
      <c r="A91" s="103" t="str">
        <f t="shared" si="32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6430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46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45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V91" s="99" t="str">
        <f>_xlfn.XLOOKUP($A91,Лист1!$A:$A,Лист1!G:G,"",0)</f>
        <v/>
      </c>
      <c r="Y91" s="99" t="str">
        <f>_xlfn.XLOOKUP($A91,Лист1!$A:$A,Лист1!H:H,"",0)</f>
        <v/>
      </c>
      <c r="Z91" s="99" t="str">
        <f>_xlfn.XLOOKUP($A91,Лист1!$A:$A,Лист1!I:I,"",0)</f>
        <v/>
      </c>
      <c r="AA91" s="99" t="str">
        <f>_xlfn.XLOOKUP($A91,Лист1!$A:$A,Лист1!J:J,"",0)</f>
        <v/>
      </c>
      <c r="AB91" s="99" t="str">
        <f>_xlfn.XLOOKUP($A91,Лист1!$A:$A,Лист1!K:K,"",0)</f>
        <v/>
      </c>
      <c r="AC91" s="99" t="str">
        <f>_xlfn.XLOOKUP($A91,Лист1!$A:$A,Лист1!L:L,"",0)</f>
        <v/>
      </c>
      <c r="AD91" s="99" t="str">
        <f>_xlfn.XLOOKUP($A91,Лист1!$A:$A,Лист1!M:M,"",0)</f>
        <v/>
      </c>
      <c r="AE91" s="99" t="str">
        <f>_xlfn.XLOOKUP($A91,Лист1!$A:$A,Лист1!N:N,"",0)</f>
        <v/>
      </c>
      <c r="AF91" s="99" t="str">
        <f>_xlfn.XLOOKUP($A91,Лист1!$A:$A,Лист1!O:O,"",0)</f>
        <v/>
      </c>
      <c r="AG91" s="99" t="str">
        <f>_xlfn.XLOOKUP($A91,Лист1!$A:$A,Лист1!P:P,"",0)</f>
        <v/>
      </c>
      <c r="AH91" s="99" t="str">
        <f>_xlfn.XLOOKUP($A91,Лист1!$A:$A,Лист1!Q:Q,"",0)</f>
        <v/>
      </c>
      <c r="AT91" s="102" t="str">
        <f t="shared" si="33"/>
        <v/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3"/>
        <v>Китай</v>
      </c>
      <c r="AX91" s="106">
        <f t="shared" si="34"/>
        <v>0.1</v>
      </c>
      <c r="AY91" s="103">
        <f t="shared" si="35"/>
        <v>0.15000000000000002</v>
      </c>
      <c r="AZ91" s="103" t="str">
        <f t="shared" si="36"/>
        <v>Требуются кол-во и нетто</v>
      </c>
      <c r="BA91" s="103" t="str">
        <f t="shared" si="37"/>
        <v>Требуются кол-во и брутто</v>
      </c>
      <c r="BB91" s="107">
        <v>5484.9600000000009</v>
      </c>
      <c r="BC91" s="125" t="str">
        <f t="shared" si="38"/>
        <v>Требуются кол-во и цена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9"/>
        <v>0</v>
      </c>
    </row>
    <row r="92" spans="1:58" ht="98.1" customHeight="1">
      <c r="A92" s="103" t="str">
        <f t="shared" si="32"/>
        <v>25981011</v>
      </c>
      <c r="B92" s="98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02-046-09</v>
      </c>
      <c r="C92" s="104" t="s">
        <v>6431</v>
      </c>
      <c r="D92" s="103" t="str">
        <f>IF(A92&lt;&gt;"",_xlfn.XLOOKUP(C92,'1C'!W:W,'1C'!X:X,"",0),"")</f>
        <v>YUTAN</v>
      </c>
      <c r="E92" s="103" t="str">
        <f>IF(F92&lt;&gt;"",IFERROR(VLOOKUP(F92,Категории!A:B,2,0),""),"Требуется категория")</f>
        <v>Шляпы</v>
      </c>
      <c r="F92" s="103" t="str">
        <f>IF(A92&lt;&gt;"",IF(BD92&gt;0,_xlfn.XLOOKUP(A92,'1C'!A:A,'1C'!J:J,"",0),_xlfn.XLOOKUP(C92,'1C'!W:W,'1C'!J:J,"",0)),"")</f>
        <v>Шляпа федора</v>
      </c>
      <c r="G92" s="102" t="str">
        <f>IF(C92&lt;&gt;"",IF(BD92&gt;0,_xlfn.XLOOKUP(A92,'1C'!A:A,'1C'!L:L,"",0),_xlfn.XLOOKUP(C92,'1C'!W:W,'1C'!L:L,"",0)),"")</f>
        <v>Stetson</v>
      </c>
      <c r="H92" s="103" t="str">
        <f>IF(A92&lt;&gt;"",_xlfn.XLOOKUP(A92,'1C'!A:A,'1C'!M:M,_xlfn.XLOOKUP(C92,'1C'!W:W,'1C'!M:M,"",0),0),"")</f>
        <v>всесезон</v>
      </c>
      <c r="J92" s="102" t="str">
        <f>_xlfn.LET(_xlpm.itemName,_xlfn.XLOOKUP(A92,'1C'!A:A,'1C'!D:D,"",0),IFERROR(MID(_xlpm.itemName,FIND(" ",_xlpm.itemName)+1,FIND("арт.",_xlpm.itemName)-(FIND(" ",_xlpm.itemName)+2)),""))</f>
        <v>STETSON</v>
      </c>
      <c r="K92" s="108">
        <v>1</v>
      </c>
      <c r="L92" s="146" t="str">
        <f>IF(K92&lt;&gt;"",IFERROR(VLOOKUP(A92,'1C'!A:X,8,0),IFERROR(VLOOKUP(K92,Colors!D:E,2,0),"")),"")</f>
        <v>черный</v>
      </c>
      <c r="M92" s="102" t="str">
        <f>IF(K92&lt;&gt;"",_xlfn.XLOOKUP(A92,'1C'!A:A,'1C'!R:R,"",0),"")</f>
        <v>черный</v>
      </c>
      <c r="N92" s="101"/>
      <c r="O92" s="101"/>
      <c r="P92" s="101"/>
      <c r="Q92" s="145" t="str">
        <f>IF(A92&lt;&gt;"",_xlfn.XLOOKUP(A92,'1C'!A:A,'1C'!I:I,_xlfn.XLOOKUP(C92,'1C'!W:W,'1C'!I:I,"",0),0),"")</f>
        <v>100% шерсть</v>
      </c>
      <c r="R92" s="101"/>
      <c r="S92" s="102" t="str">
        <f>_xlfn.LET(_xlpm.RES,IF(A92&lt;&gt;"",_xlfn.XLOOKUP(A92,'1C'!A:A,'1C'!N:N,_xlfn.XLOOKUP(C92,'1C'!W:W,'1C'!N:N,"",0),0),""),IF(_xlpm.RES=0,"",_xlpm.RES))</f>
        <v>фетровые</v>
      </c>
      <c r="T92" s="103" t="s">
        <v>31</v>
      </c>
      <c r="U92" s="103" t="str">
        <f>IF(A92&lt;&gt;"",_xlfn.XLOOKUP(A92,'1C'!A:A,'1C'!K:K,_xlfn.XLOOKUP(C92,'1C'!W:W,'1C'!K:K,"",0),0),"")</f>
        <v>Унисекс</v>
      </c>
      <c r="V92" s="99" t="str">
        <f>_xlfn.XLOOKUP($A92,Лист1!$A:$A,Лист1!G:G,"",0)</f>
        <v/>
      </c>
      <c r="Y92" s="99" t="str">
        <f>_xlfn.XLOOKUP($A92,Лист1!$A:$A,Лист1!H:H,"",0)</f>
        <v/>
      </c>
      <c r="Z92" s="99" t="str">
        <f>_xlfn.XLOOKUP($A92,Лист1!$A:$A,Лист1!I:I,"",0)</f>
        <v/>
      </c>
      <c r="AA92" s="99" t="str">
        <f>_xlfn.XLOOKUP($A92,Лист1!$A:$A,Лист1!J:J,"",0)</f>
        <v/>
      </c>
      <c r="AB92" s="99" t="str">
        <f>_xlfn.XLOOKUP($A92,Лист1!$A:$A,Лист1!K:K,"",0)</f>
        <v/>
      </c>
      <c r="AC92" s="99" t="str">
        <f>_xlfn.XLOOKUP($A92,Лист1!$A:$A,Лист1!L:L,"",0)</f>
        <v/>
      </c>
      <c r="AD92" s="99" t="str">
        <f>_xlfn.XLOOKUP($A92,Лист1!$A:$A,Лист1!M:M,"",0)</f>
        <v/>
      </c>
      <c r="AE92" s="99" t="str">
        <f>_xlfn.XLOOKUP($A92,Лист1!$A:$A,Лист1!N:N,"",0)</f>
        <v/>
      </c>
      <c r="AF92" s="99" t="str">
        <f>_xlfn.XLOOKUP($A92,Лист1!$A:$A,Лист1!O:O,"",0)</f>
        <v/>
      </c>
      <c r="AG92" s="99" t="str">
        <f>_xlfn.XLOOKUP($A92,Лист1!$A:$A,Лист1!P:P,"",0)</f>
        <v/>
      </c>
      <c r="AH92" s="99" t="str">
        <f>_xlfn.XLOOKUP($A92,Лист1!$A:$A,Лист1!Q:Q,"",0)</f>
        <v/>
      </c>
      <c r="AT92" s="102" t="str">
        <f t="shared" si="33"/>
        <v/>
      </c>
      <c r="AU92" s="126" t="str">
        <f>IF(A92&lt;&gt;"",_xlfn.XLOOKUP(_xlfn.XLOOKUP(A92,'1C'!A:A,'1C'!O:O,_xlfn.XLOOKUP(C92,'1C'!W:W,'1C'!O:O,"",0),0),Settings!N:N,Settings!O:O,"",0),"")</f>
        <v>CN</v>
      </c>
      <c r="AV92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2" s="103" t="str">
        <f t="shared" ca="1" si="43"/>
        <v>Китай</v>
      </c>
      <c r="AX92" s="106">
        <f t="shared" si="34"/>
        <v>0.1</v>
      </c>
      <c r="AY92" s="103">
        <f t="shared" si="35"/>
        <v>0.15000000000000002</v>
      </c>
      <c r="AZ92" s="103" t="str">
        <f t="shared" si="36"/>
        <v>Требуются кол-во и нетто</v>
      </c>
      <c r="BA92" s="103" t="str">
        <f t="shared" si="37"/>
        <v>Требуются кол-во и брутто</v>
      </c>
      <c r="BB92" s="107">
        <v>5484.9600000000009</v>
      </c>
      <c r="BC92" s="125" t="str">
        <f t="shared" si="38"/>
        <v>Требуются кол-во и цена</v>
      </c>
      <c r="BD92" s="98">
        <f>IF(A92&lt;&gt;"",IF(_xlfn.XLOOKUP(A92,'1C'!A:A,'1C'!A:A,0,0)&gt;0,1,0),"")</f>
        <v>1</v>
      </c>
      <c r="BE92" s="98">
        <f>IF(C92&lt;&gt;"",IF(_xlfn.XLOOKUP(TEXT(C92,"###"),'1C'!W:W,'1C'!D:D,0,0)&gt;0,0,1),"")</f>
        <v>0</v>
      </c>
      <c r="BF92" s="98">
        <f t="shared" si="39"/>
        <v>0</v>
      </c>
    </row>
    <row r="93" spans="1:58" ht="109.35" customHeight="1">
      <c r="A93" s="103" t="str">
        <f t="shared" si="32"/>
        <v>262810179</v>
      </c>
      <c r="B93" s="98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02-574-02</v>
      </c>
      <c r="C93" s="104" t="s">
        <v>6432</v>
      </c>
      <c r="D93" s="103" t="str">
        <f>IF(A93&lt;&gt;"",_xlfn.XLOOKUP(C93,'1C'!W:W,'1C'!X:X,"",0),"")</f>
        <v>TRAVELLER WOOLFELT</v>
      </c>
      <c r="E93" s="103" t="str">
        <f>IF(F93&lt;&gt;"",IFERROR(VLOOKUP(F93,Категории!A:B,2,0),""),"Требуется категория")</f>
        <v>Шляпы</v>
      </c>
      <c r="F93" s="103" t="str">
        <f>IF(A93&lt;&gt;"",IF(BD93&gt;0,_xlfn.XLOOKUP(A93,'1C'!A:A,'1C'!J:J,"",0),_xlfn.XLOOKUP(C93,'1C'!W:W,'1C'!J:J,"",0)),"")</f>
        <v>Шляпа федора</v>
      </c>
      <c r="G93" s="102" t="str">
        <f>IF(C93&lt;&gt;"",IF(BD93&gt;0,_xlfn.XLOOKUP(A93,'1C'!A:A,'1C'!L:L,"",0),_xlfn.XLOOKUP(C93,'1C'!W:W,'1C'!L:L,"",0)),"")</f>
        <v>Stetson</v>
      </c>
      <c r="H93" s="103" t="str">
        <f>IF(A93&lt;&gt;"",_xlfn.XLOOKUP(A93,'1C'!A:A,'1C'!M:M,_xlfn.XLOOKUP(C93,'1C'!W:W,'1C'!M:M,"",0),0),"")</f>
        <v>всесезон</v>
      </c>
      <c r="J93" s="102" t="str">
        <f>_xlfn.LET(_xlpm.itemName,_xlfn.XLOOKUP(A93,'1C'!A:A,'1C'!D:D,"",0),IFERROR(MID(_xlpm.itemName,FIND(" ",_xlpm.itemName)+1,FIND("арт.",_xlpm.itemName)-(FIND(" ",_xlpm.itemName)+2)),""))</f>
        <v>STETSON</v>
      </c>
      <c r="K93" s="108">
        <v>79</v>
      </c>
      <c r="L93" s="146" t="str">
        <f>IF(K93&lt;&gt;"",IFERROR(VLOOKUP(A93,'1C'!A:X,8,0),IFERROR(VLOOKUP(K93,Colors!D:E,2,0),"")),"")</f>
        <v>песочный</v>
      </c>
      <c r="M93" s="102" t="str">
        <f>IF(K93&lt;&gt;"",_xlfn.XLOOKUP(A93,'1C'!A:A,'1C'!R:R,"",0),"")</f>
        <v>бежевый</v>
      </c>
      <c r="N93" s="101"/>
      <c r="O93" s="101"/>
      <c r="P93" s="101"/>
      <c r="Q93" s="145" t="str">
        <f>IF(A93&lt;&gt;"",_xlfn.XLOOKUP(A93,'1C'!A:A,'1C'!I:I,_xlfn.XLOOKUP(C93,'1C'!W:W,'1C'!I:I,"",0),0),"")</f>
        <v>100% шерсть</v>
      </c>
      <c r="R93" s="101"/>
      <c r="S93" s="102" t="str">
        <f>_xlfn.LET(_xlpm.RES,IF(A93&lt;&gt;"",_xlfn.XLOOKUP(A93,'1C'!A:A,'1C'!N:N,_xlfn.XLOOKUP(C93,'1C'!W:W,'1C'!N:N,"",0),0),""),IF(_xlpm.RES=0,"",_xlpm.RES))</f>
        <v>шерстяные</v>
      </c>
      <c r="T93" s="103" t="s">
        <v>31</v>
      </c>
      <c r="U93" s="103" t="str">
        <f>IF(A93&lt;&gt;"",_xlfn.XLOOKUP(A93,'1C'!A:A,'1C'!K:K,_xlfn.XLOOKUP(C93,'1C'!W:W,'1C'!K:K,"",0),0),"")</f>
        <v>Унисекс</v>
      </c>
      <c r="V93" s="99" t="str">
        <f>_xlfn.XLOOKUP($A93,Лист1!$A:$A,Лист1!G:G,"",0)</f>
        <v/>
      </c>
      <c r="Y93" s="99" t="str">
        <f>_xlfn.XLOOKUP($A93,Лист1!$A:$A,Лист1!H:H,"",0)</f>
        <v/>
      </c>
      <c r="Z93" s="99" t="str">
        <f>_xlfn.XLOOKUP($A93,Лист1!$A:$A,Лист1!I:I,"",0)</f>
        <v/>
      </c>
      <c r="AA93" s="99" t="str">
        <f>_xlfn.XLOOKUP($A93,Лист1!$A:$A,Лист1!J:J,"",0)</f>
        <v/>
      </c>
      <c r="AB93" s="99" t="str">
        <f>_xlfn.XLOOKUP($A93,Лист1!$A:$A,Лист1!K:K,"",0)</f>
        <v/>
      </c>
      <c r="AC93" s="99" t="str">
        <f>_xlfn.XLOOKUP($A93,Лист1!$A:$A,Лист1!L:L,"",0)</f>
        <v/>
      </c>
      <c r="AD93" s="99" t="str">
        <f>_xlfn.XLOOKUP($A93,Лист1!$A:$A,Лист1!M:M,"",0)</f>
        <v/>
      </c>
      <c r="AE93" s="99" t="str">
        <f>_xlfn.XLOOKUP($A93,Лист1!$A:$A,Лист1!N:N,"",0)</f>
        <v/>
      </c>
      <c r="AF93" s="99" t="str">
        <f>_xlfn.XLOOKUP($A93,Лист1!$A:$A,Лист1!O:O,"",0)</f>
        <v/>
      </c>
      <c r="AG93" s="99" t="str">
        <f>_xlfn.XLOOKUP($A93,Лист1!$A:$A,Лист1!P:P,"",0)</f>
        <v/>
      </c>
      <c r="AH93" s="99" t="str">
        <f>_xlfn.XLOOKUP($A93,Лист1!$A:$A,Лист1!Q:Q,"",0)</f>
        <v/>
      </c>
      <c r="AT93" s="102" t="str">
        <f t="shared" si="33"/>
        <v/>
      </c>
      <c r="AU93" s="126" t="str">
        <f>IF(A93&lt;&gt;"",_xlfn.XLOOKUP(_xlfn.XLOOKUP(A93,'1C'!A:A,'1C'!O:O,_xlfn.XLOOKUP(C93,'1C'!W:W,'1C'!O:O,"",0),0),Settings!N:N,Settings!O:O,"",0),"")</f>
        <v>CZ</v>
      </c>
      <c r="AV93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3" s="103" t="str">
        <f t="shared" ca="1" si="43"/>
        <v>Чехия</v>
      </c>
      <c r="AX93" s="106">
        <f t="shared" si="34"/>
        <v>0.1</v>
      </c>
      <c r="AY93" s="103">
        <f t="shared" si="35"/>
        <v>0.15000000000000002</v>
      </c>
      <c r="AZ93" s="103" t="str">
        <f t="shared" si="36"/>
        <v>Требуются кол-во и нетто</v>
      </c>
      <c r="BA93" s="103" t="str">
        <f t="shared" si="37"/>
        <v>Требуются кол-во и брутто</v>
      </c>
      <c r="BB93" s="107">
        <v>6337.44</v>
      </c>
      <c r="BC93" s="125" t="str">
        <f t="shared" si="38"/>
        <v>Требуются кол-во и цена</v>
      </c>
      <c r="BD93" s="98">
        <f>IF(A93&lt;&gt;"",IF(_xlfn.XLOOKUP(A93,'1C'!A:A,'1C'!A:A,0,0)&gt;0,1,0),"")</f>
        <v>1</v>
      </c>
      <c r="BE93" s="98">
        <f>IF(C93&lt;&gt;"",IF(_xlfn.XLOOKUP(TEXT(C93,"###"),'1C'!W:W,'1C'!D:D,0,0)&gt;0,0,1),"")</f>
        <v>0</v>
      </c>
      <c r="BF93" s="98">
        <f t="shared" si="39"/>
        <v>0</v>
      </c>
    </row>
    <row r="94" spans="1:58" ht="98.1" customHeight="1">
      <c r="A94" s="103" t="str">
        <f t="shared" si="32"/>
        <v>259812310</v>
      </c>
      <c r="B94" s="98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02-059-08</v>
      </c>
      <c r="C94" s="104" t="s">
        <v>6435</v>
      </c>
      <c r="D94" s="103" t="str">
        <f>IF(A94&lt;&gt;"",_xlfn.XLOOKUP(C94,'1C'!W:W,'1C'!X:X,"",0),"")</f>
        <v>POWELL</v>
      </c>
      <c r="E94" s="103" t="str">
        <f>IF(F94&lt;&gt;"",IFERROR(VLOOKUP(F94,Категории!A:B,2,0),""),"Требуется категория")</f>
        <v>Шляпы</v>
      </c>
      <c r="F94" s="103" t="str">
        <f>IF(A94&lt;&gt;"",IF(BD94&gt;0,_xlfn.XLOOKUP(A94,'1C'!A:A,'1C'!J:J,"",0),_xlfn.XLOOKUP(C94,'1C'!W:W,'1C'!J:J,"",0)),"")</f>
        <v>Шляпа федора</v>
      </c>
      <c r="G94" s="102" t="str">
        <f>IF(C94&lt;&gt;"",IF(BD94&gt;0,_xlfn.XLOOKUP(A94,'1C'!A:A,'1C'!L:L,"",0),_xlfn.XLOOKUP(C94,'1C'!W:W,'1C'!L:L,"",0)),"")</f>
        <v>Stetson</v>
      </c>
      <c r="H94" s="103" t="str">
        <f>IF(A94&lt;&gt;"",_xlfn.XLOOKUP(A94,'1C'!A:A,'1C'!M:M,_xlfn.XLOOKUP(C94,'1C'!W:W,'1C'!M:M,"",0),0),"")</f>
        <v>всесезон</v>
      </c>
      <c r="J94" s="103" t="str">
        <f>_xlfn.LET(_xlpm.itemName,_xlfn.XLOOKUP(A94,'1C'!A:A,'1C'!D:D,"",0),IFERROR(MID(_xlpm.itemName,FIND(" ",_xlpm.itemName)+1,FIND("арт.",_xlpm.itemName)-(FIND(" ",_xlpm.itemName)+2)),""))</f>
        <v>STETSON</v>
      </c>
      <c r="K94" s="108">
        <v>10</v>
      </c>
      <c r="L94" s="146" t="str">
        <f>IF(K94&lt;&gt;"",IFERROR(VLOOKUP(A94,'1C'!A:X,8,0),IFERROR(VLOOKUP(K94,Colors!D:E,2,0),"")),"")</f>
        <v>серый</v>
      </c>
      <c r="M94" s="102" t="str">
        <f>IF(K94&lt;&gt;"",_xlfn.XLOOKUP(A94,'1C'!A:A,'1C'!R:R,"",0),"")</f>
        <v>серый</v>
      </c>
      <c r="N94" s="101"/>
      <c r="O94" s="101"/>
      <c r="P94" s="101"/>
      <c r="Q94" s="145" t="str">
        <f>IF(A94&lt;&gt;"",_xlfn.XLOOKUP(A94,'1C'!A:A,'1C'!I:I,_xlfn.XLOOKUP(C94,'1C'!W:W,'1C'!I:I,"",0),0),"")</f>
        <v>100% шерсть</v>
      </c>
      <c r="R94" s="101"/>
      <c r="S94" s="102" t="str">
        <f>_xlfn.LET(_xlpm.RES,IF(A94&lt;&gt;"",_xlfn.XLOOKUP(A94,'1C'!A:A,'1C'!N:N,_xlfn.XLOOKUP(C94,'1C'!W:W,'1C'!N:N,"",0),0),""),IF(_xlpm.RES=0,"",_xlpm.RES))</f>
        <v>шерстяные</v>
      </c>
      <c r="T94" s="103" t="s">
        <v>31</v>
      </c>
      <c r="U94" s="103" t="str">
        <f>IF(A94&lt;&gt;"",_xlfn.XLOOKUP(A94,'1C'!A:A,'1C'!K:K,_xlfn.XLOOKUP(C94,'1C'!W:W,'1C'!K:K,"",0),0),"")</f>
        <v>Унисекс</v>
      </c>
      <c r="V94" s="99" t="str">
        <f>_xlfn.XLOOKUP($A94,Лист1!$A:$A,Лист1!G:G,"",0)</f>
        <v/>
      </c>
      <c r="Y94" s="99" t="str">
        <f>_xlfn.XLOOKUP($A94,Лист1!$A:$A,Лист1!H:H,"",0)</f>
        <v/>
      </c>
      <c r="Z94" s="99" t="str">
        <f>_xlfn.XLOOKUP($A94,Лист1!$A:$A,Лист1!I:I,"",0)</f>
        <v/>
      </c>
      <c r="AA94" s="99" t="str">
        <f>_xlfn.XLOOKUP($A94,Лист1!$A:$A,Лист1!J:J,"",0)</f>
        <v/>
      </c>
      <c r="AB94" s="99" t="str">
        <f>_xlfn.XLOOKUP($A94,Лист1!$A:$A,Лист1!K:K,"",0)</f>
        <v/>
      </c>
      <c r="AC94" s="99" t="str">
        <f>_xlfn.XLOOKUP($A94,Лист1!$A:$A,Лист1!L:L,"",0)</f>
        <v/>
      </c>
      <c r="AD94" s="99" t="str">
        <f>_xlfn.XLOOKUP($A94,Лист1!$A:$A,Лист1!M:M,"",0)</f>
        <v/>
      </c>
      <c r="AE94" s="99" t="str">
        <f>_xlfn.XLOOKUP($A94,Лист1!$A:$A,Лист1!N:N,"",0)</f>
        <v/>
      </c>
      <c r="AF94" s="99" t="str">
        <f>_xlfn.XLOOKUP($A94,Лист1!$A:$A,Лист1!O:O,"",0)</f>
        <v/>
      </c>
      <c r="AG94" s="99" t="str">
        <f>_xlfn.XLOOKUP($A94,Лист1!$A:$A,Лист1!P:P,"",0)</f>
        <v/>
      </c>
      <c r="AH94" s="99" t="str">
        <f>_xlfn.XLOOKUP($A94,Лист1!$A:$A,Лист1!Q:Q,"",0)</f>
        <v/>
      </c>
      <c r="AT94" s="103" t="str">
        <f t="shared" si="33"/>
        <v/>
      </c>
      <c r="AU94" s="126" t="str">
        <f>IF(A94&lt;&gt;"",_xlfn.XLOOKUP(_xlfn.XLOOKUP(A94,'1C'!A:A,'1C'!O:O,_xlfn.XLOOKUP(C94,'1C'!W:W,'1C'!O:O,"",0),0),Settings!N:N,Settings!O:O,"",0),"")</f>
        <v>PL</v>
      </c>
      <c r="AV94" s="102" t="str">
        <f t="shared" ref="AV94:AV96" ca="1" si="44">IF(AU94&lt;&gt;"",VLOOKUP(AU94,INDIRECT(SUBSTITUTE(IF(ISNUMBER(IFERROR(VALUE(LEFT(J94,1)),FALSE)),"_"&amp;J94,J94)," ","")&amp;"Manufactures"),3,0),"Требуется код страны")</f>
        <v>Skoczowska Fabryka Kapeluszy POLKAP S.A. ul. Powstańców Śląskich 1, 43-430 Skoczów, Poland</v>
      </c>
      <c r="AW94" s="103" t="str">
        <f t="shared" ref="AW94:AW96" ca="1" si="45">IF(AU94&lt;&gt;"",VLOOKUP(AU94,INDIRECT(SUBSTITUTE(IF(ISNUMBER(IFERROR(VALUE(LEFT(J94,1)),FALSE)),"_"&amp;J94,J94)," ","")&amp;"Manufactures"),2,0),"Требуется код страны")</f>
        <v>Польша</v>
      </c>
      <c r="AX94" s="106">
        <f t="shared" si="34"/>
        <v>0.1</v>
      </c>
      <c r="AY94" s="103">
        <f t="shared" si="35"/>
        <v>0.15000000000000002</v>
      </c>
      <c r="AZ94" s="103" t="str">
        <f t="shared" si="36"/>
        <v>Требуются кол-во и нетто</v>
      </c>
      <c r="BA94" s="103" t="str">
        <f t="shared" si="37"/>
        <v>Требуются кол-во и брутто</v>
      </c>
      <c r="BB94" s="107">
        <v>6337.44</v>
      </c>
      <c r="BC94" s="125" t="str">
        <f t="shared" si="38"/>
        <v>Требуются кол-во и цена</v>
      </c>
      <c r="BD94" s="98">
        <f>IF(A94&lt;&gt;"",IF(_xlfn.XLOOKUP(A94,'1C'!A:A,'1C'!A:A,0,0)&gt;0,1,0),"")</f>
        <v>1</v>
      </c>
      <c r="BE94" s="98">
        <f>IF(C94&lt;&gt;"",IF(_xlfn.XLOOKUP(TEXT(C94,"###"),'1C'!W:W,'1C'!D:D,0,0)&gt;0,0,1),"")</f>
        <v>0</v>
      </c>
      <c r="BF94" s="98">
        <f t="shared" si="39"/>
        <v>0</v>
      </c>
    </row>
    <row r="95" spans="1:58" ht="98.1" customHeight="1">
      <c r="A95" s="103" t="str">
        <f t="shared" si="32"/>
        <v>259812320</v>
      </c>
      <c r="B95" s="98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02-059-05</v>
      </c>
      <c r="C95" s="104" t="s">
        <v>6435</v>
      </c>
      <c r="D95" s="103" t="str">
        <f>IF(A95&lt;&gt;"",_xlfn.XLOOKUP(C95,'1C'!W:W,'1C'!X:X,"",0),"")</f>
        <v>POWELL</v>
      </c>
      <c r="E95" s="103" t="str">
        <f>IF(F95&lt;&gt;"",IFERROR(VLOOKUP(F95,Категории!A:B,2,0),""),"Требуется категория")</f>
        <v>Шляпы</v>
      </c>
      <c r="F95" s="103" t="str">
        <f>IF(A95&lt;&gt;"",IF(BD95&gt;0,_xlfn.XLOOKUP(A95,'1C'!A:A,'1C'!J:J,"",0),_xlfn.XLOOKUP(C95,'1C'!W:W,'1C'!J:J,"",0)),"")</f>
        <v>Шляпа федора</v>
      </c>
      <c r="G95" s="102" t="str">
        <f>IF(C95&lt;&gt;"",IF(BD95&gt;0,_xlfn.XLOOKUP(A95,'1C'!A:A,'1C'!L:L,"",0),_xlfn.XLOOKUP(C95,'1C'!W:W,'1C'!L:L,"",0)),"")</f>
        <v>Stetson</v>
      </c>
      <c r="H95" s="103" t="str">
        <f>IF(A95&lt;&gt;"",_xlfn.XLOOKUP(A95,'1C'!A:A,'1C'!M:M,_xlfn.XLOOKUP(C95,'1C'!W:W,'1C'!M:M,"",0),0),"")</f>
        <v>всесезон</v>
      </c>
      <c r="J95" s="103" t="str">
        <f>_xlfn.LET(_xlpm.itemName,_xlfn.XLOOKUP(A95,'1C'!A:A,'1C'!D:D,"",0),IFERROR(MID(_xlpm.itemName,FIND(" ",_xlpm.itemName)+1,FIND("арт.",_xlpm.itemName)-(FIND(" ",_xlpm.itemName)+2)),""))</f>
        <v>STETSON</v>
      </c>
      <c r="K95" s="108">
        <v>20</v>
      </c>
      <c r="L95" s="146" t="str">
        <f>IF(K95&lt;&gt;"",IFERROR(VLOOKUP(A95,'1C'!A:X,8,0),IFERROR(VLOOKUP(K95,Colors!D:E,2,0),"")),"")</f>
        <v>темно-серый</v>
      </c>
      <c r="M95" s="102" t="str">
        <f>IF(K95&lt;&gt;"",_xlfn.XLOOKUP(A95,'1C'!A:A,'1C'!R:R,"",0),"")</f>
        <v>серый</v>
      </c>
      <c r="N95" s="101"/>
      <c r="O95" s="101"/>
      <c r="P95" s="101"/>
      <c r="Q95" s="145" t="str">
        <f>IF(A95&lt;&gt;"",_xlfn.XLOOKUP(A95,'1C'!A:A,'1C'!I:I,_xlfn.XLOOKUP(C95,'1C'!W:W,'1C'!I:I,"",0),0),"")</f>
        <v>100% шерсть</v>
      </c>
      <c r="R95" s="101"/>
      <c r="S95" s="102" t="str">
        <f>_xlfn.LET(_xlpm.RES,IF(A95&lt;&gt;"",_xlfn.XLOOKUP(A95,'1C'!A:A,'1C'!N:N,_xlfn.XLOOKUP(C95,'1C'!W:W,'1C'!N:N,"",0),0),""),IF(_xlpm.RES=0,"",_xlpm.RES))</f>
        <v>фетровые</v>
      </c>
      <c r="T95" s="103" t="s">
        <v>31</v>
      </c>
      <c r="U95" s="103" t="str">
        <f>IF(A95&lt;&gt;"",_xlfn.XLOOKUP(A95,'1C'!A:A,'1C'!K:K,_xlfn.XLOOKUP(C95,'1C'!W:W,'1C'!K:K,"",0),0),"")</f>
        <v>Унисекс</v>
      </c>
      <c r="V95" s="99" t="str">
        <f>_xlfn.XLOOKUP($A95,Лист1!$A:$A,Лист1!G:G,"",0)</f>
        <v/>
      </c>
      <c r="Y95" s="99" t="str">
        <f>_xlfn.XLOOKUP($A95,Лист1!$A:$A,Лист1!H:H,"",0)</f>
        <v/>
      </c>
      <c r="Z95" s="99" t="str">
        <f>_xlfn.XLOOKUP($A95,Лист1!$A:$A,Лист1!I:I,"",0)</f>
        <v/>
      </c>
      <c r="AA95" s="99" t="str">
        <f>_xlfn.XLOOKUP($A95,Лист1!$A:$A,Лист1!J:J,"",0)</f>
        <v/>
      </c>
      <c r="AB95" s="99" t="str">
        <f>_xlfn.XLOOKUP($A95,Лист1!$A:$A,Лист1!K:K,"",0)</f>
        <v/>
      </c>
      <c r="AC95" s="99" t="str">
        <f>_xlfn.XLOOKUP($A95,Лист1!$A:$A,Лист1!L:L,"",0)</f>
        <v/>
      </c>
      <c r="AD95" s="99" t="str">
        <f>_xlfn.XLOOKUP($A95,Лист1!$A:$A,Лист1!M:M,"",0)</f>
        <v/>
      </c>
      <c r="AE95" s="99" t="str">
        <f>_xlfn.XLOOKUP($A95,Лист1!$A:$A,Лист1!N:N,"",0)</f>
        <v/>
      </c>
      <c r="AF95" s="99" t="str">
        <f>_xlfn.XLOOKUP($A95,Лист1!$A:$A,Лист1!O:O,"",0)</f>
        <v/>
      </c>
      <c r="AG95" s="99" t="str">
        <f>_xlfn.XLOOKUP($A95,Лист1!$A:$A,Лист1!P:P,"",0)</f>
        <v/>
      </c>
      <c r="AH95" s="99" t="str">
        <f>_xlfn.XLOOKUP($A95,Лист1!$A:$A,Лист1!Q:Q,"",0)</f>
        <v/>
      </c>
      <c r="AT95" s="103" t="str">
        <f t="shared" si="33"/>
        <v/>
      </c>
      <c r="AU95" s="126" t="str">
        <f>IF(A95&lt;&gt;"",_xlfn.XLOOKUP(_xlfn.XLOOKUP(A95,'1C'!A:A,'1C'!O:O,_xlfn.XLOOKUP(C95,'1C'!W:W,'1C'!O:O,"",0),0),Settings!N:N,Settings!O:O,"",0),"")</f>
        <v>PL</v>
      </c>
      <c r="AV95" s="102" t="str">
        <f t="shared" ca="1" si="44"/>
        <v>Skoczowska Fabryka Kapeluszy POLKAP S.A. ul. Powstańców Śląskich 1, 43-430 Skoczów, Poland</v>
      </c>
      <c r="AW95" s="103" t="str">
        <f t="shared" ca="1" si="45"/>
        <v>Польша</v>
      </c>
      <c r="AX95" s="106">
        <f t="shared" si="34"/>
        <v>0.1</v>
      </c>
      <c r="AY95" s="103">
        <f t="shared" si="35"/>
        <v>0.15000000000000002</v>
      </c>
      <c r="AZ95" s="103" t="str">
        <f t="shared" si="36"/>
        <v>Требуются кол-во и нетто</v>
      </c>
      <c r="BA95" s="103" t="str">
        <f t="shared" si="37"/>
        <v>Требуются кол-во и брутто</v>
      </c>
      <c r="BB95" s="107">
        <v>6337.44</v>
      </c>
      <c r="BC95" s="125" t="str">
        <f t="shared" si="38"/>
        <v>Требуются кол-во и цена</v>
      </c>
      <c r="BD95" s="98">
        <f>IF(A95&lt;&gt;"",IF(_xlfn.XLOOKUP(A95,'1C'!A:A,'1C'!A:A,0,0)&gt;0,1,0),"")</f>
        <v>1</v>
      </c>
      <c r="BE95" s="98">
        <f>IF(C95&lt;&gt;"",IF(_xlfn.XLOOKUP(TEXT(C95,"###"),'1C'!W:W,'1C'!D:D,0,0)&gt;0,0,1),"")</f>
        <v>0</v>
      </c>
      <c r="BF95" s="98">
        <f t="shared" si="39"/>
        <v>0</v>
      </c>
    </row>
    <row r="96" spans="1:58" ht="111.95" customHeight="1">
      <c r="A96" s="103" t="str">
        <f t="shared" si="32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6435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46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45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103" t="s">
        <v>31</v>
      </c>
      <c r="U96" s="103" t="str">
        <f>IF(A96&lt;&gt;"",_xlfn.XLOOKUP(A96,'1C'!A:A,'1C'!K:K,_xlfn.XLOOKUP(C96,'1C'!W:W,'1C'!K:K,"",0),0),"")</f>
        <v>Унисекс</v>
      </c>
      <c r="V96" s="99" t="str">
        <f>_xlfn.XLOOKUP($A96,Лист1!$A:$A,Лист1!G:G,"",0)</f>
        <v/>
      </c>
      <c r="Y96" s="99" t="str">
        <f>_xlfn.XLOOKUP($A96,Лист1!$A:$A,Лист1!H:H,"",0)</f>
        <v/>
      </c>
      <c r="Z96" s="99" t="str">
        <f>_xlfn.XLOOKUP($A96,Лист1!$A:$A,Лист1!I:I,"",0)</f>
        <v/>
      </c>
      <c r="AA96" s="99" t="str">
        <f>_xlfn.XLOOKUP($A96,Лист1!$A:$A,Лист1!J:J,"",0)</f>
        <v/>
      </c>
      <c r="AB96" s="99" t="str">
        <f>_xlfn.XLOOKUP($A96,Лист1!$A:$A,Лист1!K:K,"",0)</f>
        <v/>
      </c>
      <c r="AC96" s="99" t="str">
        <f>_xlfn.XLOOKUP($A96,Лист1!$A:$A,Лист1!L:L,"",0)</f>
        <v/>
      </c>
      <c r="AD96" s="99" t="str">
        <f>_xlfn.XLOOKUP($A96,Лист1!$A:$A,Лист1!M:M,"",0)</f>
        <v/>
      </c>
      <c r="AE96" s="99" t="str">
        <f>_xlfn.XLOOKUP($A96,Лист1!$A:$A,Лист1!N:N,"",0)</f>
        <v/>
      </c>
      <c r="AF96" s="99" t="str">
        <f>_xlfn.XLOOKUP($A96,Лист1!$A:$A,Лист1!O:O,"",0)</f>
        <v/>
      </c>
      <c r="AG96" s="99" t="str">
        <f>_xlfn.XLOOKUP($A96,Лист1!$A:$A,Лист1!P:P,"",0)</f>
        <v/>
      </c>
      <c r="AH96" s="99" t="str">
        <f>_xlfn.XLOOKUP($A96,Лист1!$A:$A,Лист1!Q:Q,"",0)</f>
        <v/>
      </c>
      <c r="AT96" s="103" t="str">
        <f t="shared" si="33"/>
        <v/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ca="1" si="44"/>
        <v>Skoczowska Fabryka Kapeluszy POLKAP S.A. ul. Powstańców Śląskich 1, 43-430 Skoczów, Poland</v>
      </c>
      <c r="AW96" s="103" t="str">
        <f t="shared" ca="1" si="45"/>
        <v>Польша</v>
      </c>
      <c r="AX96" s="106">
        <f t="shared" si="34"/>
        <v>0.1</v>
      </c>
      <c r="AY96" s="103">
        <f t="shared" si="35"/>
        <v>0.15000000000000002</v>
      </c>
      <c r="AZ96" s="103" t="str">
        <f t="shared" si="36"/>
        <v>Требуются кол-во и нетто</v>
      </c>
      <c r="BA96" s="103" t="str">
        <f t="shared" si="37"/>
        <v>Требуются кол-во и брутто</v>
      </c>
      <c r="BB96" s="107">
        <v>6337.44</v>
      </c>
      <c r="BC96" s="125" t="str">
        <f t="shared" si="38"/>
        <v>Требуются кол-во и цена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9"/>
        <v>0</v>
      </c>
    </row>
    <row r="97" spans="1:58" ht="110.65" customHeight="1">
      <c r="A97" s="103" t="str">
        <f t="shared" si="32"/>
        <v>11481011</v>
      </c>
      <c r="B97" s="98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02-563-09</v>
      </c>
      <c r="C97" s="104" t="s">
        <v>6436</v>
      </c>
      <c r="D97" s="103" t="str">
        <f>IF(A97&lt;&gt;"",_xlfn.XLOOKUP(C97,'1C'!W:W,'1C'!X:X,"",0),"")</f>
        <v>TRILBY WOOLFELT</v>
      </c>
      <c r="E97" s="103" t="str">
        <f>IF(F97&lt;&gt;"",IFERROR(VLOOKUP(F97,Категории!A:B,2,0),""),"Требуется категория")</f>
        <v>Шляпы</v>
      </c>
      <c r="F97" s="103" t="str">
        <f>IF(A97&lt;&gt;"",IF(BD97&gt;0,_xlfn.XLOOKUP(A97,'1C'!A:A,'1C'!J:J,"",0),_xlfn.XLOOKUP(C97,'1C'!W:W,'1C'!J:J,"",0)),"")</f>
        <v>Шляпа трилби</v>
      </c>
      <c r="G97" s="102" t="str">
        <f>IF(C97&lt;&gt;"",IF(BD97&gt;0,_xlfn.XLOOKUP(A97,'1C'!A:A,'1C'!L:L,"",0),_xlfn.XLOOKUP(C97,'1C'!W:W,'1C'!L:L,"",0)),"")</f>
        <v>Stetson</v>
      </c>
      <c r="H97" s="103" t="str">
        <f>IF(A97&lt;&gt;"",_xlfn.XLOOKUP(A97,'1C'!A:A,'1C'!M:M,_xlfn.XLOOKUP(C97,'1C'!W:W,'1C'!M:M,"",0),0),"")</f>
        <v>всесезон</v>
      </c>
      <c r="J97" s="103" t="str">
        <f>_xlfn.LET(_xlpm.itemName,_xlfn.XLOOKUP(A97,'1C'!A:A,'1C'!D:D,"",0),IFERROR(MID(_xlpm.itemName,FIND(" ",_xlpm.itemName)+1,FIND("арт.",_xlpm.itemName)-(FIND(" ",_xlpm.itemName)+2)),""))</f>
        <v>STETSON</v>
      </c>
      <c r="K97" s="108">
        <v>1</v>
      </c>
      <c r="L97" s="146" t="str">
        <f>IF(K97&lt;&gt;"",IFERROR(VLOOKUP(A97,'1C'!A:X,8,0),IFERROR(VLOOKUP(K97,Colors!D:E,2,0),"")),"")</f>
        <v>черный</v>
      </c>
      <c r="M97" s="102" t="str">
        <f>IF(K97&lt;&gt;"",_xlfn.XLOOKUP(A97,'1C'!A:A,'1C'!R:R,"",0),"")</f>
        <v>черный</v>
      </c>
      <c r="N97" s="101"/>
      <c r="O97" s="101"/>
      <c r="P97" s="101"/>
      <c r="Q97" s="145" t="str">
        <f>IF(A97&lt;&gt;"",_xlfn.XLOOKUP(A97,'1C'!A:A,'1C'!I:I,_xlfn.XLOOKUP(C97,'1C'!W:W,'1C'!I:I,"",0),0),"")</f>
        <v>100% шерсть</v>
      </c>
      <c r="R97" s="101"/>
      <c r="S97" s="102" t="str">
        <f>_xlfn.LET(_xlpm.RES,IF(A97&lt;&gt;"",_xlfn.XLOOKUP(A97,'1C'!A:A,'1C'!N:N,_xlfn.XLOOKUP(C97,'1C'!W:W,'1C'!N:N,"",0),0),""),IF(_xlpm.RES=0,"",_xlpm.RES))</f>
        <v>шерстяные</v>
      </c>
      <c r="T97" s="103" t="s">
        <v>31</v>
      </c>
      <c r="U97" s="103" t="str">
        <f>IF(A97&lt;&gt;"",_xlfn.XLOOKUP(A97,'1C'!A:A,'1C'!K:K,_xlfn.XLOOKUP(C97,'1C'!W:W,'1C'!K:K,"",0),0),"")</f>
        <v>Унисекс</v>
      </c>
      <c r="V97" s="99" t="str">
        <f>_xlfn.XLOOKUP($A97,Лист1!$A:$A,Лист1!G:G,"",0)</f>
        <v/>
      </c>
      <c r="Y97" s="99" t="str">
        <f>_xlfn.XLOOKUP($A97,Лист1!$A:$A,Лист1!H:H,"",0)</f>
        <v/>
      </c>
      <c r="Z97" s="99" t="str">
        <f>_xlfn.XLOOKUP($A97,Лист1!$A:$A,Лист1!I:I,"",0)</f>
        <v/>
      </c>
      <c r="AA97" s="99" t="str">
        <f>_xlfn.XLOOKUP($A97,Лист1!$A:$A,Лист1!J:J,"",0)</f>
        <v/>
      </c>
      <c r="AB97" s="99" t="str">
        <f>_xlfn.XLOOKUP($A97,Лист1!$A:$A,Лист1!K:K,"",0)</f>
        <v/>
      </c>
      <c r="AC97" s="99" t="str">
        <f>_xlfn.XLOOKUP($A97,Лист1!$A:$A,Лист1!L:L,"",0)</f>
        <v/>
      </c>
      <c r="AD97" s="99" t="str">
        <f>_xlfn.XLOOKUP($A97,Лист1!$A:$A,Лист1!M:M,"",0)</f>
        <v/>
      </c>
      <c r="AE97" s="99" t="str">
        <f>_xlfn.XLOOKUP($A97,Лист1!$A:$A,Лист1!N:N,"",0)</f>
        <v/>
      </c>
      <c r="AF97" s="99" t="str">
        <f>_xlfn.XLOOKUP($A97,Лист1!$A:$A,Лист1!O:O,"",0)</f>
        <v/>
      </c>
      <c r="AG97" s="99" t="str">
        <f>_xlfn.XLOOKUP($A97,Лист1!$A:$A,Лист1!P:P,"",0)</f>
        <v/>
      </c>
      <c r="AH97" s="99" t="str">
        <f>_xlfn.XLOOKUP($A97,Лист1!$A:$A,Лист1!Q:Q,"",0)</f>
        <v/>
      </c>
      <c r="AT97" s="103" t="str">
        <f t="shared" si="33"/>
        <v/>
      </c>
      <c r="AU97" s="126" t="str">
        <f>IF(A97&lt;&gt;"",_xlfn.XLOOKUP(_xlfn.XLOOKUP(A97,'1C'!A:A,'1C'!O:O,_xlfn.XLOOKUP(C97,'1C'!W:W,'1C'!O:O,"",0),0),Settings!N:N,Settings!O:O,"",0),"")</f>
        <v>CN</v>
      </c>
      <c r="AV97" s="102" t="str">
        <f t="shared" ref="AV97:AV128" ca="1" si="46">IF(AU97&lt;&gt;"",VLOOKUP(AU97,INDIRECT(SUBSTITUTE(IF(ISNUMBER(IFERROR(VALUE(LEFT(J97,1)),FALSE)),"_"&amp;J97,J97),"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103" t="str">
        <f t="shared" ref="AW97:AW128" ca="1" si="47">IF(AU97&lt;&gt;"",VLOOKUP(AU97,INDIRECT(SUBSTITUTE(IF(ISNUMBER(IFERROR(VALUE(LEFT(J97,1)),FALSE)),"_"&amp;J97,J97)," ","")&amp;"Manufactures"),2,0),"Требуется код страны")</f>
        <v>Китай</v>
      </c>
      <c r="AX97" s="106">
        <f t="shared" si="34"/>
        <v>0.1</v>
      </c>
      <c r="AY97" s="103">
        <f t="shared" si="35"/>
        <v>0.15000000000000002</v>
      </c>
      <c r="AZ97" s="103" t="str">
        <f t="shared" si="36"/>
        <v>Требуются кол-во и нетто</v>
      </c>
      <c r="BA97" s="103" t="str">
        <f t="shared" si="37"/>
        <v>Требуются кол-во и брутто</v>
      </c>
      <c r="BB97" s="107">
        <v>4213.4400000000005</v>
      </c>
      <c r="BC97" s="125" t="str">
        <f t="shared" si="38"/>
        <v>Требуются кол-во и цена</v>
      </c>
      <c r="BD97" s="98">
        <f>IF(A97&lt;&gt;"",IF(_xlfn.XLOOKUP(A97,'1C'!A:A,'1C'!A:A,0,0)&gt;0,1,0),"")</f>
        <v>1</v>
      </c>
      <c r="BE97" s="98">
        <f>IF(C97&lt;&gt;"",IF(_xlfn.XLOOKUP(TEXT(C97,"###"),'1C'!W:W,'1C'!D:D,0,0)&gt;0,0,1),"")</f>
        <v>0</v>
      </c>
      <c r="BF97" s="98">
        <f t="shared" si="39"/>
        <v>0</v>
      </c>
    </row>
    <row r="98" spans="1:58" ht="98.45" customHeight="1">
      <c r="A98" s="103" t="str">
        <f t="shared" si="32"/>
        <v>11481012</v>
      </c>
      <c r="B98" s="98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02-463-06</v>
      </c>
      <c r="C98" s="104" t="s">
        <v>6436</v>
      </c>
      <c r="D98" s="103" t="str">
        <f>IF(A98&lt;&gt;"",_xlfn.XLOOKUP(C98,'1C'!W:W,'1C'!X:X,"",0),"")</f>
        <v>TRILBY WOOLFELT</v>
      </c>
      <c r="E98" s="103" t="str">
        <f>IF(F98&lt;&gt;"",IFERROR(VLOOKUP(F98,Категории!A:B,2,0),""),"Требуется категория")</f>
        <v>Шляпы</v>
      </c>
      <c r="F98" s="103" t="str">
        <f>IF(A98&lt;&gt;"",IF(BD98&gt;0,_xlfn.XLOOKUP(A98,'1C'!A:A,'1C'!J:J,"",0),_xlfn.XLOOKUP(C98,'1C'!W:W,'1C'!J:J,"",0)),"")</f>
        <v>Шляпа трилби</v>
      </c>
      <c r="G98" s="102" t="str">
        <f>IF(C98&lt;&gt;"",IF(BD98&gt;0,_xlfn.XLOOKUP(A98,'1C'!A:A,'1C'!L:L,"",0),_xlfn.XLOOKUP(C98,'1C'!W:W,'1C'!L:L,"",0)),"")</f>
        <v>Stetson</v>
      </c>
      <c r="H98" s="103" t="str">
        <f>IF(A98&lt;&gt;"",_xlfn.XLOOKUP(A98,'1C'!A:A,'1C'!M:M,_xlfn.XLOOKUP(C98,'1C'!W:W,'1C'!M:M,"",0),0),"")</f>
        <v>всесезон</v>
      </c>
      <c r="J98" s="103" t="str">
        <f>_xlfn.LET(_xlpm.itemName,_xlfn.XLOOKUP(A98,'1C'!A:A,'1C'!D:D,"",0),IFERROR(MID(_xlpm.itemName,FIND(" ",_xlpm.itemName)+1,FIND("арт.",_xlpm.itemName)-(FIND(" ",_xlpm.itemName)+2)),""))</f>
        <v>STETSON</v>
      </c>
      <c r="K98" s="108">
        <v>2</v>
      </c>
      <c r="L98" s="146" t="str">
        <f>IF(K98&lt;&gt;"",IFERROR(VLOOKUP(A98,'1C'!A:X,8,0),IFERROR(VLOOKUP(K98,Colors!D:E,2,0),"")),"")</f>
        <v>синий</v>
      </c>
      <c r="M98" s="102" t="str">
        <f>IF(K98&lt;&gt;"",_xlfn.XLOOKUP(A98,'1C'!A:A,'1C'!R:R,"",0),"")</f>
        <v>синий</v>
      </c>
      <c r="N98" s="101"/>
      <c r="O98" s="101"/>
      <c r="P98" s="101"/>
      <c r="Q98" s="145" t="str">
        <f>IF(A98&lt;&gt;"",_xlfn.XLOOKUP(A98,'1C'!A:A,'1C'!I:I,_xlfn.XLOOKUP(C98,'1C'!W:W,'1C'!I:I,"",0),0),"")</f>
        <v>100% шерсть</v>
      </c>
      <c r="R98" s="101"/>
      <c r="S98" s="102" t="str">
        <f>_xlfn.LET(_xlpm.RES,IF(A98&lt;&gt;"",_xlfn.XLOOKUP(A98,'1C'!A:A,'1C'!N:N,_xlfn.XLOOKUP(C98,'1C'!W:W,'1C'!N:N,"",0),0),""),IF(_xlpm.RES=0,"",_xlpm.RES))</f>
        <v>шерстяные</v>
      </c>
      <c r="T98" s="103" t="s">
        <v>31</v>
      </c>
      <c r="U98" s="103" t="str">
        <f>IF(A98&lt;&gt;"",_xlfn.XLOOKUP(A98,'1C'!A:A,'1C'!K:K,_xlfn.XLOOKUP(C98,'1C'!W:W,'1C'!K:K,"",0),0),"")</f>
        <v>Унисекс</v>
      </c>
      <c r="V98" s="99" t="str">
        <f>_xlfn.XLOOKUP($A98,Лист1!$A:$A,Лист1!G:G,"",0)</f>
        <v/>
      </c>
      <c r="Y98" s="99" t="str">
        <f>_xlfn.XLOOKUP($A98,Лист1!$A:$A,Лист1!H:H,"",0)</f>
        <v/>
      </c>
      <c r="Z98" s="99" t="str">
        <f>_xlfn.XLOOKUP($A98,Лист1!$A:$A,Лист1!I:I,"",0)</f>
        <v/>
      </c>
      <c r="AA98" s="99" t="str">
        <f>_xlfn.XLOOKUP($A98,Лист1!$A:$A,Лист1!J:J,"",0)</f>
        <v/>
      </c>
      <c r="AB98" s="99" t="str">
        <f>_xlfn.XLOOKUP($A98,Лист1!$A:$A,Лист1!K:K,"",0)</f>
        <v/>
      </c>
      <c r="AC98" s="99" t="str">
        <f>_xlfn.XLOOKUP($A98,Лист1!$A:$A,Лист1!L:L,"",0)</f>
        <v/>
      </c>
      <c r="AD98" s="99" t="str">
        <f>_xlfn.XLOOKUP($A98,Лист1!$A:$A,Лист1!M:M,"",0)</f>
        <v/>
      </c>
      <c r="AE98" s="99" t="str">
        <f>_xlfn.XLOOKUP($A98,Лист1!$A:$A,Лист1!N:N,"",0)</f>
        <v/>
      </c>
      <c r="AF98" s="99" t="str">
        <f>_xlfn.XLOOKUP($A98,Лист1!$A:$A,Лист1!O:O,"",0)</f>
        <v/>
      </c>
      <c r="AG98" s="99" t="str">
        <f>_xlfn.XLOOKUP($A98,Лист1!$A:$A,Лист1!P:P,"",0)</f>
        <v/>
      </c>
      <c r="AH98" s="99" t="str">
        <f>_xlfn.XLOOKUP($A98,Лист1!$A:$A,Лист1!Q:Q,"",0)</f>
        <v/>
      </c>
      <c r="AT98" s="103" t="str">
        <f t="shared" si="33"/>
        <v/>
      </c>
      <c r="AU98" s="126" t="str">
        <f>IF(A98&lt;&gt;"",_xlfn.XLOOKUP(_xlfn.XLOOKUP(A98,'1C'!A:A,'1C'!O:O,_xlfn.XLOOKUP(C98,'1C'!W:W,'1C'!O:O,"",0),0),Settings!N:N,Settings!O:O,"",0),"")</f>
        <v>CN</v>
      </c>
      <c r="AV98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103" t="str">
        <f t="shared" ca="1" si="47"/>
        <v>Китай</v>
      </c>
      <c r="AX98" s="106">
        <f t="shared" si="34"/>
        <v>0.1</v>
      </c>
      <c r="AY98" s="103">
        <f t="shared" si="35"/>
        <v>0.15000000000000002</v>
      </c>
      <c r="AZ98" s="103" t="str">
        <f t="shared" si="36"/>
        <v>Требуются кол-во и нетто</v>
      </c>
      <c r="BA98" s="103" t="str">
        <f t="shared" si="37"/>
        <v>Требуются кол-во и брутто</v>
      </c>
      <c r="BB98" s="107">
        <v>4213.4400000000005</v>
      </c>
      <c r="BC98" s="125" t="str">
        <f t="shared" si="38"/>
        <v>Требуются кол-во и цена</v>
      </c>
      <c r="BD98" s="98">
        <f>IF(A98&lt;&gt;"",IF(_xlfn.XLOOKUP(A98,'1C'!A:A,'1C'!A:A,0,0)&gt;0,1,0),"")</f>
        <v>1</v>
      </c>
      <c r="BE98" s="98">
        <f>IF(C98&lt;&gt;"",IF(_xlfn.XLOOKUP(TEXT(C98,"###"),'1C'!W:W,'1C'!D:D,0,0)&gt;0,0,1),"")</f>
        <v>0</v>
      </c>
      <c r="BF98" s="98">
        <f t="shared" si="39"/>
        <v>0</v>
      </c>
    </row>
    <row r="99" spans="1:58" ht="98.1" customHeight="1">
      <c r="A99" s="103" t="str">
        <f t="shared" ref="A99:A130" si="48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6437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47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45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103" t="s">
        <v>31</v>
      </c>
      <c r="U99" s="103" t="str">
        <f>IF(A99&lt;&gt;"",_xlfn.XLOOKUP(A99,'1C'!A:A,'1C'!K:K,_xlfn.XLOOKUP(C99,'1C'!W:W,'1C'!K:K,"",0),0),"")</f>
        <v>Унисекс</v>
      </c>
      <c r="V99" s="99" t="str">
        <f>_xlfn.XLOOKUP($A99,Лист1!$A:$A,Лист1!G:G,"",0)</f>
        <v/>
      </c>
      <c r="Y99" s="99" t="str">
        <f>_xlfn.XLOOKUP($A99,Лист1!$A:$A,Лист1!H:H,"",0)</f>
        <v/>
      </c>
      <c r="Z99" s="99" t="str">
        <f>_xlfn.XLOOKUP($A99,Лист1!$A:$A,Лист1!I:I,"",0)</f>
        <v/>
      </c>
      <c r="AA99" s="99" t="str">
        <f>_xlfn.XLOOKUP($A99,Лист1!$A:$A,Лист1!J:J,"",0)</f>
        <v/>
      </c>
      <c r="AB99" s="99" t="str">
        <f>_xlfn.XLOOKUP($A99,Лист1!$A:$A,Лист1!K:K,"",0)</f>
        <v/>
      </c>
      <c r="AC99" s="99" t="str">
        <f>_xlfn.XLOOKUP($A99,Лист1!$A:$A,Лист1!L:L,"",0)</f>
        <v/>
      </c>
      <c r="AD99" s="99" t="str">
        <f>_xlfn.XLOOKUP($A99,Лист1!$A:$A,Лист1!M:M,"",0)</f>
        <v/>
      </c>
      <c r="AE99" s="99" t="str">
        <f>_xlfn.XLOOKUP($A99,Лист1!$A:$A,Лист1!N:N,"",0)</f>
        <v/>
      </c>
      <c r="AF99" s="99" t="str">
        <f>_xlfn.XLOOKUP($A99,Лист1!$A:$A,Лист1!O:O,"",0)</f>
        <v/>
      </c>
      <c r="AG99" s="99" t="str">
        <f>_xlfn.XLOOKUP($A99,Лист1!$A:$A,Лист1!P:P,"",0)</f>
        <v/>
      </c>
      <c r="AH99" s="99" t="str">
        <f>_xlfn.XLOOKUP($A99,Лист1!$A:$A,Лист1!Q:Q,"",0)</f>
        <v/>
      </c>
      <c r="AT99" s="103" t="str">
        <f t="shared" ref="AT99:AT130" si="49">IF(COUNTBLANK(V99:AS99)&lt;24,SUM(V99:AS99),"")</f>
        <v/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ca="1" si="47"/>
        <v>Китай</v>
      </c>
      <c r="AX99" s="106">
        <f t="shared" ref="AX99:AX130" si="50">0.05+0.05</f>
        <v>0.1</v>
      </c>
      <c r="AY99" s="103">
        <f t="shared" ref="AY99:AY130" si="51">IF(AX99&lt;&gt;"",AX99*1.5,"Требуется нетто")</f>
        <v>0.15000000000000002</v>
      </c>
      <c r="AZ99" s="103" t="str">
        <f t="shared" ref="AZ99:AZ130" si="52">+IF(AX99&lt;&gt;"",IFERROR(AT99*AX99,"Требуются кол-во и нетто"),"Требуются кол-во и нетто")</f>
        <v>Требуются кол-во и нетто</v>
      </c>
      <c r="BA99" s="103" t="str">
        <f t="shared" ref="BA99:BA130" si="53">IF(AY99&lt;&gt;"",IFERROR(AT99*AY99,"Требуются кол-во и брутто"),"Требуются кол-во и брутто")</f>
        <v>Требуются кол-во и брутто</v>
      </c>
      <c r="BB99" s="107">
        <v>4213.4400000000005</v>
      </c>
      <c r="BC99" s="125" t="str">
        <f t="shared" ref="BC99:BC130" si="54">+IF(BB99&lt;&gt;0,IFERROR(AT99*BB99,"Требуются кол-во и цена"),"Требуются кол-во и цена")</f>
        <v>Требуются кол-во и цена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30" si="55">IFERROR(IF(BE99,"-",IFERROR(IF(BD99&gt;0,0,1),"")),"")</f>
        <v>0</v>
      </c>
    </row>
    <row r="100" spans="1:58" ht="147.94999999999999" customHeight="1">
      <c r="A100" s="103" t="str">
        <f t="shared" si="48"/>
        <v>775115225</v>
      </c>
      <c r="B100" s="98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02-303-16</v>
      </c>
      <c r="C100" s="104" t="s">
        <v>6446</v>
      </c>
      <c r="D100" s="103" t="str">
        <f>IF(A100&lt;&gt;"",_xlfn.XLOOKUP(C100,'1C'!W:W,'1C'!X:X,"",0),"")</f>
        <v>GREAT PLAINS</v>
      </c>
      <c r="E100" s="103" t="str">
        <f>IF(F100&lt;&gt;"",IFERROR(VLOOKUP(F100,Категории!A:B,2,0),""),"Требуется категория")</f>
        <v>Бейсболки</v>
      </c>
      <c r="F100" s="103" t="str">
        <f>IF(A100&lt;&gt;"",IF(BD100&gt;0,_xlfn.XLOOKUP(A100,'1C'!A:A,'1C'!J:J,"",0),_xlfn.XLOOKUP(C100,'1C'!W:W,'1C'!J:J,"",0)),"")</f>
        <v>Бейсболка с сеточкой</v>
      </c>
      <c r="G100" s="102" t="str">
        <f>IF(C100&lt;&gt;"",IF(BD100&gt;0,_xlfn.XLOOKUP(A100,'1C'!A:A,'1C'!L:L,"",0),_xlfn.XLOOKUP(C100,'1C'!W:W,'1C'!L:L,"",0)),"")</f>
        <v>Stetson</v>
      </c>
      <c r="H100" s="103" t="str">
        <f>IF(A100&lt;&gt;"",_xlfn.XLOOKUP(A100,'1C'!A:A,'1C'!M:M,_xlfn.XLOOKUP(C100,'1C'!W:W,'1C'!M:M,"",0),0),"")</f>
        <v>всесезон</v>
      </c>
      <c r="J100" s="103" t="str">
        <f>_xlfn.LET(_xlpm.itemName,_xlfn.XLOOKUP(A100,'1C'!A:A,'1C'!D:D,"",0),IFERROR(MID(_xlpm.itemName,FIND(" ",_xlpm.itemName)+1,FIND("арт.",_xlpm.itemName)-(FIND(" ",_xlpm.itemName)+2)),""))</f>
        <v>STETSON</v>
      </c>
      <c r="K100" s="108">
        <v>25</v>
      </c>
      <c r="L100" s="146" t="str">
        <f>IF(K100&lt;&gt;"",IFERROR(VLOOKUP(A100,'1C'!A:X,8,0),IFERROR(VLOOKUP(K100,Colors!D:E,2,0),"")),"")</f>
        <v>синий / кремовый</v>
      </c>
      <c r="M100" s="126" t="str">
        <f>IF(K100&lt;&gt;"",_xlfn.XLOOKUP(A100,'1C'!A:A,'1C'!R:R,"",0),"")</f>
        <v>синий</v>
      </c>
      <c r="N100" s="101"/>
      <c r="O100" s="101"/>
      <c r="P100" s="101"/>
      <c r="Q100" s="145" t="str">
        <f>IF(A100&lt;&gt;"",_xlfn.XLOOKUP(A100,'1C'!A:A,'1C'!I:I,_xlfn.XLOOKUP(C100,'1C'!W:W,'1C'!I:I,"",0),0),"")</f>
        <v>100% хлопок / Подклад: 100% хлопок</v>
      </c>
      <c r="R100" s="101"/>
      <c r="S100" s="102" t="str">
        <f>_xlfn.LET(_xlpm.RES,IF(A100&lt;&gt;"",_xlfn.XLOOKUP(A100,'1C'!A:A,'1C'!N:N,_xlfn.XLOOKUP(C100,'1C'!W:W,'1C'!N:N,"",0),0),""),IF(_xlpm.RES=0,"",_xlpm.RES))</f>
        <v>хлопковые</v>
      </c>
      <c r="T100" s="103" t="s">
        <v>15</v>
      </c>
      <c r="U100" s="103" t="str">
        <f>IF(A100&lt;&gt;"",_xlfn.XLOOKUP(A100,'1C'!A:A,'1C'!K:K,_xlfn.XLOOKUP(C100,'1C'!W:W,'1C'!K:K,"",0),0),"")</f>
        <v>Унисекс</v>
      </c>
      <c r="V100" s="99" t="str">
        <f>_xlfn.XLOOKUP($A100,Лист1!$A:$A,Лист1!G:G,"",0)</f>
        <v/>
      </c>
      <c r="Y100" s="99" t="str">
        <f>_xlfn.XLOOKUP($A100,Лист1!$A:$A,Лист1!H:H,"",0)</f>
        <v/>
      </c>
      <c r="Z100" s="99" t="str">
        <f>_xlfn.XLOOKUP($A100,Лист1!$A:$A,Лист1!I:I,"",0)</f>
        <v/>
      </c>
      <c r="AA100" s="99" t="str">
        <f>_xlfn.XLOOKUP($A100,Лист1!$A:$A,Лист1!J:J,"",0)</f>
        <v/>
      </c>
      <c r="AB100" s="99" t="str">
        <f>_xlfn.XLOOKUP($A100,Лист1!$A:$A,Лист1!K:K,"",0)</f>
        <v/>
      </c>
      <c r="AC100" s="99" t="str">
        <f>_xlfn.XLOOKUP($A100,Лист1!$A:$A,Лист1!L:L,"",0)</f>
        <v/>
      </c>
      <c r="AD100" s="99" t="str">
        <f>_xlfn.XLOOKUP($A100,Лист1!$A:$A,Лист1!M:M,"",0)</f>
        <v/>
      </c>
      <c r="AE100" s="99" t="str">
        <f>_xlfn.XLOOKUP($A100,Лист1!$A:$A,Лист1!N:N,"",0)</f>
        <v/>
      </c>
      <c r="AF100" s="99" t="str">
        <f>_xlfn.XLOOKUP($A100,Лист1!$A:$A,Лист1!O:O,"",0)</f>
        <v/>
      </c>
      <c r="AG100" s="99" t="str">
        <f>_xlfn.XLOOKUP($A100,Лист1!$A:$A,Лист1!P:P,"",0)</f>
        <v/>
      </c>
      <c r="AH100" s="99" t="str">
        <f>_xlfn.XLOOKUP($A100,Лист1!$A:$A,Лист1!Q:Q,"",0)</f>
        <v/>
      </c>
      <c r="AT100" s="103" t="str">
        <f t="shared" si="49"/>
        <v/>
      </c>
      <c r="AU100" s="126" t="str">
        <f>IF(A100&lt;&gt;"",_xlfn.XLOOKUP(_xlfn.XLOOKUP(A100,'1C'!A:A,'1C'!O:O,_xlfn.XLOOKUP(C100,'1C'!W:W,'1C'!O:O,"",0),0),Settings!N:N,Settings!O:O,"",0),"")</f>
        <v>CN</v>
      </c>
      <c r="AV100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0" s="103" t="str">
        <f t="shared" ca="1" si="47"/>
        <v>Китай</v>
      </c>
      <c r="AX100" s="106">
        <f t="shared" si="50"/>
        <v>0.1</v>
      </c>
      <c r="AY100" s="103">
        <f t="shared" si="51"/>
        <v>0.15000000000000002</v>
      </c>
      <c r="AZ100" s="103" t="str">
        <f t="shared" si="52"/>
        <v>Требуются кол-во и нетто</v>
      </c>
      <c r="BA100" s="103" t="str">
        <f t="shared" si="53"/>
        <v>Требуются кол-во и брутто</v>
      </c>
      <c r="BB100" s="107">
        <v>1658.8799999999999</v>
      </c>
      <c r="BC100" s="125" t="str">
        <f t="shared" si="54"/>
        <v>Требуются кол-во и цена</v>
      </c>
      <c r="BD100" s="98">
        <f>IF(A100&lt;&gt;"",IF(_xlfn.XLOOKUP(A100,'1C'!A:A,'1C'!A:A,0,0)&gt;0,1,0),"")</f>
        <v>1</v>
      </c>
      <c r="BE100" s="98">
        <f>IF(C100&lt;&gt;"",IF(_xlfn.XLOOKUP(TEXT(C100,"###"),'1C'!W:W,'1C'!D:D,0,0)&gt;0,0,1),"")</f>
        <v>0</v>
      </c>
      <c r="BF100" s="98">
        <f t="shared" si="55"/>
        <v>0</v>
      </c>
    </row>
    <row r="101" spans="1:58" ht="147.94999999999999" customHeight="1">
      <c r="A101" s="103" t="str">
        <f t="shared" si="48"/>
        <v>77511711</v>
      </c>
      <c r="B101" s="98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02-478-09</v>
      </c>
      <c r="C101" s="104" t="s">
        <v>6447</v>
      </c>
      <c r="D101" s="103" t="str">
        <f>IF(A101&lt;&gt;"",_xlfn.XLOOKUP(C101,'1C'!W:W,'1C'!X:X,"",0),"")</f>
        <v>TRUCKER CAP AMERICAN HERITAGE CLASSIC</v>
      </c>
      <c r="E101" s="103" t="str">
        <f>IF(F101&lt;&gt;"",IFERROR(VLOOKUP(F101,Категории!A:B,2,0),""),"Требуется категория")</f>
        <v>Бейсболки</v>
      </c>
      <c r="F101" s="103" t="str">
        <f>IF(A101&lt;&gt;"",IF(BD101&gt;0,_xlfn.XLOOKUP(A101,'1C'!A:A,'1C'!J:J,"",0),_xlfn.XLOOKUP(C101,'1C'!W:W,'1C'!J:J,"",0)),"")</f>
        <v>Бейсболка с сеточкой</v>
      </c>
      <c r="G101" s="102" t="str">
        <f>IF(C101&lt;&gt;"",IF(BD101&gt;0,_xlfn.XLOOKUP(A101,'1C'!A:A,'1C'!L:L,"",0),_xlfn.XLOOKUP(C101,'1C'!W:W,'1C'!L:L,"",0)),"")</f>
        <v>Stetson</v>
      </c>
      <c r="H101" s="103" t="str">
        <f>IF(A101&lt;&gt;"",_xlfn.XLOOKUP(A101,'1C'!A:A,'1C'!M:M,_xlfn.XLOOKUP(C101,'1C'!W:W,'1C'!M:M,"",0),0),"")</f>
        <v>всесезон</v>
      </c>
      <c r="J101" s="103" t="str">
        <f>_xlfn.LET(_xlpm.itemName,_xlfn.XLOOKUP(A101,'1C'!A:A,'1C'!D:D,"",0),IFERROR(MID(_xlpm.itemName,FIND(" ",_xlpm.itemName)+1,FIND("арт.",_xlpm.itemName)-(FIND(" ",_xlpm.itemName)+2)),""))</f>
        <v>STETSON</v>
      </c>
      <c r="K101" s="108">
        <v>1</v>
      </c>
      <c r="L101" s="146" t="str">
        <f>IF(K101&lt;&gt;"",IFERROR(VLOOKUP(A101,'1C'!A:X,8,0),IFERROR(VLOOKUP(K101,Colors!D:E,2,0),"")),"")</f>
        <v>черный</v>
      </c>
      <c r="M101" s="126" t="str">
        <f>IF(K101&lt;&gt;"",_xlfn.XLOOKUP(A101,'1C'!A:A,'1C'!R:R,"",0),"")</f>
        <v>черный</v>
      </c>
      <c r="N101" s="101"/>
      <c r="O101" s="101"/>
      <c r="P101" s="101"/>
      <c r="Q101" s="145" t="str">
        <f>IF(A101&lt;&gt;"",_xlfn.XLOOKUP(A101,'1C'!A:A,'1C'!I:I,_xlfn.XLOOKUP(C101,'1C'!W:W,'1C'!I:I,"",0),0),"")</f>
        <v>100% хлопок / Подклад: 100% хлопок</v>
      </c>
      <c r="R101" s="101"/>
      <c r="S101" s="102" t="str">
        <f>_xlfn.LET(_xlpm.RES,IF(A101&lt;&gt;"",_xlfn.XLOOKUP(A101,'1C'!A:A,'1C'!N:N,_xlfn.XLOOKUP(C101,'1C'!W:W,'1C'!N:N,"",0),0),""),IF(_xlpm.RES=0,"",_xlpm.RES))</f>
        <v>хлопковые</v>
      </c>
      <c r="T101" s="103" t="s">
        <v>15</v>
      </c>
      <c r="U101" s="103" t="str">
        <f>IF(A101&lt;&gt;"",_xlfn.XLOOKUP(A101,'1C'!A:A,'1C'!K:K,_xlfn.XLOOKUP(C101,'1C'!W:W,'1C'!K:K,"",0),0),"")</f>
        <v>Унисекс</v>
      </c>
      <c r="V101" s="99" t="str">
        <f>_xlfn.XLOOKUP($A101,Лист1!$A:$A,Лист1!G:G,"",0)</f>
        <v/>
      </c>
      <c r="Y101" s="99" t="str">
        <f>_xlfn.XLOOKUP($A101,Лист1!$A:$A,Лист1!H:H,"",0)</f>
        <v/>
      </c>
      <c r="Z101" s="99" t="str">
        <f>_xlfn.XLOOKUP($A101,Лист1!$A:$A,Лист1!I:I,"",0)</f>
        <v/>
      </c>
      <c r="AA101" s="99" t="str">
        <f>_xlfn.XLOOKUP($A101,Лист1!$A:$A,Лист1!J:J,"",0)</f>
        <v/>
      </c>
      <c r="AB101" s="99" t="str">
        <f>_xlfn.XLOOKUP($A101,Лист1!$A:$A,Лист1!K:K,"",0)</f>
        <v/>
      </c>
      <c r="AC101" s="99" t="str">
        <f>_xlfn.XLOOKUP($A101,Лист1!$A:$A,Лист1!L:L,"",0)</f>
        <v/>
      </c>
      <c r="AD101" s="99" t="str">
        <f>_xlfn.XLOOKUP($A101,Лист1!$A:$A,Лист1!M:M,"",0)</f>
        <v/>
      </c>
      <c r="AE101" s="99" t="str">
        <f>_xlfn.XLOOKUP($A101,Лист1!$A:$A,Лист1!N:N,"",0)</f>
        <v/>
      </c>
      <c r="AF101" s="99" t="str">
        <f>_xlfn.XLOOKUP($A101,Лист1!$A:$A,Лист1!O:O,"",0)</f>
        <v/>
      </c>
      <c r="AG101" s="99" t="str">
        <f>_xlfn.XLOOKUP($A101,Лист1!$A:$A,Лист1!P:P,"",0)</f>
        <v/>
      </c>
      <c r="AH101" s="99" t="str">
        <f>_xlfn.XLOOKUP($A101,Лист1!$A:$A,Лист1!Q:Q,"",0)</f>
        <v/>
      </c>
      <c r="AT101" s="103" t="str">
        <f t="shared" si="49"/>
        <v/>
      </c>
      <c r="AU101" s="126" t="str">
        <f>IF(A101&lt;&gt;"",_xlfn.XLOOKUP(_xlfn.XLOOKUP(A101,'1C'!A:A,'1C'!O:O,_xlfn.XLOOKUP(C101,'1C'!W:W,'1C'!O:O,"",0),0),Settings!N:N,Settings!O:O,"",0),"")</f>
        <v>CN</v>
      </c>
      <c r="AV10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103" t="str">
        <f t="shared" ca="1" si="47"/>
        <v>Китай</v>
      </c>
      <c r="AX101" s="106">
        <f t="shared" si="50"/>
        <v>0.1</v>
      </c>
      <c r="AY101" s="103">
        <f t="shared" si="51"/>
        <v>0.15000000000000002</v>
      </c>
      <c r="AZ101" s="103" t="str">
        <f t="shared" si="52"/>
        <v>Требуются кол-во и нетто</v>
      </c>
      <c r="BA101" s="103" t="str">
        <f t="shared" si="53"/>
        <v>Требуются кол-во и брутто</v>
      </c>
      <c r="BB101" s="107">
        <v>1658.8799999999999</v>
      </c>
      <c r="BC101" s="125" t="str">
        <f t="shared" si="54"/>
        <v>Требуются кол-во и цена</v>
      </c>
      <c r="BD101" s="98">
        <f>IF(A101&lt;&gt;"",IF(_xlfn.XLOOKUP(A101,'1C'!A:A,'1C'!A:A,0,0)&gt;0,1,0),"")</f>
        <v>1</v>
      </c>
      <c r="BE101" s="98">
        <f>IF(C101&lt;&gt;"",IF(_xlfn.XLOOKUP(TEXT(C101,"###"),'1C'!W:W,'1C'!D:D,0,0)&gt;0,0,1),"")</f>
        <v>0</v>
      </c>
      <c r="BF101" s="98">
        <f t="shared" si="55"/>
        <v>0</v>
      </c>
    </row>
    <row r="102" spans="1:58" ht="147.94999999999999" customHeight="1">
      <c r="A102" s="103" t="str">
        <f t="shared" si="48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6448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46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45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103" t="s">
        <v>15</v>
      </c>
      <c r="U102" s="103" t="str">
        <f>IF(A102&lt;&gt;"",_xlfn.XLOOKUP(A102,'1C'!A:A,'1C'!K:K,_xlfn.XLOOKUP(C102,'1C'!W:W,'1C'!K:K,"",0),0),"")</f>
        <v>Унисекс</v>
      </c>
      <c r="V102" s="99" t="str">
        <f>_xlfn.XLOOKUP($A102,Лист1!$A:$A,Лист1!G:G,"",0)</f>
        <v/>
      </c>
      <c r="Y102" s="99" t="str">
        <f>_xlfn.XLOOKUP($A102,Лист1!$A:$A,Лист1!H:H,"",0)</f>
        <v/>
      </c>
      <c r="Z102" s="99" t="str">
        <f>_xlfn.XLOOKUP($A102,Лист1!$A:$A,Лист1!I:I,"",0)</f>
        <v/>
      </c>
      <c r="AA102" s="99" t="str">
        <f>_xlfn.XLOOKUP($A102,Лист1!$A:$A,Лист1!J:J,"",0)</f>
        <v/>
      </c>
      <c r="AB102" s="99" t="str">
        <f>_xlfn.XLOOKUP($A102,Лист1!$A:$A,Лист1!K:K,"",0)</f>
        <v/>
      </c>
      <c r="AC102" s="99" t="str">
        <f>_xlfn.XLOOKUP($A102,Лист1!$A:$A,Лист1!L:L,"",0)</f>
        <v/>
      </c>
      <c r="AD102" s="99" t="str">
        <f>_xlfn.XLOOKUP($A102,Лист1!$A:$A,Лист1!M:M,"",0)</f>
        <v/>
      </c>
      <c r="AE102" s="99" t="str">
        <f>_xlfn.XLOOKUP($A102,Лист1!$A:$A,Лист1!N:N,"",0)</f>
        <v/>
      </c>
      <c r="AF102" s="99" t="str">
        <f>_xlfn.XLOOKUP($A102,Лист1!$A:$A,Лист1!O:O,"",0)</f>
        <v/>
      </c>
      <c r="AG102" s="99" t="str">
        <f>_xlfn.XLOOKUP($A102,Лист1!$A:$A,Лист1!P:P,"",0)</f>
        <v/>
      </c>
      <c r="AH102" s="99" t="str">
        <f>_xlfn.XLOOKUP($A102,Лист1!$A:$A,Лист1!Q:Q,"",0)</f>
        <v/>
      </c>
      <c r="AT102" s="103" t="str">
        <f t="shared" si="49"/>
        <v/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7"/>
        <v>Китай</v>
      </c>
      <c r="AX102" s="106">
        <f t="shared" si="50"/>
        <v>0.1</v>
      </c>
      <c r="AY102" s="103">
        <f t="shared" si="51"/>
        <v>0.15000000000000002</v>
      </c>
      <c r="AZ102" s="103" t="str">
        <f t="shared" si="52"/>
        <v>Требуются кол-во и нетто</v>
      </c>
      <c r="BA102" s="103" t="str">
        <f t="shared" si="53"/>
        <v>Требуются кол-во и брутто</v>
      </c>
      <c r="BB102" s="107">
        <v>1150.8900000000001</v>
      </c>
      <c r="BC102" s="125" t="str">
        <f t="shared" si="54"/>
        <v>Требуются кол-во и цена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5"/>
        <v>0</v>
      </c>
    </row>
    <row r="103" spans="1:58" ht="147.94999999999999" customHeight="1">
      <c r="A103" s="103" t="str">
        <f t="shared" si="48"/>
        <v>775118867</v>
      </c>
      <c r="B103" s="98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02-612-14</v>
      </c>
      <c r="C103" s="104" t="s">
        <v>6449</v>
      </c>
      <c r="D103" s="103" t="str">
        <f>IF(A103&lt;&gt;"",_xlfn.XLOOKUP(C103,'1C'!W:W,'1C'!X:X,"",0),"")</f>
        <v>TRUCKER CAP HARD WORK</v>
      </c>
      <c r="E103" s="103" t="str">
        <f>IF(F103&lt;&gt;"",IFERROR(VLOOKUP(F103,Категории!A:B,2,0),""),"Требуется категория")</f>
        <v>Бейсболки</v>
      </c>
      <c r="F103" s="103" t="str">
        <f>IF(A103&lt;&gt;"",IF(BD103&gt;0,_xlfn.XLOOKUP(A103,'1C'!A:A,'1C'!J:J,"",0),_xlfn.XLOOKUP(C103,'1C'!W:W,'1C'!J:J,"",0)),"")</f>
        <v>Бейсболка с сеточкой</v>
      </c>
      <c r="G103" s="102" t="str">
        <f>IF(C103&lt;&gt;"",IF(BD103&gt;0,_xlfn.XLOOKUP(A103,'1C'!A:A,'1C'!L:L,"",0),_xlfn.XLOOKUP(C103,'1C'!W:W,'1C'!L:L,"",0)),"")</f>
        <v>Stetson</v>
      </c>
      <c r="H103" s="103" t="str">
        <f>IF(A103&lt;&gt;"",_xlfn.XLOOKUP(A103,'1C'!A:A,'1C'!M:M,_xlfn.XLOOKUP(C103,'1C'!W:W,'1C'!M:M,"",0),0),"")</f>
        <v>всесезон</v>
      </c>
      <c r="J103" s="103" t="str">
        <f>_xlfn.LET(_xlpm.itemName,_xlfn.XLOOKUP(A103,'1C'!A:A,'1C'!D:D,"",0),IFERROR(MID(_xlpm.itemName,FIND(" ",_xlpm.itemName)+1,FIND("арт.",_xlpm.itemName)-(FIND(" ",_xlpm.itemName)+2)),""))</f>
        <v>STETSON</v>
      </c>
      <c r="K103" s="108">
        <v>67</v>
      </c>
      <c r="L103" s="147" t="str">
        <f>IF(K103&lt;&gt;"",IFERROR(VLOOKUP(A103,'1C'!A:X,8,0),IFERROR(VLOOKUP(K103,Colors!D:E,2,0),"")),"")</f>
        <v>коричневый / белый</v>
      </c>
      <c r="M103" s="126" t="str">
        <f>IF(K103&lt;&gt;"",_xlfn.XLOOKUP(A103,'1C'!A:A,'1C'!R:R,"",0),"")</f>
        <v>коричневый</v>
      </c>
      <c r="N103" s="101"/>
      <c r="O103" s="101"/>
      <c r="P103" s="101"/>
      <c r="Q103" s="145" t="str">
        <f>IF(A103&lt;&gt;"",_xlfn.XLOOKUP(A103,'1C'!A:A,'1C'!I:I,_xlfn.XLOOKUP(C103,'1C'!W:W,'1C'!I:I,"",0),0),"")</f>
        <v>100% хлопок</v>
      </c>
      <c r="R103" s="101"/>
      <c r="S103" s="102" t="str">
        <f>_xlfn.LET(_xlpm.RES,IF(A103&lt;&gt;"",_xlfn.XLOOKUP(A103,'1C'!A:A,'1C'!N:N,_xlfn.XLOOKUP(C103,'1C'!W:W,'1C'!N:N,"",0),0),""),IF(_xlpm.RES=0,"",_xlpm.RES))</f>
        <v>хлопковые</v>
      </c>
      <c r="T103" s="103" t="s">
        <v>15</v>
      </c>
      <c r="U103" s="103" t="str">
        <f>IF(A103&lt;&gt;"",_xlfn.XLOOKUP(A103,'1C'!A:A,'1C'!K:K,_xlfn.XLOOKUP(C103,'1C'!W:W,'1C'!K:K,"",0),0),"")</f>
        <v>Унисекс</v>
      </c>
      <c r="V103" s="99" t="str">
        <f>_xlfn.XLOOKUP($A103,Лист1!$A:$A,Лист1!G:G,"",0)</f>
        <v/>
      </c>
      <c r="Y103" s="99" t="str">
        <f>_xlfn.XLOOKUP($A103,Лист1!$A:$A,Лист1!H:H,"",0)</f>
        <v/>
      </c>
      <c r="Z103" s="99" t="str">
        <f>_xlfn.XLOOKUP($A103,Лист1!$A:$A,Лист1!I:I,"",0)</f>
        <v/>
      </c>
      <c r="AA103" s="99" t="str">
        <f>_xlfn.XLOOKUP($A103,Лист1!$A:$A,Лист1!J:J,"",0)</f>
        <v/>
      </c>
      <c r="AB103" s="99" t="str">
        <f>_xlfn.XLOOKUP($A103,Лист1!$A:$A,Лист1!K:K,"",0)</f>
        <v/>
      </c>
      <c r="AC103" s="99" t="str">
        <f>_xlfn.XLOOKUP($A103,Лист1!$A:$A,Лист1!L:L,"",0)</f>
        <v/>
      </c>
      <c r="AD103" s="99" t="str">
        <f>_xlfn.XLOOKUP($A103,Лист1!$A:$A,Лист1!M:M,"",0)</f>
        <v/>
      </c>
      <c r="AE103" s="99" t="str">
        <f>_xlfn.XLOOKUP($A103,Лист1!$A:$A,Лист1!N:N,"",0)</f>
        <v/>
      </c>
      <c r="AF103" s="99" t="str">
        <f>_xlfn.XLOOKUP($A103,Лист1!$A:$A,Лист1!O:O,"",0)</f>
        <v/>
      </c>
      <c r="AG103" s="99" t="str">
        <f>_xlfn.XLOOKUP($A103,Лист1!$A:$A,Лист1!P:P,"",0)</f>
        <v/>
      </c>
      <c r="AH103" s="99" t="str">
        <f>_xlfn.XLOOKUP($A103,Лист1!$A:$A,Лист1!Q:Q,"",0)</f>
        <v/>
      </c>
      <c r="AT103" s="103" t="str">
        <f t="shared" si="49"/>
        <v/>
      </c>
      <c r="AU103" s="126" t="str">
        <f>IF(A103&lt;&gt;"",_xlfn.XLOOKUP(_xlfn.XLOOKUP(A103,'1C'!A:A,'1C'!O:O,_xlfn.XLOOKUP(C103,'1C'!W:W,'1C'!O:O,"",0),0),Settings!N:N,Settings!O:O,"",0),"")</f>
        <v>CN</v>
      </c>
      <c r="AV103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3" s="103" t="str">
        <f t="shared" ca="1" si="47"/>
        <v>Китай</v>
      </c>
      <c r="AX103" s="106">
        <f t="shared" si="50"/>
        <v>0.1</v>
      </c>
      <c r="AY103" s="103">
        <f t="shared" si="51"/>
        <v>0.15000000000000002</v>
      </c>
      <c r="AZ103" s="103" t="str">
        <f t="shared" si="52"/>
        <v>Требуются кол-во и нетто</v>
      </c>
      <c r="BA103" s="103" t="str">
        <f t="shared" si="53"/>
        <v>Требуются кол-во и брутто</v>
      </c>
      <c r="BB103" s="107">
        <v>1658.8799999999999</v>
      </c>
      <c r="BC103" s="125" t="str">
        <f t="shared" si="54"/>
        <v>Требуются кол-во и цена</v>
      </c>
      <c r="BD103" s="98">
        <f>IF(A103&lt;&gt;"",IF(_xlfn.XLOOKUP(A103,'1C'!A:A,'1C'!A:A,0,0)&gt;0,1,0),"")</f>
        <v>1</v>
      </c>
      <c r="BE103" s="98">
        <f>IF(C103&lt;&gt;"",IF(_xlfn.XLOOKUP(TEXT(C103,"###"),'1C'!W:W,'1C'!D:D,0,0)&gt;0,0,1),"")</f>
        <v>0</v>
      </c>
      <c r="BF103" s="98">
        <f t="shared" si="55"/>
        <v>0</v>
      </c>
    </row>
    <row r="104" spans="1:58" ht="147.94999999999999" customHeight="1">
      <c r="A104" s="103" t="str">
        <f t="shared" si="48"/>
        <v>775610628</v>
      </c>
      <c r="B104" s="98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02-483-13</v>
      </c>
      <c r="C104" s="104" t="s">
        <v>6450</v>
      </c>
      <c r="D104" s="103" t="str">
        <f>IF(A104&lt;&gt;"",_xlfn.XLOOKUP(C104,'1C'!W:W,'1C'!X:X,"",0),"")</f>
        <v>TRUCKER CAP FISHERMENS BAY</v>
      </c>
      <c r="E104" s="103" t="str">
        <f>IF(F104&lt;&gt;"",IFERROR(VLOOKUP(F104,Категории!A:B,2,0),""),"Требуется категория")</f>
        <v>Бейсболки</v>
      </c>
      <c r="F104" s="103" t="str">
        <f>IF(A104&lt;&gt;"",IF(BD104&gt;0,_xlfn.XLOOKUP(A104,'1C'!A:A,'1C'!J:J,"",0),_xlfn.XLOOKUP(C104,'1C'!W:W,'1C'!J:J,"",0)),"")</f>
        <v>Бейсболка с сеточкой</v>
      </c>
      <c r="G104" s="102" t="str">
        <f>IF(C104&lt;&gt;"",IF(BD104&gt;0,_xlfn.XLOOKUP(A104,'1C'!A:A,'1C'!L:L,"",0),_xlfn.XLOOKUP(C104,'1C'!W:W,'1C'!L:L,"",0)),"")</f>
        <v>Stetson</v>
      </c>
      <c r="H104" s="103" t="str">
        <f>IF(A104&lt;&gt;"",_xlfn.XLOOKUP(A104,'1C'!A:A,'1C'!M:M,_xlfn.XLOOKUP(C104,'1C'!W:W,'1C'!M:M,"",0),0),"")</f>
        <v>всесезон</v>
      </c>
      <c r="J104" s="103" t="str">
        <f>_xlfn.LET(_xlpm.itemName,_xlfn.XLOOKUP(A104,'1C'!A:A,'1C'!D:D,"",0),IFERROR(MID(_xlpm.itemName,FIND(" ",_xlpm.itemName)+1,FIND("арт.",_xlpm.itemName)-(FIND(" ",_xlpm.itemName)+2)),""))</f>
        <v>STETSON</v>
      </c>
      <c r="K104" s="108">
        <v>28</v>
      </c>
      <c r="L104" s="146" t="str">
        <f>IF(K104&lt;&gt;"",IFERROR(VLOOKUP(A104,'1C'!A:X,8,0),IFERROR(VLOOKUP(K104,Colors!D:E,2,0),"")),"")</f>
        <v>оранжевый / синий</v>
      </c>
      <c r="M104" s="126" t="str">
        <f>IF(K104&lt;&gt;"",_xlfn.XLOOKUP(A104,'1C'!A:A,'1C'!R:R,"",0),"")</f>
        <v>оранжевый</v>
      </c>
      <c r="N104" s="101"/>
      <c r="O104" s="101"/>
      <c r="P104" s="101"/>
      <c r="Q104" s="145" t="str">
        <f>IF(A104&lt;&gt;"",_xlfn.XLOOKUP(A104,'1C'!A:A,'1C'!I:I,_xlfn.XLOOKUP(C104,'1C'!W:W,'1C'!I:I,"",0),0),"")</f>
        <v>100% хлопок / Подклад: 100% хлопок</v>
      </c>
      <c r="R104" s="101"/>
      <c r="S104" s="102" t="str">
        <f>_xlfn.LET(_xlpm.RES,IF(A104&lt;&gt;"",_xlfn.XLOOKUP(A104,'1C'!A:A,'1C'!N:N,_xlfn.XLOOKUP(C104,'1C'!W:W,'1C'!N:N,"",0),0),""),IF(_xlpm.RES=0,"",_xlpm.RES))</f>
        <v>хлопковые</v>
      </c>
      <c r="T104" s="103" t="s">
        <v>15</v>
      </c>
      <c r="U104" s="103" t="str">
        <f>IF(A104&lt;&gt;"",_xlfn.XLOOKUP(A104,'1C'!A:A,'1C'!K:K,_xlfn.XLOOKUP(C104,'1C'!W:W,'1C'!K:K,"",0),0),"")</f>
        <v>Унисекс</v>
      </c>
      <c r="V104" s="99" t="str">
        <f>_xlfn.XLOOKUP($A104,Лист1!$A:$A,Лист1!G:G,"",0)</f>
        <v/>
      </c>
      <c r="Y104" s="99" t="str">
        <f>_xlfn.XLOOKUP($A104,Лист1!$A:$A,Лист1!H:H,"",0)</f>
        <v/>
      </c>
      <c r="Z104" s="99" t="str">
        <f>_xlfn.XLOOKUP($A104,Лист1!$A:$A,Лист1!I:I,"",0)</f>
        <v/>
      </c>
      <c r="AA104" s="99" t="str">
        <f>_xlfn.XLOOKUP($A104,Лист1!$A:$A,Лист1!J:J,"",0)</f>
        <v/>
      </c>
      <c r="AB104" s="99" t="str">
        <f>_xlfn.XLOOKUP($A104,Лист1!$A:$A,Лист1!K:K,"",0)</f>
        <v/>
      </c>
      <c r="AC104" s="99" t="str">
        <f>_xlfn.XLOOKUP($A104,Лист1!$A:$A,Лист1!L:L,"",0)</f>
        <v/>
      </c>
      <c r="AD104" s="99" t="str">
        <f>_xlfn.XLOOKUP($A104,Лист1!$A:$A,Лист1!M:M,"",0)</f>
        <v/>
      </c>
      <c r="AE104" s="99" t="str">
        <f>_xlfn.XLOOKUP($A104,Лист1!$A:$A,Лист1!N:N,"",0)</f>
        <v/>
      </c>
      <c r="AF104" s="99" t="str">
        <f>_xlfn.XLOOKUP($A104,Лист1!$A:$A,Лист1!O:O,"",0)</f>
        <v/>
      </c>
      <c r="AG104" s="99" t="str">
        <f>_xlfn.XLOOKUP($A104,Лист1!$A:$A,Лист1!P:P,"",0)</f>
        <v/>
      </c>
      <c r="AH104" s="99" t="str">
        <f>_xlfn.XLOOKUP($A104,Лист1!$A:$A,Лист1!Q:Q,"",0)</f>
        <v/>
      </c>
      <c r="AT104" s="103" t="str">
        <f t="shared" si="49"/>
        <v/>
      </c>
      <c r="AU104" s="103" t="str">
        <f>IF(A104&lt;&gt;"",_xlfn.XLOOKUP(_xlfn.XLOOKUP(A104,'1C'!A:A,'1C'!O:O,_xlfn.XLOOKUP(C104,'1C'!W:W,'1C'!O:O,"",0),0),Settings!N:N,Settings!O:O,"",0),"")</f>
        <v>CN</v>
      </c>
      <c r="AV104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103" t="str">
        <f t="shared" ca="1" si="47"/>
        <v>Китай</v>
      </c>
      <c r="AX104" s="106">
        <f t="shared" si="50"/>
        <v>0.1</v>
      </c>
      <c r="AY104" s="103">
        <f t="shared" si="51"/>
        <v>0.15000000000000002</v>
      </c>
      <c r="AZ104" s="103" t="str">
        <f t="shared" si="52"/>
        <v>Требуются кол-во и нетто</v>
      </c>
      <c r="BA104" s="103" t="str">
        <f t="shared" si="53"/>
        <v>Требуются кол-во и брутто</v>
      </c>
      <c r="BB104" s="107">
        <v>1658.8799999999999</v>
      </c>
      <c r="BC104" s="125" t="str">
        <f t="shared" si="54"/>
        <v>Требуются кол-во и цена</v>
      </c>
      <c r="BD104" s="98">
        <f>IF(A104&lt;&gt;"",IF(_xlfn.XLOOKUP(A104,'1C'!A:A,'1C'!A:A,0,0)&gt;0,1,0),"")</f>
        <v>1</v>
      </c>
      <c r="BE104" s="98">
        <f>IF(C104&lt;&gt;"",IF(_xlfn.XLOOKUP(TEXT(C104,"###"),'1C'!W:W,'1C'!D:D,0,0)&gt;0,0,1),"")</f>
        <v>0</v>
      </c>
      <c r="BF104" s="98">
        <f t="shared" si="55"/>
        <v>0</v>
      </c>
    </row>
    <row r="105" spans="1:58" ht="110.65" customHeight="1">
      <c r="A105" s="103" t="str">
        <f t="shared" si="48"/>
        <v>18101011</v>
      </c>
      <c r="B105" s="98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02-412-09</v>
      </c>
      <c r="C105" s="104" t="s">
        <v>6457</v>
      </c>
      <c r="D105" s="103" t="str">
        <f>IF(A105&lt;&gt;"",_xlfn.XLOOKUP(C105,'1C'!W:W,'1C'!X:X,"",0),"")</f>
        <v>BUCKET CASHMERE EF</v>
      </c>
      <c r="E105" s="103" t="str">
        <f>IF(F105&lt;&gt;"",IFERROR(VLOOKUP(F105,Категории!A:B,2,0),""),"Требуется категория")</f>
        <v>Панамы</v>
      </c>
      <c r="F105" s="103" t="str">
        <f>IF(A105&lt;&gt;"",IF(BD105&gt;0,_xlfn.XLOOKUP(A105,'1C'!A:A,'1C'!J:J,"",0),_xlfn.XLOOKUP(C105,'1C'!W:W,'1C'!J:J,"",0)),"")</f>
        <v>Панама</v>
      </c>
      <c r="G105" s="102" t="str">
        <f>IF(C105&lt;&gt;"",IF(BD105&gt;0,_xlfn.XLOOKUP(A105,'1C'!A:A,'1C'!L:L,"",0),_xlfn.XLOOKUP(C105,'1C'!W:W,'1C'!L:L,"",0)),"")</f>
        <v>Stetson</v>
      </c>
      <c r="H105" s="103" t="str">
        <f>IF(A105&lt;&gt;"",_xlfn.XLOOKUP(A105,'1C'!A:A,'1C'!M:M,_xlfn.XLOOKUP(C105,'1C'!W:W,'1C'!M:M,"",0),0),"")</f>
        <v>всесезон</v>
      </c>
      <c r="J105" s="103" t="str">
        <f>_xlfn.LET(_xlpm.itemName,_xlfn.XLOOKUP(A105,'1C'!A:A,'1C'!D:D,"",0),IFERROR(MID(_xlpm.itemName,FIND(" ",_xlpm.itemName)+1,FIND("арт.",_xlpm.itemName)-(FIND(" ",_xlpm.itemName)+2)),""))</f>
        <v>STETSON</v>
      </c>
      <c r="K105" s="108">
        <v>1</v>
      </c>
      <c r="L105" s="147" t="str">
        <f>IF(K105&lt;&gt;"",IFERROR(VLOOKUP(A105,'1C'!A:X,8,0),IFERROR(VLOOKUP(K105,Colors!D:E,2,0),"")),"")</f>
        <v>черный</v>
      </c>
      <c r="M105" s="126" t="str">
        <f>IF(K105&lt;&gt;"",_xlfn.XLOOKUP(A105,'1C'!A:A,'1C'!R:R,"",0),"")</f>
        <v>черный</v>
      </c>
      <c r="N105" s="101"/>
      <c r="O105" s="101"/>
      <c r="P105" s="101"/>
      <c r="Q105" s="145" t="str">
        <f>IF(A105&lt;&gt;"",_xlfn.XLOOKUP(A105,'1C'!A:A,'1C'!I:I,_xlfn.XLOOKUP(C105,'1C'!W:W,'1C'!I:I,"",0),0),"")</f>
        <v>75% шерсть - 20% полиамид - 5% кашемир</v>
      </c>
      <c r="R105" s="101"/>
      <c r="S105" s="102" t="str">
        <f>_xlfn.LET(_xlpm.RES,IF(A105&lt;&gt;"",_xlfn.XLOOKUP(A105,'1C'!A:A,'1C'!N:N,_xlfn.XLOOKUP(C105,'1C'!W:W,'1C'!N:N,"",0),0),""),IF(_xlpm.RES=0,"",_xlpm.RES))</f>
        <v>шерстяные</v>
      </c>
      <c r="T105" s="103" t="s">
        <v>15</v>
      </c>
      <c r="U105" s="103" t="str">
        <f>IF(A105&lt;&gt;"",_xlfn.XLOOKUP(A105,'1C'!A:A,'1C'!K:K,_xlfn.XLOOKUP(C105,'1C'!W:W,'1C'!K:K,"",0),0),"")</f>
        <v>Унисекс</v>
      </c>
      <c r="V105" s="99" t="str">
        <f>_xlfn.XLOOKUP($A105,Лист1!$A:$A,Лист1!G:G,"",0)</f>
        <v/>
      </c>
      <c r="Y105" s="99" t="str">
        <f>_xlfn.XLOOKUP($A105,Лист1!$A:$A,Лист1!H:H,"",0)</f>
        <v/>
      </c>
      <c r="Z105" s="99" t="str">
        <f>_xlfn.XLOOKUP($A105,Лист1!$A:$A,Лист1!I:I,"",0)</f>
        <v/>
      </c>
      <c r="AA105" s="99" t="str">
        <f>_xlfn.XLOOKUP($A105,Лист1!$A:$A,Лист1!J:J,"",0)</f>
        <v/>
      </c>
      <c r="AB105" s="99" t="str">
        <f>_xlfn.XLOOKUP($A105,Лист1!$A:$A,Лист1!K:K,"",0)</f>
        <v/>
      </c>
      <c r="AC105" s="99" t="str">
        <f>_xlfn.XLOOKUP($A105,Лист1!$A:$A,Лист1!L:L,"",0)</f>
        <v/>
      </c>
      <c r="AD105" s="99" t="str">
        <f>_xlfn.XLOOKUP($A105,Лист1!$A:$A,Лист1!M:M,"",0)</f>
        <v/>
      </c>
      <c r="AE105" s="99" t="str">
        <f>_xlfn.XLOOKUP($A105,Лист1!$A:$A,Лист1!N:N,"",0)</f>
        <v/>
      </c>
      <c r="AF105" s="99" t="str">
        <f>_xlfn.XLOOKUP($A105,Лист1!$A:$A,Лист1!O:O,"",0)</f>
        <v/>
      </c>
      <c r="AG105" s="99" t="str">
        <f>_xlfn.XLOOKUP($A105,Лист1!$A:$A,Лист1!P:P,"",0)</f>
        <v/>
      </c>
      <c r="AH105" s="99" t="str">
        <f>_xlfn.XLOOKUP($A105,Лист1!$A:$A,Лист1!Q:Q,"",0)</f>
        <v/>
      </c>
      <c r="AT105" s="103" t="str">
        <f t="shared" si="49"/>
        <v/>
      </c>
      <c r="AU105" s="103" t="str">
        <f>IF(A105&lt;&gt;"",_xlfn.XLOOKUP(_xlfn.XLOOKUP(A105,'1C'!A:A,'1C'!O:O,_xlfn.XLOOKUP(C105,'1C'!W:W,'1C'!O:O,"",0),0),Settings!N:N,Settings!O:O,"",0),"")</f>
        <v>CN</v>
      </c>
      <c r="AV105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5" s="103" t="str">
        <f t="shared" ca="1" si="47"/>
        <v>Китай</v>
      </c>
      <c r="AX105" s="106">
        <f t="shared" si="50"/>
        <v>0.1</v>
      </c>
      <c r="AY105" s="103">
        <f t="shared" si="51"/>
        <v>0.15000000000000002</v>
      </c>
      <c r="AZ105" s="103" t="str">
        <f t="shared" si="52"/>
        <v>Требуются кол-во и нетто</v>
      </c>
      <c r="BA105" s="103" t="str">
        <f t="shared" si="53"/>
        <v>Требуются кол-во и брутто</v>
      </c>
      <c r="BB105" s="107">
        <v>4213.4400000000005</v>
      </c>
      <c r="BC105" s="125" t="str">
        <f t="shared" si="54"/>
        <v>Требуются кол-во и цена</v>
      </c>
      <c r="BD105" s="98">
        <f>IF(A105&lt;&gt;"",IF(_xlfn.XLOOKUP(A105,'1C'!A:A,'1C'!A:A,0,0)&gt;0,1,0),"")</f>
        <v>1</v>
      </c>
      <c r="BE105" s="98">
        <f>IF(C105&lt;&gt;"",IF(_xlfn.XLOOKUP(TEXT(C105,"###"),'1C'!W:W,'1C'!D:D,0,0)&gt;0,0,1),"")</f>
        <v>0</v>
      </c>
      <c r="BF105" s="98">
        <f t="shared" si="55"/>
        <v>0</v>
      </c>
    </row>
    <row r="106" spans="1:58" ht="98.1" customHeight="1">
      <c r="A106" s="103" t="str">
        <f t="shared" si="48"/>
        <v>62101051</v>
      </c>
      <c r="B106" s="98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02-249-09</v>
      </c>
      <c r="C106" s="104" t="s">
        <v>6458</v>
      </c>
      <c r="D106" s="103" t="str">
        <f>IF(A106&lt;&gt;"",_xlfn.XLOOKUP(C106,'1C'!W:W,'1C'!X:X,"",0),"")</f>
        <v>KENT EF</v>
      </c>
      <c r="E106" s="103" t="str">
        <f>IF(F106&lt;&gt;"",IFERROR(VLOOKUP(F106,Категории!A:B,2,0),""),"Требуется категория")</f>
        <v>Кепки</v>
      </c>
      <c r="F106" s="103" t="str">
        <f>IF(A106&lt;&gt;"",IF(BD106&gt;0,_xlfn.XLOOKUP(A106,'1C'!A:A,'1C'!J:J,"",0),_xlfn.XLOOKUP(C106,'1C'!W:W,'1C'!J:J,"",0)),"")</f>
        <v>Кепка с ушками</v>
      </c>
      <c r="G106" s="102" t="str">
        <f>IF(C106&lt;&gt;"",IF(BD106&gt;0,_xlfn.XLOOKUP(A106,'1C'!A:A,'1C'!L:L,"",0),_xlfn.XLOOKUP(C106,'1C'!W:W,'1C'!L:L,"",0)),"")</f>
        <v>Stetson</v>
      </c>
      <c r="H106" s="103" t="str">
        <f>IF(A106&lt;&gt;"",_xlfn.XLOOKUP(A106,'1C'!A:A,'1C'!M:M,_xlfn.XLOOKUP(C106,'1C'!W:W,'1C'!M:M,"",0),0),"")</f>
        <v>всесезон</v>
      </c>
      <c r="J106" s="103" t="str">
        <f>_xlfn.LET(_xlpm.itemName,_xlfn.XLOOKUP(A106,'1C'!A:A,'1C'!D:D,"",0),IFERROR(MID(_xlpm.itemName,FIND(" ",_xlpm.itemName)+1,FIND("арт.",_xlpm.itemName)-(FIND(" ",_xlpm.itemName)+2)),""))</f>
        <v>STETSON</v>
      </c>
      <c r="K106" s="108">
        <v>1</v>
      </c>
      <c r="L106" s="147" t="str">
        <f>IF(K106&lt;&gt;"",IFERROR(VLOOKUP(A106,'1C'!A:X,8,0),IFERROR(VLOOKUP(K106,Colors!D:E,2,0),"")),"")</f>
        <v>черный</v>
      </c>
      <c r="M106" s="126" t="str">
        <f>IF(K106&lt;&gt;"",_xlfn.XLOOKUP(A106,'1C'!A:A,'1C'!R:R,"",0),"")</f>
        <v>черный</v>
      </c>
      <c r="N106" s="101"/>
      <c r="O106" s="101"/>
      <c r="P106" s="101"/>
      <c r="Q106" s="145" t="str">
        <f>IF(A106&lt;&gt;"",_xlfn.XLOOKUP(A106,'1C'!A:A,'1C'!I:I,_xlfn.XLOOKUP(C106,'1C'!W:W,'1C'!I:I,"",0),0),"")</f>
        <v>75% шерсть - 20% полиамид - 5% кашемир</v>
      </c>
      <c r="R106" s="101"/>
      <c r="S106" s="102" t="str">
        <f>_xlfn.LET(_xlpm.RES,IF(A106&lt;&gt;"",_xlfn.XLOOKUP(A106,'1C'!A:A,'1C'!N:N,_xlfn.XLOOKUP(C106,'1C'!W:W,'1C'!N:N,"",0),0),""),IF(_xlpm.RES=0,"",_xlpm.RES))</f>
        <v>шерстяные</v>
      </c>
      <c r="T106" s="103" t="s">
        <v>15</v>
      </c>
      <c r="U106" s="103" t="str">
        <f>IF(A106&lt;&gt;"",_xlfn.XLOOKUP(A106,'1C'!A:A,'1C'!K:K,_xlfn.XLOOKUP(C106,'1C'!W:W,'1C'!K:K,"",0),0),"")</f>
        <v>Унисекс</v>
      </c>
      <c r="V106" s="99" t="str">
        <f>_xlfn.XLOOKUP($A106,Лист1!$A:$A,Лист1!G:G,"",0)</f>
        <v/>
      </c>
      <c r="Y106" s="99" t="str">
        <f>_xlfn.XLOOKUP($A106,Лист1!$A:$A,Лист1!H:H,"",0)</f>
        <v/>
      </c>
      <c r="Z106" s="99" t="str">
        <f>_xlfn.XLOOKUP($A106,Лист1!$A:$A,Лист1!I:I,"",0)</f>
        <v/>
      </c>
      <c r="AA106" s="99" t="str">
        <f>_xlfn.XLOOKUP($A106,Лист1!$A:$A,Лист1!J:J,"",0)</f>
        <v/>
      </c>
      <c r="AB106" s="99" t="str">
        <f>_xlfn.XLOOKUP($A106,Лист1!$A:$A,Лист1!K:K,"",0)</f>
        <v/>
      </c>
      <c r="AC106" s="99" t="str">
        <f>_xlfn.XLOOKUP($A106,Лист1!$A:$A,Лист1!L:L,"",0)</f>
        <v/>
      </c>
      <c r="AD106" s="99" t="str">
        <f>_xlfn.XLOOKUP($A106,Лист1!$A:$A,Лист1!M:M,"",0)</f>
        <v/>
      </c>
      <c r="AE106" s="99" t="str">
        <f>_xlfn.XLOOKUP($A106,Лист1!$A:$A,Лист1!N:N,"",0)</f>
        <v/>
      </c>
      <c r="AF106" s="99" t="str">
        <f>_xlfn.XLOOKUP($A106,Лист1!$A:$A,Лист1!O:O,"",0)</f>
        <v/>
      </c>
      <c r="AG106" s="99" t="str">
        <f>_xlfn.XLOOKUP($A106,Лист1!$A:$A,Лист1!P:P,"",0)</f>
        <v/>
      </c>
      <c r="AH106" s="99" t="str">
        <f>_xlfn.XLOOKUP($A106,Лист1!$A:$A,Лист1!Q:Q,"",0)</f>
        <v/>
      </c>
      <c r="AT106" s="103" t="str">
        <f t="shared" si="49"/>
        <v/>
      </c>
      <c r="AU106" s="103" t="str">
        <f>IF(A106&lt;&gt;"",_xlfn.XLOOKUP(_xlfn.XLOOKUP(A106,'1C'!A:A,'1C'!O:O,_xlfn.XLOOKUP(C106,'1C'!W:W,'1C'!O:O,"",0),0),Settings!N:N,Settings!O:O,"",0),"")</f>
        <v>BG</v>
      </c>
      <c r="AV10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6" s="103" t="str">
        <f t="shared" ca="1" si="47"/>
        <v>Болгария</v>
      </c>
      <c r="AX106" s="106">
        <f t="shared" si="50"/>
        <v>0.1</v>
      </c>
      <c r="AY106" s="103">
        <f t="shared" si="51"/>
        <v>0.15000000000000002</v>
      </c>
      <c r="AZ106" s="103" t="str">
        <f t="shared" si="52"/>
        <v>Требуются кол-во и нетто</v>
      </c>
      <c r="BA106" s="103" t="str">
        <f t="shared" si="53"/>
        <v>Требуются кол-во и брутто</v>
      </c>
      <c r="BB106" s="107">
        <v>3362.4</v>
      </c>
      <c r="BC106" s="125" t="str">
        <f t="shared" si="54"/>
        <v>Требуются кол-во и цена</v>
      </c>
      <c r="BD106" s="98">
        <f>IF(A106&lt;&gt;"",IF(_xlfn.XLOOKUP(A106,'1C'!A:A,'1C'!A:A,0,0)&gt;0,1,0),"")</f>
        <v>1</v>
      </c>
      <c r="BE106" s="98">
        <f>IF(C106&lt;&gt;"",IF(_xlfn.XLOOKUP(TEXT(C106,"###"),'1C'!W:W,'1C'!D:D,0,0)&gt;0,0,1),"")</f>
        <v>0</v>
      </c>
      <c r="BF106" s="98">
        <f t="shared" si="55"/>
        <v>0</v>
      </c>
    </row>
    <row r="107" spans="1:58" ht="98.1" customHeight="1">
      <c r="A107" s="103" t="str">
        <f t="shared" si="48"/>
        <v>621010521</v>
      </c>
      <c r="B107" s="98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02-249-16</v>
      </c>
      <c r="C107" s="104" t="s">
        <v>6458</v>
      </c>
      <c r="D107" s="103" t="str">
        <f>IF(A107&lt;&gt;"",_xlfn.XLOOKUP(C107,'1C'!W:W,'1C'!X:X,"",0),"")</f>
        <v>KENT EF</v>
      </c>
      <c r="E107" s="103" t="str">
        <f>IF(F107&lt;&gt;"",IFERROR(VLOOKUP(F107,Категории!A:B,2,0),""),"Требуется категория")</f>
        <v>Кепки</v>
      </c>
      <c r="F107" s="103" t="str">
        <f>IF(A107&lt;&gt;"",IF(BD107&gt;0,_xlfn.XLOOKUP(A107,'1C'!A:A,'1C'!J:J,"",0),_xlfn.XLOOKUP(C107,'1C'!W:W,'1C'!J:J,"",0)),"")</f>
        <v>Кепка с ушками</v>
      </c>
      <c r="G107" s="102" t="str">
        <f>IF(C107&lt;&gt;"",IF(BD107&gt;0,_xlfn.XLOOKUP(A107,'1C'!A:A,'1C'!L:L,"",0),_xlfn.XLOOKUP(C107,'1C'!W:W,'1C'!L:L,"",0)),"")</f>
        <v>Stetson</v>
      </c>
      <c r="H107" s="103" t="str">
        <f>IF(A107&lt;&gt;"",_xlfn.XLOOKUP(A107,'1C'!A:A,'1C'!M:M,_xlfn.XLOOKUP(C107,'1C'!W:W,'1C'!M:M,"",0),0),"")</f>
        <v>всесезон</v>
      </c>
      <c r="J107" s="103" t="str">
        <f>_xlfn.LET(_xlpm.itemName,_xlfn.XLOOKUP(A107,'1C'!A:A,'1C'!D:D,"",0),IFERROR(MID(_xlpm.itemName,FIND(" ",_xlpm.itemName)+1,FIND("арт.",_xlpm.itemName)-(FIND(" ",_xlpm.itemName)+2)),""))</f>
        <v>STETSON</v>
      </c>
      <c r="K107" s="108">
        <v>21</v>
      </c>
      <c r="L107" s="146" t="str">
        <f>IF(K107&lt;&gt;"",IFERROR(VLOOKUP(A107,'1C'!A:X,8,0),IFERROR(VLOOKUP(K107,Colors!D:E,2,0),"")),"")</f>
        <v>темно-синий</v>
      </c>
      <c r="M107" s="126" t="str">
        <f>IF(K107&lt;&gt;"",_xlfn.XLOOKUP(A107,'1C'!A:A,'1C'!R:R,"",0),"")</f>
        <v>синий</v>
      </c>
      <c r="N107" s="101"/>
      <c r="O107" s="101"/>
      <c r="P107" s="101"/>
      <c r="Q107" s="145" t="str">
        <f>IF(A107&lt;&gt;"",_xlfn.XLOOKUP(A107,'1C'!A:A,'1C'!I:I,_xlfn.XLOOKUP(C107,'1C'!W:W,'1C'!I:I,"",0),0),"")</f>
        <v>75% шерсть - 20% полиамид - 5% кашемир</v>
      </c>
      <c r="R107" s="101"/>
      <c r="S107" s="102" t="str">
        <f>_xlfn.LET(_xlpm.RES,IF(A107&lt;&gt;"",_xlfn.XLOOKUP(A107,'1C'!A:A,'1C'!N:N,_xlfn.XLOOKUP(C107,'1C'!W:W,'1C'!N:N,"",0),0),""),IF(_xlpm.RES=0,"",_xlpm.RES))</f>
        <v>шерстяные</v>
      </c>
      <c r="T107" s="103" t="s">
        <v>15</v>
      </c>
      <c r="U107" s="103" t="str">
        <f>IF(A107&lt;&gt;"",_xlfn.XLOOKUP(A107,'1C'!A:A,'1C'!K:K,_xlfn.XLOOKUP(C107,'1C'!W:W,'1C'!K:K,"",0),0),"")</f>
        <v>Унисекс</v>
      </c>
      <c r="V107" s="99" t="str">
        <f>_xlfn.XLOOKUP($A107,Лист1!$A:$A,Лист1!G:G,"",0)</f>
        <v/>
      </c>
      <c r="Y107" s="99" t="str">
        <f>_xlfn.XLOOKUP($A107,Лист1!$A:$A,Лист1!H:H,"",0)</f>
        <v/>
      </c>
      <c r="Z107" s="99" t="str">
        <f>_xlfn.XLOOKUP($A107,Лист1!$A:$A,Лист1!I:I,"",0)</f>
        <v/>
      </c>
      <c r="AA107" s="99" t="str">
        <f>_xlfn.XLOOKUP($A107,Лист1!$A:$A,Лист1!J:J,"",0)</f>
        <v/>
      </c>
      <c r="AB107" s="99" t="str">
        <f>_xlfn.XLOOKUP($A107,Лист1!$A:$A,Лист1!K:K,"",0)</f>
        <v/>
      </c>
      <c r="AC107" s="99" t="str">
        <f>_xlfn.XLOOKUP($A107,Лист1!$A:$A,Лист1!L:L,"",0)</f>
        <v/>
      </c>
      <c r="AD107" s="99" t="str">
        <f>_xlfn.XLOOKUP($A107,Лист1!$A:$A,Лист1!M:M,"",0)</f>
        <v/>
      </c>
      <c r="AE107" s="99" t="str">
        <f>_xlfn.XLOOKUP($A107,Лист1!$A:$A,Лист1!N:N,"",0)</f>
        <v/>
      </c>
      <c r="AF107" s="99" t="str">
        <f>_xlfn.XLOOKUP($A107,Лист1!$A:$A,Лист1!O:O,"",0)</f>
        <v/>
      </c>
      <c r="AG107" s="99" t="str">
        <f>_xlfn.XLOOKUP($A107,Лист1!$A:$A,Лист1!P:P,"",0)</f>
        <v/>
      </c>
      <c r="AH107" s="99" t="str">
        <f>_xlfn.XLOOKUP($A107,Лист1!$A:$A,Лист1!Q:Q,"",0)</f>
        <v/>
      </c>
      <c r="AT107" s="103" t="str">
        <f t="shared" si="49"/>
        <v/>
      </c>
      <c r="AU107" s="103" t="str">
        <f>IF(A107&lt;&gt;"",_xlfn.XLOOKUP(_xlfn.XLOOKUP(A107,'1C'!A:A,'1C'!O:O,_xlfn.XLOOKUP(C107,'1C'!W:W,'1C'!O:O,"",0),0),Settings!N:N,Settings!O:O,"",0),"")</f>
        <v>BG</v>
      </c>
      <c r="AV10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7" s="103" t="str">
        <f t="shared" ca="1" si="47"/>
        <v>Болгария</v>
      </c>
      <c r="AX107" s="106">
        <f t="shared" si="50"/>
        <v>0.1</v>
      </c>
      <c r="AY107" s="103">
        <f t="shared" si="51"/>
        <v>0.15000000000000002</v>
      </c>
      <c r="AZ107" s="103" t="str">
        <f t="shared" si="52"/>
        <v>Требуются кол-во и нетто</v>
      </c>
      <c r="BA107" s="103" t="str">
        <f t="shared" si="53"/>
        <v>Требуются кол-во и брутто</v>
      </c>
      <c r="BB107" s="107">
        <v>3362.4</v>
      </c>
      <c r="BC107" s="125" t="str">
        <f t="shared" si="54"/>
        <v>Требуются кол-во и цена</v>
      </c>
      <c r="BD107" s="98">
        <f>IF(A107&lt;&gt;"",IF(_xlfn.XLOOKUP(A107,'1C'!A:A,'1C'!A:A,0,0)&gt;0,1,0),"")</f>
        <v>1</v>
      </c>
      <c r="BE107" s="98">
        <f>IF(C107&lt;&gt;"",IF(_xlfn.XLOOKUP(TEXT(C107,"###"),'1C'!W:W,'1C'!D:D,0,0)&gt;0,0,1),"")</f>
        <v>0</v>
      </c>
      <c r="BF107" s="98">
        <f t="shared" si="55"/>
        <v>0</v>
      </c>
    </row>
    <row r="108" spans="1:58" ht="98.85" customHeight="1">
      <c r="A108" s="103" t="str">
        <f t="shared" si="48"/>
        <v>621010532</v>
      </c>
      <c r="B108" s="98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02-249-05</v>
      </c>
      <c r="C108" s="104" t="s">
        <v>6458</v>
      </c>
      <c r="D108" s="103" t="str">
        <f>IF(A108&lt;&gt;"",_xlfn.XLOOKUP(C108,'1C'!W:W,'1C'!X:X,"",0),"")</f>
        <v>KENT EF</v>
      </c>
      <c r="E108" s="103" t="str">
        <f>IF(F108&lt;&gt;"",IFERROR(VLOOKUP(F108,Категории!A:B,2,0),""),"Требуется категория")</f>
        <v>Кепки</v>
      </c>
      <c r="F108" s="103" t="str">
        <f>IF(A108&lt;&gt;"",IF(BD108&gt;0,_xlfn.XLOOKUP(A108,'1C'!A:A,'1C'!J:J,"",0),_xlfn.XLOOKUP(C108,'1C'!W:W,'1C'!J:J,"",0)),"")</f>
        <v>Кепка с ушками</v>
      </c>
      <c r="G108" s="102" t="str">
        <f>IF(C108&lt;&gt;"",IF(BD108&gt;0,_xlfn.XLOOKUP(A108,'1C'!A:A,'1C'!L:L,"",0),_xlfn.XLOOKUP(C108,'1C'!W:W,'1C'!L:L,"",0)),"")</f>
        <v>Stetson</v>
      </c>
      <c r="H108" s="103" t="str">
        <f>IF(A108&lt;&gt;"",_xlfn.XLOOKUP(A108,'1C'!A:A,'1C'!M:M,_xlfn.XLOOKUP(C108,'1C'!W:W,'1C'!M:M,"",0),0),"")</f>
        <v>всесезон</v>
      </c>
      <c r="J108" s="103" t="str">
        <f>_xlfn.LET(_xlpm.itemName,_xlfn.XLOOKUP(A108,'1C'!A:A,'1C'!D:D,"",0),IFERROR(MID(_xlpm.itemName,FIND(" ",_xlpm.itemName)+1,FIND("арт.",_xlpm.itemName)-(FIND(" ",_xlpm.itemName)+2)),""))</f>
        <v>STETSON</v>
      </c>
      <c r="K108" s="108">
        <v>32</v>
      </c>
      <c r="L108" s="146" t="str">
        <f>IF(K108&lt;&gt;"",IFERROR(VLOOKUP(A108,'1C'!A:X,8,0),IFERROR(VLOOKUP(K108,Colors!D:E,2,0),"")),"")</f>
        <v>темно-серый</v>
      </c>
      <c r="M108" s="126" t="str">
        <f>IF(K108&lt;&gt;"",_xlfn.XLOOKUP(A108,'1C'!A:A,'1C'!R:R,"",0),"")</f>
        <v>серый</v>
      </c>
      <c r="N108" s="101"/>
      <c r="O108" s="101"/>
      <c r="P108" s="101"/>
      <c r="Q108" s="145" t="str">
        <f>IF(A108&lt;&gt;"",_xlfn.XLOOKUP(A108,'1C'!A:A,'1C'!I:I,_xlfn.XLOOKUP(C108,'1C'!W:W,'1C'!I:I,"",0),0),"")</f>
        <v>75% шерсть - 20% полиамид - 5% кашемир</v>
      </c>
      <c r="R108" s="101"/>
      <c r="S108" s="102" t="str">
        <f>_xlfn.LET(_xlpm.RES,IF(A108&lt;&gt;"",_xlfn.XLOOKUP(A108,'1C'!A:A,'1C'!N:N,_xlfn.XLOOKUP(C108,'1C'!W:W,'1C'!N:N,"",0),0),""),IF(_xlpm.RES=0,"",_xlpm.RES))</f>
        <v>шерстяные</v>
      </c>
      <c r="T108" s="103" t="s">
        <v>15</v>
      </c>
      <c r="U108" s="103" t="str">
        <f>IF(A108&lt;&gt;"",_xlfn.XLOOKUP(A108,'1C'!A:A,'1C'!K:K,_xlfn.XLOOKUP(C108,'1C'!W:W,'1C'!K:K,"",0),0),"")</f>
        <v>Унисекс</v>
      </c>
      <c r="V108" s="99" t="str">
        <f>_xlfn.XLOOKUP($A108,Лист1!$A:$A,Лист1!G:G,"",0)</f>
        <v/>
      </c>
      <c r="Y108" s="99" t="str">
        <f>_xlfn.XLOOKUP($A108,Лист1!$A:$A,Лист1!H:H,"",0)</f>
        <v/>
      </c>
      <c r="Z108" s="99" t="str">
        <f>_xlfn.XLOOKUP($A108,Лист1!$A:$A,Лист1!I:I,"",0)</f>
        <v/>
      </c>
      <c r="AA108" s="99" t="str">
        <f>_xlfn.XLOOKUP($A108,Лист1!$A:$A,Лист1!J:J,"",0)</f>
        <v/>
      </c>
      <c r="AB108" s="99" t="str">
        <f>_xlfn.XLOOKUP($A108,Лист1!$A:$A,Лист1!K:K,"",0)</f>
        <v/>
      </c>
      <c r="AC108" s="99" t="str">
        <f>_xlfn.XLOOKUP($A108,Лист1!$A:$A,Лист1!L:L,"",0)</f>
        <v/>
      </c>
      <c r="AD108" s="99" t="str">
        <f>_xlfn.XLOOKUP($A108,Лист1!$A:$A,Лист1!M:M,"",0)</f>
        <v/>
      </c>
      <c r="AE108" s="99" t="str">
        <f>_xlfn.XLOOKUP($A108,Лист1!$A:$A,Лист1!N:N,"",0)</f>
        <v/>
      </c>
      <c r="AF108" s="99" t="str">
        <f>_xlfn.XLOOKUP($A108,Лист1!$A:$A,Лист1!O:O,"",0)</f>
        <v/>
      </c>
      <c r="AG108" s="99" t="str">
        <f>_xlfn.XLOOKUP($A108,Лист1!$A:$A,Лист1!P:P,"",0)</f>
        <v/>
      </c>
      <c r="AH108" s="99" t="str">
        <f>_xlfn.XLOOKUP($A108,Лист1!$A:$A,Лист1!Q:Q,"",0)</f>
        <v/>
      </c>
      <c r="AT108" s="103" t="str">
        <f t="shared" si="49"/>
        <v/>
      </c>
      <c r="AU108" s="103" t="str">
        <f>IF(A108&lt;&gt;"",_xlfn.XLOOKUP(_xlfn.XLOOKUP(A108,'1C'!A:A,'1C'!O:O,_xlfn.XLOOKUP(C108,'1C'!W:W,'1C'!O:O,"",0),0),Settings!N:N,Settings!O:O,"",0),"")</f>
        <v>BG</v>
      </c>
      <c r="AV10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103" t="str">
        <f t="shared" ca="1" si="47"/>
        <v>Болгария</v>
      </c>
      <c r="AX108" s="106">
        <f t="shared" si="50"/>
        <v>0.1</v>
      </c>
      <c r="AY108" s="103">
        <f t="shared" si="51"/>
        <v>0.15000000000000002</v>
      </c>
      <c r="AZ108" s="103" t="str">
        <f t="shared" si="52"/>
        <v>Требуются кол-во и нетто</v>
      </c>
      <c r="BA108" s="103" t="str">
        <f t="shared" si="53"/>
        <v>Требуются кол-во и брутто</v>
      </c>
      <c r="BB108" s="107">
        <v>3362.4</v>
      </c>
      <c r="BC108" s="125" t="str">
        <f t="shared" si="54"/>
        <v>Требуются кол-во и цена</v>
      </c>
      <c r="BD108" s="98">
        <f>IF(A108&lt;&gt;"",IF(_xlfn.XLOOKUP(A108,'1C'!A:A,'1C'!A:A,0,0)&gt;0,1,0),"")</f>
        <v>1</v>
      </c>
      <c r="BE108" s="98">
        <f>IF(C108&lt;&gt;"",IF(_xlfn.XLOOKUP(TEXT(C108,"###"),'1C'!W:W,'1C'!D:D,0,0)&gt;0,0,1),"")</f>
        <v>0</v>
      </c>
      <c r="BF108" s="98">
        <f t="shared" si="55"/>
        <v>0</v>
      </c>
    </row>
    <row r="109" spans="1:58" ht="98.1" customHeight="1">
      <c r="A109" s="103" t="str">
        <f t="shared" si="48"/>
        <v>68401011</v>
      </c>
      <c r="B109" s="98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02-091-09</v>
      </c>
      <c r="C109" s="104" t="s">
        <v>6459</v>
      </c>
      <c r="D109" s="103" t="str">
        <f>IF(A109&lt;&gt;"",_xlfn.XLOOKUP(C109,'1C'!W:W,'1C'!X:X,"",0),"")</f>
        <v>HATTERAS</v>
      </c>
      <c r="E109" s="103" t="str">
        <f>IF(F109&lt;&gt;"",IFERROR(VLOOKUP(F109,Категории!A:B,2,0),""),"Требуется категория")</f>
        <v>Кепки</v>
      </c>
      <c r="F109" s="103" t="str">
        <f>IF(A109&lt;&gt;"",IF(BD109&gt;0,_xlfn.XLOOKUP(A109,'1C'!A:A,'1C'!J:J,"",0),_xlfn.XLOOKUP(C109,'1C'!W:W,'1C'!J:J,"",0)),"")</f>
        <v>Кепка восьмиклинка</v>
      </c>
      <c r="G109" s="102" t="str">
        <f>IF(C109&lt;&gt;"",IF(BD109&gt;0,_xlfn.XLOOKUP(A109,'1C'!A:A,'1C'!L:L,"",0),_xlfn.XLOOKUP(C109,'1C'!W:W,'1C'!L:L,"",0)),"")</f>
        <v>Stetson</v>
      </c>
      <c r="H109" s="103" t="str">
        <f>IF(A109&lt;&gt;"",_xlfn.XLOOKUP(A109,'1C'!A:A,'1C'!M:M,_xlfn.XLOOKUP(C109,'1C'!W:W,'1C'!M:M,"",0),0),"")</f>
        <v>всесезон</v>
      </c>
      <c r="J109" s="103" t="str">
        <f>_xlfn.LET(_xlpm.itemName,_xlfn.XLOOKUP(A109,'1C'!A:A,'1C'!D:D,"",0),IFERROR(MID(_xlpm.itemName,FIND(" ",_xlpm.itemName)+1,FIND("арт.",_xlpm.itemName)-(FIND(" ",_xlpm.itemName)+2)),""))</f>
        <v>STETSON</v>
      </c>
      <c r="K109" s="108">
        <v>1</v>
      </c>
      <c r="L109" s="146" t="str">
        <f>IF(K109&lt;&gt;"",IFERROR(VLOOKUP(A109,'1C'!A:X,8,0),IFERROR(VLOOKUP(K109,Colors!D:E,2,0),"")),"")</f>
        <v>черный</v>
      </c>
      <c r="M109" s="126" t="str">
        <f>IF(K109&lt;&gt;"",_xlfn.XLOOKUP(A109,'1C'!A:A,'1C'!R:R,"",0),"")</f>
        <v>черный</v>
      </c>
      <c r="N109" s="101"/>
      <c r="O109" s="101"/>
      <c r="P109" s="101"/>
      <c r="Q109" s="145" t="str">
        <f>IF(A109&lt;&gt;"",_xlfn.XLOOKUP(A109,'1C'!A:A,'1C'!I:I,_xlfn.XLOOKUP(C109,'1C'!W:W,'1C'!I:I,"",0),0),"")</f>
        <v>75% шерсть - 20% полиамид - 5% кашемир / Подклад: 100% хлопок</v>
      </c>
      <c r="R109" s="101"/>
      <c r="S109" s="102" t="str">
        <f>_xlfn.LET(_xlpm.RES,IF(A109&lt;&gt;"",_xlfn.XLOOKUP(A109,'1C'!A:A,'1C'!N:N,_xlfn.XLOOKUP(C109,'1C'!W:W,'1C'!N:N,"",0),0),""),IF(_xlpm.RES=0,"",_xlpm.RES))</f>
        <v>шерстяные</v>
      </c>
      <c r="T109" s="103" t="s">
        <v>15</v>
      </c>
      <c r="U109" s="103" t="str">
        <f>IF(A109&lt;&gt;"",_xlfn.XLOOKUP(A109,'1C'!A:A,'1C'!K:K,_xlfn.XLOOKUP(C109,'1C'!W:W,'1C'!K:K,"",0),0),"")</f>
        <v>Унисекс</v>
      </c>
      <c r="V109" s="99" t="str">
        <f>_xlfn.XLOOKUP($A109,Лист1!$A:$A,Лист1!G:G,"",0)</f>
        <v/>
      </c>
      <c r="Y109" s="99" t="str">
        <f>_xlfn.XLOOKUP($A109,Лист1!$A:$A,Лист1!H:H,"",0)</f>
        <v/>
      </c>
      <c r="Z109" s="99" t="str">
        <f>_xlfn.XLOOKUP($A109,Лист1!$A:$A,Лист1!I:I,"",0)</f>
        <v/>
      </c>
      <c r="AA109" s="99" t="str">
        <f>_xlfn.XLOOKUP($A109,Лист1!$A:$A,Лист1!J:J,"",0)</f>
        <v/>
      </c>
      <c r="AB109" s="99" t="str">
        <f>_xlfn.XLOOKUP($A109,Лист1!$A:$A,Лист1!K:K,"",0)</f>
        <v/>
      </c>
      <c r="AC109" s="99" t="str">
        <f>_xlfn.XLOOKUP($A109,Лист1!$A:$A,Лист1!L:L,"",0)</f>
        <v/>
      </c>
      <c r="AD109" s="99" t="str">
        <f>_xlfn.XLOOKUP($A109,Лист1!$A:$A,Лист1!M:M,"",0)</f>
        <v/>
      </c>
      <c r="AE109" s="99" t="str">
        <f>_xlfn.XLOOKUP($A109,Лист1!$A:$A,Лист1!N:N,"",0)</f>
        <v/>
      </c>
      <c r="AF109" s="99" t="str">
        <f>_xlfn.XLOOKUP($A109,Лист1!$A:$A,Лист1!O:O,"",0)</f>
        <v/>
      </c>
      <c r="AG109" s="99" t="str">
        <f>_xlfn.XLOOKUP($A109,Лист1!$A:$A,Лист1!P:P,"",0)</f>
        <v/>
      </c>
      <c r="AH109" s="99" t="str">
        <f>_xlfn.XLOOKUP($A109,Лист1!$A:$A,Лист1!Q:Q,"",0)</f>
        <v/>
      </c>
      <c r="AT109" s="103" t="str">
        <f t="shared" si="49"/>
        <v/>
      </c>
      <c r="AU109" s="103" t="str">
        <f>IF(A109&lt;&gt;"",_xlfn.XLOOKUP(_xlfn.XLOOKUP(A109,'1C'!A:A,'1C'!O:O,_xlfn.XLOOKUP(C109,'1C'!W:W,'1C'!O:O,"",0),0),Settings!N:N,Settings!O:O,"",0),"")</f>
        <v>BG</v>
      </c>
      <c r="AV109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9" s="103" t="str">
        <f t="shared" ca="1" si="47"/>
        <v>Болгария</v>
      </c>
      <c r="AX109" s="106">
        <f t="shared" si="50"/>
        <v>0.1</v>
      </c>
      <c r="AY109" s="103">
        <f t="shared" si="51"/>
        <v>0.15000000000000002</v>
      </c>
      <c r="AZ109" s="103" t="str">
        <f t="shared" si="52"/>
        <v>Требуются кол-во и нетто</v>
      </c>
      <c r="BA109" s="103" t="str">
        <f t="shared" si="53"/>
        <v>Требуются кол-во и брутто</v>
      </c>
      <c r="BB109" s="107">
        <v>3362.4</v>
      </c>
      <c r="BC109" s="125" t="str">
        <f t="shared" si="54"/>
        <v>Требуются кол-во и цена</v>
      </c>
      <c r="BD109" s="98">
        <f>IF(A109&lt;&gt;"",IF(_xlfn.XLOOKUP(A109,'1C'!A:A,'1C'!A:A,0,0)&gt;0,1,0),"")</f>
        <v>1</v>
      </c>
      <c r="BE109" s="98">
        <f>IF(C109&lt;&gt;"",IF(_xlfn.XLOOKUP(TEXT(C109,"###"),'1C'!W:W,'1C'!D:D,0,0)&gt;0,0,1),"")</f>
        <v>0</v>
      </c>
      <c r="BF109" s="98">
        <f t="shared" si="55"/>
        <v>0</v>
      </c>
    </row>
    <row r="110" spans="1:58" ht="98.1" customHeight="1">
      <c r="A110" s="103" t="str">
        <f t="shared" si="48"/>
        <v>68401016</v>
      </c>
      <c r="B110" s="98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02-091-91</v>
      </c>
      <c r="C110" s="104" t="s">
        <v>6459</v>
      </c>
      <c r="D110" s="103" t="str">
        <f>IF(A110&lt;&gt;"",_xlfn.XLOOKUP(C110,'1C'!W:W,'1C'!X:X,"",0),"")</f>
        <v>HATTERAS</v>
      </c>
      <c r="E110" s="103" t="str">
        <f>IF(F110&lt;&gt;"",IFERROR(VLOOKUP(F110,Категории!A:B,2,0),""),"Требуется категория")</f>
        <v>Кепки</v>
      </c>
      <c r="F110" s="103" t="str">
        <f>IF(A110&lt;&gt;"",IF(BD110&gt;0,_xlfn.XLOOKUP(A110,'1C'!A:A,'1C'!J:J,"",0),_xlfn.XLOOKUP(C110,'1C'!W:W,'1C'!J:J,"",0)),"")</f>
        <v>Кепка восьмиклинка</v>
      </c>
      <c r="G110" s="102" t="str">
        <f>IF(C110&lt;&gt;"",IF(BD110&gt;0,_xlfn.XLOOKUP(A110,'1C'!A:A,'1C'!L:L,"",0),_xlfn.XLOOKUP(C110,'1C'!W:W,'1C'!L:L,"",0)),"")</f>
        <v>Stetson</v>
      </c>
      <c r="H110" s="103" t="str">
        <f>IF(A110&lt;&gt;"",_xlfn.XLOOKUP(A110,'1C'!A:A,'1C'!M:M,_xlfn.XLOOKUP(C110,'1C'!W:W,'1C'!M:M,"",0),0),"")</f>
        <v>всесезон</v>
      </c>
      <c r="J110" s="103" t="str">
        <f>_xlfn.LET(_xlpm.itemName,_xlfn.XLOOKUP(A110,'1C'!A:A,'1C'!D:D,"",0),IFERROR(MID(_xlpm.itemName,FIND(" ",_xlpm.itemName)+1,FIND("арт.",_xlpm.itemName)-(FIND(" ",_xlpm.itemName)+2)),""))</f>
        <v>STETSON</v>
      </c>
      <c r="K110" s="108">
        <v>6</v>
      </c>
      <c r="L110" s="147" t="str">
        <f>IF(K110&lt;&gt;"",IFERROR(VLOOKUP(A110,'1C'!A:X,8,0),IFERROR(VLOOKUP(K110,Colors!D:E,2,0),"")),"")</f>
        <v>темно-коричневый</v>
      </c>
      <c r="M110" s="126" t="str">
        <f>IF(K110&lt;&gt;"",_xlfn.XLOOKUP(A110,'1C'!A:A,'1C'!R:R,"",0),"")</f>
        <v>коричневый</v>
      </c>
      <c r="N110" s="101"/>
      <c r="O110" s="101"/>
      <c r="P110" s="101"/>
      <c r="Q110" s="145" t="str">
        <f>IF(A110&lt;&gt;"",_xlfn.XLOOKUP(A110,'1C'!A:A,'1C'!I:I,_xlfn.XLOOKUP(C110,'1C'!W:W,'1C'!I:I,"",0),0),"")</f>
        <v>75% шерсть - 20% полиамид - 5% кашемир</v>
      </c>
      <c r="R110" s="101"/>
      <c r="S110" s="102" t="str">
        <f>_xlfn.LET(_xlpm.RES,IF(A110&lt;&gt;"",_xlfn.XLOOKUP(A110,'1C'!A:A,'1C'!N:N,_xlfn.XLOOKUP(C110,'1C'!W:W,'1C'!N:N,"",0),0),""),IF(_xlpm.RES=0,"",_xlpm.RES))</f>
        <v>шерстяные</v>
      </c>
      <c r="T110" s="103" t="s">
        <v>15</v>
      </c>
      <c r="U110" s="103" t="str">
        <f>IF(A110&lt;&gt;"",_xlfn.XLOOKUP(A110,'1C'!A:A,'1C'!K:K,_xlfn.XLOOKUP(C110,'1C'!W:W,'1C'!K:K,"",0),0),"")</f>
        <v>Унисекс</v>
      </c>
      <c r="V110" s="99" t="str">
        <f>_xlfn.XLOOKUP($A110,Лист1!$A:$A,Лист1!G:G,"",0)</f>
        <v/>
      </c>
      <c r="Y110" s="99" t="str">
        <f>_xlfn.XLOOKUP($A110,Лист1!$A:$A,Лист1!H:H,"",0)</f>
        <v/>
      </c>
      <c r="Z110" s="99" t="str">
        <f>_xlfn.XLOOKUP($A110,Лист1!$A:$A,Лист1!I:I,"",0)</f>
        <v/>
      </c>
      <c r="AA110" s="99" t="str">
        <f>_xlfn.XLOOKUP($A110,Лист1!$A:$A,Лист1!J:J,"",0)</f>
        <v/>
      </c>
      <c r="AB110" s="99" t="str">
        <f>_xlfn.XLOOKUP($A110,Лист1!$A:$A,Лист1!K:K,"",0)</f>
        <v/>
      </c>
      <c r="AC110" s="99" t="str">
        <f>_xlfn.XLOOKUP($A110,Лист1!$A:$A,Лист1!L:L,"",0)</f>
        <v/>
      </c>
      <c r="AD110" s="99" t="str">
        <f>_xlfn.XLOOKUP($A110,Лист1!$A:$A,Лист1!M:M,"",0)</f>
        <v/>
      </c>
      <c r="AE110" s="99" t="str">
        <f>_xlfn.XLOOKUP($A110,Лист1!$A:$A,Лист1!N:N,"",0)</f>
        <v/>
      </c>
      <c r="AF110" s="99" t="str">
        <f>_xlfn.XLOOKUP($A110,Лист1!$A:$A,Лист1!O:O,"",0)</f>
        <v/>
      </c>
      <c r="AG110" s="99" t="str">
        <f>_xlfn.XLOOKUP($A110,Лист1!$A:$A,Лист1!P:P,"",0)</f>
        <v/>
      </c>
      <c r="AH110" s="99" t="str">
        <f>_xlfn.XLOOKUP($A110,Лист1!$A:$A,Лист1!Q:Q,"",0)</f>
        <v/>
      </c>
      <c r="AT110" s="103" t="str">
        <f t="shared" si="49"/>
        <v/>
      </c>
      <c r="AU110" s="103" t="str">
        <f>IF(A110&lt;&gt;"",_xlfn.XLOOKUP(_xlfn.XLOOKUP(A110,'1C'!A:A,'1C'!O:O,_xlfn.XLOOKUP(C110,'1C'!W:W,'1C'!O:O,"",0),0),Settings!N:N,Settings!O:O,"",0),"")</f>
        <v>BG</v>
      </c>
      <c r="AV11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0" s="103" t="str">
        <f t="shared" ca="1" si="47"/>
        <v>Болгария</v>
      </c>
      <c r="AX110" s="106">
        <f t="shared" si="50"/>
        <v>0.1</v>
      </c>
      <c r="AY110" s="103">
        <f t="shared" si="51"/>
        <v>0.15000000000000002</v>
      </c>
      <c r="AZ110" s="103" t="str">
        <f t="shared" si="52"/>
        <v>Требуются кол-во и нетто</v>
      </c>
      <c r="BA110" s="103" t="str">
        <f t="shared" si="53"/>
        <v>Требуются кол-во и брутто</v>
      </c>
      <c r="BB110" s="107">
        <v>3362.4</v>
      </c>
      <c r="BC110" s="125" t="str">
        <f t="shared" si="54"/>
        <v>Требуются кол-во и цена</v>
      </c>
      <c r="BD110" s="98">
        <f>IF(A110&lt;&gt;"",IF(_xlfn.XLOOKUP(A110,'1C'!A:A,'1C'!A:A,0,0)&gt;0,1,0),"")</f>
        <v>1</v>
      </c>
      <c r="BE110" s="98">
        <f>IF(C110&lt;&gt;"",IF(_xlfn.XLOOKUP(TEXT(C110,"###"),'1C'!W:W,'1C'!D:D,0,0)&gt;0,0,1),"")</f>
        <v>0</v>
      </c>
      <c r="BF110" s="98">
        <f t="shared" si="55"/>
        <v>0</v>
      </c>
    </row>
    <row r="111" spans="1:58" ht="98.1" customHeight="1">
      <c r="A111" s="103" t="str">
        <f t="shared" si="48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6459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46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45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103" t="s">
        <v>15</v>
      </c>
      <c r="U111" s="103" t="str">
        <f>IF(A111&lt;&gt;"",_xlfn.XLOOKUP(A111,'1C'!A:A,'1C'!K:K,_xlfn.XLOOKUP(C111,'1C'!W:W,'1C'!K:K,"",0),0),"")</f>
        <v>Унисекс</v>
      </c>
      <c r="V111" s="99" t="str">
        <f>_xlfn.XLOOKUP($A111,Лист1!$A:$A,Лист1!G:G,"",0)</f>
        <v/>
      </c>
      <c r="Y111" s="99" t="str">
        <f>_xlfn.XLOOKUP($A111,Лист1!$A:$A,Лист1!H:H,"",0)</f>
        <v/>
      </c>
      <c r="Z111" s="99" t="str">
        <f>_xlfn.XLOOKUP($A111,Лист1!$A:$A,Лист1!I:I,"",0)</f>
        <v/>
      </c>
      <c r="AA111" s="99" t="str">
        <f>_xlfn.XLOOKUP($A111,Лист1!$A:$A,Лист1!J:J,"",0)</f>
        <v/>
      </c>
      <c r="AB111" s="99" t="str">
        <f>_xlfn.XLOOKUP($A111,Лист1!$A:$A,Лист1!K:K,"",0)</f>
        <v/>
      </c>
      <c r="AC111" s="99" t="str">
        <f>_xlfn.XLOOKUP($A111,Лист1!$A:$A,Лист1!L:L,"",0)</f>
        <v/>
      </c>
      <c r="AD111" s="99" t="str">
        <f>_xlfn.XLOOKUP($A111,Лист1!$A:$A,Лист1!M:M,"",0)</f>
        <v/>
      </c>
      <c r="AE111" s="99" t="str">
        <f>_xlfn.XLOOKUP($A111,Лист1!$A:$A,Лист1!N:N,"",0)</f>
        <v/>
      </c>
      <c r="AF111" s="99" t="str">
        <f>_xlfn.XLOOKUP($A111,Лист1!$A:$A,Лист1!O:O,"",0)</f>
        <v/>
      </c>
      <c r="AG111" s="99" t="str">
        <f>_xlfn.XLOOKUP($A111,Лист1!$A:$A,Лист1!P:P,"",0)</f>
        <v/>
      </c>
      <c r="AH111" s="99" t="str">
        <f>_xlfn.XLOOKUP($A111,Лист1!$A:$A,Лист1!Q:Q,"",0)</f>
        <v/>
      </c>
      <c r="AT111" s="103" t="str">
        <f t="shared" si="49"/>
        <v/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7"/>
        <v>Болгария</v>
      </c>
      <c r="AX111" s="106">
        <f t="shared" si="50"/>
        <v>0.1</v>
      </c>
      <c r="AY111" s="103">
        <f t="shared" si="51"/>
        <v>0.15000000000000002</v>
      </c>
      <c r="AZ111" s="103" t="str">
        <f t="shared" si="52"/>
        <v>Требуются кол-во и нетто</v>
      </c>
      <c r="BA111" s="103" t="str">
        <f t="shared" si="53"/>
        <v>Требуются кол-во и брутто</v>
      </c>
      <c r="BB111" s="107">
        <v>3362.4</v>
      </c>
      <c r="BC111" s="125" t="str">
        <f t="shared" si="54"/>
        <v>Требуются кол-во и цена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5"/>
        <v>0</v>
      </c>
    </row>
    <row r="112" spans="1:58" ht="98.85" customHeight="1">
      <c r="A112" s="103" t="str">
        <f t="shared" si="48"/>
        <v>684010132</v>
      </c>
      <c r="B112" s="98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02-091-05</v>
      </c>
      <c r="C112" s="104" t="s">
        <v>6459</v>
      </c>
      <c r="D112" s="103" t="str">
        <f>IF(A112&lt;&gt;"",_xlfn.XLOOKUP(C112,'1C'!W:W,'1C'!X:X,"",0),"")</f>
        <v>HATTERAS</v>
      </c>
      <c r="E112" s="103" t="str">
        <f>IF(F112&lt;&gt;"",IFERROR(VLOOKUP(F112,Категории!A:B,2,0),""),"Требуется категория")</f>
        <v>Кепки</v>
      </c>
      <c r="F112" s="103" t="str">
        <f>IF(A112&lt;&gt;"",IF(BD112&gt;0,_xlfn.XLOOKUP(A112,'1C'!A:A,'1C'!J:J,"",0),_xlfn.XLOOKUP(C112,'1C'!W:W,'1C'!J:J,"",0)),"")</f>
        <v>Кепка восьмиклинка</v>
      </c>
      <c r="G112" s="102" t="str">
        <f>IF(C112&lt;&gt;"",IF(BD112&gt;0,_xlfn.XLOOKUP(A112,'1C'!A:A,'1C'!L:L,"",0),_xlfn.XLOOKUP(C112,'1C'!W:W,'1C'!L:L,"",0)),"")</f>
        <v>Stetson</v>
      </c>
      <c r="H112" s="103" t="str">
        <f>IF(A112&lt;&gt;"",_xlfn.XLOOKUP(A112,'1C'!A:A,'1C'!M:M,_xlfn.XLOOKUP(C112,'1C'!W:W,'1C'!M:M,"",0),0),"")</f>
        <v>всесезон</v>
      </c>
      <c r="J112" s="103" t="str">
        <f>_xlfn.LET(_xlpm.itemName,_xlfn.XLOOKUP(A112,'1C'!A:A,'1C'!D:D,"",0),IFERROR(MID(_xlpm.itemName,FIND(" ",_xlpm.itemName)+1,FIND("арт.",_xlpm.itemName)-(FIND(" ",_xlpm.itemName)+2)),""))</f>
        <v>STETSON</v>
      </c>
      <c r="K112" s="108">
        <v>32</v>
      </c>
      <c r="L112" s="146" t="str">
        <f>IF(K112&lt;&gt;"",IFERROR(VLOOKUP(A112,'1C'!A:X,8,0),IFERROR(VLOOKUP(K112,Colors!D:E,2,0),"")),"")</f>
        <v>темно-серый</v>
      </c>
      <c r="M112" s="126" t="str">
        <f>IF(K112&lt;&gt;"",_xlfn.XLOOKUP(A112,'1C'!A:A,'1C'!R:R,"",0),"")</f>
        <v>серый</v>
      </c>
      <c r="N112" s="101"/>
      <c r="O112" s="101"/>
      <c r="P112" s="101"/>
      <c r="Q112" s="145" t="str">
        <f>IF(A112&lt;&gt;"",_xlfn.XLOOKUP(A112,'1C'!A:A,'1C'!I:I,_xlfn.XLOOKUP(C112,'1C'!W:W,'1C'!I:I,"",0),0),"")</f>
        <v>75% шерсть - 20% полиамид - 5% кашемир / Подклад: 100% хлопок</v>
      </c>
      <c r="R112" s="101"/>
      <c r="S112" s="102" t="str">
        <f>_xlfn.LET(_xlpm.RES,IF(A112&lt;&gt;"",_xlfn.XLOOKUP(A112,'1C'!A:A,'1C'!N:N,_xlfn.XLOOKUP(C112,'1C'!W:W,'1C'!N:N,"",0),0),""),IF(_xlpm.RES=0,"",_xlpm.RES))</f>
        <v>шерстяные</v>
      </c>
      <c r="T112" s="103" t="s">
        <v>15</v>
      </c>
      <c r="U112" s="103" t="str">
        <f>IF(A112&lt;&gt;"",_xlfn.XLOOKUP(A112,'1C'!A:A,'1C'!K:K,_xlfn.XLOOKUP(C112,'1C'!W:W,'1C'!K:K,"",0),0),"")</f>
        <v>Унисекс</v>
      </c>
      <c r="V112" s="99" t="str">
        <f>_xlfn.XLOOKUP($A112,Лист1!$A:$A,Лист1!G:G,"",0)</f>
        <v/>
      </c>
      <c r="Y112" s="99" t="str">
        <f>_xlfn.XLOOKUP($A112,Лист1!$A:$A,Лист1!H:H,"",0)</f>
        <v/>
      </c>
      <c r="Z112" s="99" t="str">
        <f>_xlfn.XLOOKUP($A112,Лист1!$A:$A,Лист1!I:I,"",0)</f>
        <v/>
      </c>
      <c r="AA112" s="99" t="str">
        <f>_xlfn.XLOOKUP($A112,Лист1!$A:$A,Лист1!J:J,"",0)</f>
        <v/>
      </c>
      <c r="AB112" s="99" t="str">
        <f>_xlfn.XLOOKUP($A112,Лист1!$A:$A,Лист1!K:K,"",0)</f>
        <v/>
      </c>
      <c r="AC112" s="99" t="str">
        <f>_xlfn.XLOOKUP($A112,Лист1!$A:$A,Лист1!L:L,"",0)</f>
        <v/>
      </c>
      <c r="AD112" s="99" t="str">
        <f>_xlfn.XLOOKUP($A112,Лист1!$A:$A,Лист1!M:M,"",0)</f>
        <v/>
      </c>
      <c r="AE112" s="99" t="str">
        <f>_xlfn.XLOOKUP($A112,Лист1!$A:$A,Лист1!N:N,"",0)</f>
        <v/>
      </c>
      <c r="AF112" s="99" t="str">
        <f>_xlfn.XLOOKUP($A112,Лист1!$A:$A,Лист1!O:O,"",0)</f>
        <v/>
      </c>
      <c r="AG112" s="99" t="str">
        <f>_xlfn.XLOOKUP($A112,Лист1!$A:$A,Лист1!P:P,"",0)</f>
        <v/>
      </c>
      <c r="AH112" s="99" t="str">
        <f>_xlfn.XLOOKUP($A112,Лист1!$A:$A,Лист1!Q:Q,"",0)</f>
        <v/>
      </c>
      <c r="AT112" s="103" t="str">
        <f t="shared" si="49"/>
        <v/>
      </c>
      <c r="AU112" s="103" t="str">
        <f>IF(A112&lt;&gt;"",_xlfn.XLOOKUP(_xlfn.XLOOKUP(A112,'1C'!A:A,'1C'!O:O,_xlfn.XLOOKUP(C112,'1C'!W:W,'1C'!O:O,"",0),0),Settings!N:N,Settings!O:O,"",0),"")</f>
        <v>CN</v>
      </c>
      <c r="AV11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103" t="str">
        <f t="shared" ca="1" si="47"/>
        <v>Китай</v>
      </c>
      <c r="AX112" s="106">
        <f t="shared" si="50"/>
        <v>0.1</v>
      </c>
      <c r="AY112" s="103">
        <f t="shared" si="51"/>
        <v>0.15000000000000002</v>
      </c>
      <c r="AZ112" s="103" t="str">
        <f t="shared" si="52"/>
        <v>Требуются кол-во и нетто</v>
      </c>
      <c r="BA112" s="103" t="str">
        <f t="shared" si="53"/>
        <v>Требуются кол-во и брутто</v>
      </c>
      <c r="BB112" s="107">
        <v>3362.4</v>
      </c>
      <c r="BC112" s="125" t="str">
        <f t="shared" si="54"/>
        <v>Требуются кол-во и цена</v>
      </c>
      <c r="BD112" s="98">
        <f>IF(A112&lt;&gt;"",IF(_xlfn.XLOOKUP(A112,'1C'!A:A,'1C'!A:A,0,0)&gt;0,1,0),"")</f>
        <v>1</v>
      </c>
      <c r="BE112" s="98">
        <f>IF(C112&lt;&gt;"",IF(_xlfn.XLOOKUP(TEXT(C112,"###"),'1C'!W:W,'1C'!D:D,0,0)&gt;0,0,1),"")</f>
        <v>0</v>
      </c>
      <c r="BF112" s="98">
        <f t="shared" si="55"/>
        <v>0</v>
      </c>
    </row>
    <row r="113" spans="1:58" ht="98.1" customHeight="1">
      <c r="A113" s="103" t="str">
        <f t="shared" si="48"/>
        <v>684010232</v>
      </c>
      <c r="B113" s="98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02-092-05</v>
      </c>
      <c r="C113" s="104" t="s">
        <v>6460</v>
      </c>
      <c r="D113" s="103" t="str">
        <f>IF(A113&lt;&gt;"",_xlfn.XLOOKUP(C113,'1C'!W:W,'1C'!X:X,"",0),"")</f>
        <v>HATTERAS EF</v>
      </c>
      <c r="E113" s="103" t="str">
        <f>IF(F113&lt;&gt;"",IFERROR(VLOOKUP(F113,Категории!A:B,2,0),""),"Требуется категория")</f>
        <v>Кепки</v>
      </c>
      <c r="F113" s="103" t="str">
        <f>IF(A113&lt;&gt;"",IF(BD113&gt;0,_xlfn.XLOOKUP(A113,'1C'!A:A,'1C'!J:J,"",0),_xlfn.XLOOKUP(C113,'1C'!W:W,'1C'!J:J,"",0)),"")</f>
        <v>Кепка с ушками</v>
      </c>
      <c r="G113" s="102" t="str">
        <f>IF(C113&lt;&gt;"",IF(BD113&gt;0,_xlfn.XLOOKUP(A113,'1C'!A:A,'1C'!L:L,"",0),_xlfn.XLOOKUP(C113,'1C'!W:W,'1C'!L:L,"",0)),"")</f>
        <v>Stetson</v>
      </c>
      <c r="H113" s="103" t="str">
        <f>IF(A113&lt;&gt;"",_xlfn.XLOOKUP(A113,'1C'!A:A,'1C'!M:M,_xlfn.XLOOKUP(C113,'1C'!W:W,'1C'!M:M,"",0),0),"")</f>
        <v>всесезон</v>
      </c>
      <c r="J113" s="103" t="str">
        <f>_xlfn.LET(_xlpm.itemName,_xlfn.XLOOKUP(A113,'1C'!A:A,'1C'!D:D,"",0),IFERROR(MID(_xlpm.itemName,FIND(" ",_xlpm.itemName)+1,FIND("арт.",_xlpm.itemName)-(FIND(" ",_xlpm.itemName)+2)),""))</f>
        <v>STETSON</v>
      </c>
      <c r="K113" s="108">
        <v>32</v>
      </c>
      <c r="L113" s="146" t="str">
        <f>IF(K113&lt;&gt;"",IFERROR(VLOOKUP(A113,'1C'!A:X,8,0),IFERROR(VLOOKUP(K113,Colors!D:E,2,0),"")),"")</f>
        <v>темно-серый</v>
      </c>
      <c r="M113" s="126" t="str">
        <f>IF(K113&lt;&gt;"",_xlfn.XLOOKUP(A113,'1C'!A:A,'1C'!R:R,"",0),"")</f>
        <v>оранжевый</v>
      </c>
      <c r="N113" s="101"/>
      <c r="O113" s="101"/>
      <c r="P113" s="101"/>
      <c r="Q113" s="145" t="str">
        <f>IF(A113&lt;&gt;"",_xlfn.XLOOKUP(A113,'1C'!A:A,'1C'!I:I,_xlfn.XLOOKUP(C113,'1C'!W:W,'1C'!I:I,"",0),0),"")</f>
        <v>75% шерсть - 20% полиамид - 5% кашемир / Подклад: 100% полиэстер</v>
      </c>
      <c r="R113" s="101"/>
      <c r="S113" s="102" t="str">
        <f>_xlfn.LET(_xlpm.RES,IF(A113&lt;&gt;"",_xlfn.XLOOKUP(A113,'1C'!A:A,'1C'!N:N,_xlfn.XLOOKUP(C113,'1C'!W:W,'1C'!N:N,"",0),0),""),IF(_xlpm.RES=0,"",_xlpm.RES))</f>
        <v>шерстяные</v>
      </c>
      <c r="T113" s="103" t="s">
        <v>15</v>
      </c>
      <c r="U113" s="103" t="str">
        <f>IF(A113&lt;&gt;"",_xlfn.XLOOKUP(A113,'1C'!A:A,'1C'!K:K,_xlfn.XLOOKUP(C113,'1C'!W:W,'1C'!K:K,"",0),0),"")</f>
        <v>Унисекс</v>
      </c>
      <c r="V113" s="99" t="str">
        <f>_xlfn.XLOOKUP($A113,Лист1!$A:$A,Лист1!G:G,"",0)</f>
        <v/>
      </c>
      <c r="Y113" s="99" t="str">
        <f>_xlfn.XLOOKUP($A113,Лист1!$A:$A,Лист1!H:H,"",0)</f>
        <v/>
      </c>
      <c r="Z113" s="99" t="str">
        <f>_xlfn.XLOOKUP($A113,Лист1!$A:$A,Лист1!I:I,"",0)</f>
        <v/>
      </c>
      <c r="AA113" s="99" t="str">
        <f>_xlfn.XLOOKUP($A113,Лист1!$A:$A,Лист1!J:J,"",0)</f>
        <v/>
      </c>
      <c r="AB113" s="99" t="str">
        <f>_xlfn.XLOOKUP($A113,Лист1!$A:$A,Лист1!K:K,"",0)</f>
        <v/>
      </c>
      <c r="AC113" s="99" t="str">
        <f>_xlfn.XLOOKUP($A113,Лист1!$A:$A,Лист1!L:L,"",0)</f>
        <v/>
      </c>
      <c r="AD113" s="99" t="str">
        <f>_xlfn.XLOOKUP($A113,Лист1!$A:$A,Лист1!M:M,"",0)</f>
        <v/>
      </c>
      <c r="AE113" s="99" t="str">
        <f>_xlfn.XLOOKUP($A113,Лист1!$A:$A,Лист1!N:N,"",0)</f>
        <v/>
      </c>
      <c r="AF113" s="99" t="str">
        <f>_xlfn.XLOOKUP($A113,Лист1!$A:$A,Лист1!O:O,"",0)</f>
        <v/>
      </c>
      <c r="AG113" s="99" t="str">
        <f>_xlfn.XLOOKUP($A113,Лист1!$A:$A,Лист1!P:P,"",0)</f>
        <v/>
      </c>
      <c r="AH113" s="99" t="str">
        <f>_xlfn.XLOOKUP($A113,Лист1!$A:$A,Лист1!Q:Q,"",0)</f>
        <v/>
      </c>
      <c r="AT113" s="103" t="str">
        <f t="shared" si="49"/>
        <v/>
      </c>
      <c r="AU113" s="103" t="str">
        <f>IF(A113&lt;&gt;"",_xlfn.XLOOKUP(_xlfn.XLOOKUP(A113,'1C'!A:A,'1C'!O:O,_xlfn.XLOOKUP(C113,'1C'!W:W,'1C'!O:O,"",0),0),Settings!N:N,Settings!O:O,"",0),"")</f>
        <v>BG</v>
      </c>
      <c r="AV113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3" s="103" t="str">
        <f t="shared" ca="1" si="47"/>
        <v>Болгария</v>
      </c>
      <c r="AX113" s="106">
        <f t="shared" si="50"/>
        <v>0.1</v>
      </c>
      <c r="AY113" s="103">
        <f t="shared" si="51"/>
        <v>0.15000000000000002</v>
      </c>
      <c r="AZ113" s="103" t="str">
        <f t="shared" si="52"/>
        <v>Требуются кол-во и нетто</v>
      </c>
      <c r="BA113" s="103" t="str">
        <f t="shared" si="53"/>
        <v>Требуются кол-во и брутто</v>
      </c>
      <c r="BB113" s="107">
        <v>3782.8799999999997</v>
      </c>
      <c r="BC113" s="125" t="str">
        <f t="shared" si="54"/>
        <v>Требуются кол-во и цена</v>
      </c>
      <c r="BD113" s="98">
        <f>IF(A113&lt;&gt;"",IF(_xlfn.XLOOKUP(A113,'1C'!A:A,'1C'!A:A,0,0)&gt;0,1,0),"")</f>
        <v>1</v>
      </c>
      <c r="BE113" s="98">
        <f>IF(C113&lt;&gt;"",IF(_xlfn.XLOOKUP(TEXT(C113,"###"),'1C'!W:W,'1C'!D:D,0,0)&gt;0,0,1),"")</f>
        <v>0</v>
      </c>
      <c r="BF113" s="98">
        <f t="shared" si="55"/>
        <v>0</v>
      </c>
    </row>
    <row r="114" spans="1:58" ht="107.25" customHeight="1">
      <c r="A114" s="103" t="str">
        <f t="shared" si="48"/>
        <v>88101011</v>
      </c>
      <c r="B114" s="98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02-073-09</v>
      </c>
      <c r="C114" s="104" t="s">
        <v>6461</v>
      </c>
      <c r="D114" s="103" t="str">
        <f>IF(A114&lt;&gt;"",_xlfn.XLOOKUP(C114,'1C'!W:W,'1C'!X:X,"",0),"")</f>
        <v>DOCKER</v>
      </c>
      <c r="E114" s="103" t="str">
        <f>IF(F114&lt;&gt;"",IFERROR(VLOOKUP(F114,Категории!A:B,2,0),""),"Требуется категория")</f>
        <v>Шапки</v>
      </c>
      <c r="F114" s="103" t="str">
        <f>IF(A114&lt;&gt;"",IF(BD114&gt;0,_xlfn.XLOOKUP(A114,'1C'!A:A,'1C'!J:J,"",0),_xlfn.XLOOKUP(C114,'1C'!W:W,'1C'!J:J,"",0)),"")</f>
        <v>Шапка докер</v>
      </c>
      <c r="G114" s="102" t="str">
        <f>IF(C114&lt;&gt;"",IF(BD114&gt;0,_xlfn.XLOOKUP(A114,'1C'!A:A,'1C'!L:L,"",0),_xlfn.XLOOKUP(C114,'1C'!W:W,'1C'!L:L,"",0)),"")</f>
        <v>Stetson</v>
      </c>
      <c r="H114" s="103" t="str">
        <f>IF(A114&lt;&gt;"",_xlfn.XLOOKUP(A114,'1C'!A:A,'1C'!M:M,_xlfn.XLOOKUP(C114,'1C'!W:W,'1C'!M:M,"",0),0),"")</f>
        <v>зимний</v>
      </c>
      <c r="J114" s="103" t="str">
        <f>_xlfn.LET(_xlpm.itemName,_xlfn.XLOOKUP(A114,'1C'!A:A,'1C'!D:D,"",0),IFERROR(MID(_xlpm.itemName,FIND(" ",_xlpm.itemName)+1,FIND("арт.",_xlpm.itemName)-(FIND(" ",_xlpm.itemName)+2)),""))</f>
        <v>STETSON</v>
      </c>
      <c r="K114" s="108">
        <v>1</v>
      </c>
      <c r="L114" s="147" t="str">
        <f>IF(K114&lt;&gt;"",IFERROR(VLOOKUP(A114,'1C'!A:X,8,0),IFERROR(VLOOKUP(K114,Colors!D:E,2,0),"")),"")</f>
        <v>черный</v>
      </c>
      <c r="M114" s="126" t="str">
        <f>IF(K114&lt;&gt;"",_xlfn.XLOOKUP(A114,'1C'!A:A,'1C'!R:R,"",0),"")</f>
        <v>черный</v>
      </c>
      <c r="N114" s="101"/>
      <c r="O114" s="101"/>
      <c r="P114" s="101"/>
      <c r="Q114" s="145" t="str">
        <f>IF(A114&lt;&gt;"",_xlfn.XLOOKUP(A114,'1C'!A:A,'1C'!I:I,_xlfn.XLOOKUP(C114,'1C'!W:W,'1C'!I:I,"",0),0),"")</f>
        <v>75% шерсть - 20% полиамид - 5% кашемир</v>
      </c>
      <c r="R114" s="101"/>
      <c r="S114" s="102" t="str">
        <f>_xlfn.LET(_xlpm.RES,IF(A114&lt;&gt;"",_xlfn.XLOOKUP(A114,'1C'!A:A,'1C'!N:N,_xlfn.XLOOKUP(C114,'1C'!W:W,'1C'!N:N,"",0),0),""),IF(_xlpm.RES=0,"",_xlpm.RES))</f>
        <v>шерстяные</v>
      </c>
      <c r="T114" s="103" t="s">
        <v>15</v>
      </c>
      <c r="U114" s="103" t="str">
        <f>IF(A114&lt;&gt;"",_xlfn.XLOOKUP(A114,'1C'!A:A,'1C'!K:K,_xlfn.XLOOKUP(C114,'1C'!W:W,'1C'!K:K,"",0),0),"")</f>
        <v>Унисекс</v>
      </c>
      <c r="V114" s="99" t="str">
        <f>_xlfn.XLOOKUP($A114,Лист1!$A:$A,Лист1!G:G,"",0)</f>
        <v/>
      </c>
      <c r="Y114" s="99" t="str">
        <f>_xlfn.XLOOKUP($A114,Лист1!$A:$A,Лист1!H:H,"",0)</f>
        <v/>
      </c>
      <c r="Z114" s="99" t="str">
        <f>_xlfn.XLOOKUP($A114,Лист1!$A:$A,Лист1!I:I,"",0)</f>
        <v/>
      </c>
      <c r="AA114" s="99" t="str">
        <f>_xlfn.XLOOKUP($A114,Лист1!$A:$A,Лист1!J:J,"",0)</f>
        <v/>
      </c>
      <c r="AB114" s="99" t="str">
        <f>_xlfn.XLOOKUP($A114,Лист1!$A:$A,Лист1!K:K,"",0)</f>
        <v/>
      </c>
      <c r="AC114" s="99" t="str">
        <f>_xlfn.XLOOKUP($A114,Лист1!$A:$A,Лист1!L:L,"",0)</f>
        <v/>
      </c>
      <c r="AD114" s="99" t="str">
        <f>_xlfn.XLOOKUP($A114,Лист1!$A:$A,Лист1!M:M,"",0)</f>
        <v/>
      </c>
      <c r="AE114" s="99" t="str">
        <f>_xlfn.XLOOKUP($A114,Лист1!$A:$A,Лист1!N:N,"",0)</f>
        <v/>
      </c>
      <c r="AF114" s="99" t="str">
        <f>_xlfn.XLOOKUP($A114,Лист1!$A:$A,Лист1!O:O,"",0)</f>
        <v/>
      </c>
      <c r="AG114" s="99" t="str">
        <f>_xlfn.XLOOKUP($A114,Лист1!$A:$A,Лист1!P:P,"",0)</f>
        <v/>
      </c>
      <c r="AH114" s="99" t="str">
        <f>_xlfn.XLOOKUP($A114,Лист1!$A:$A,Лист1!Q:Q,"",0)</f>
        <v/>
      </c>
      <c r="AT114" s="103" t="str">
        <f t="shared" si="49"/>
        <v/>
      </c>
      <c r="AU114" s="103" t="str">
        <f>IF(A114&lt;&gt;"",_xlfn.XLOOKUP(_xlfn.XLOOKUP(A114,'1C'!A:A,'1C'!O:O,_xlfn.XLOOKUP(C114,'1C'!W:W,'1C'!O:O,"",0),0),Settings!N:N,Settings!O:O,"",0),"")</f>
        <v>BG</v>
      </c>
      <c r="AV11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4" s="103" t="str">
        <f t="shared" ca="1" si="47"/>
        <v>Болгария</v>
      </c>
      <c r="AX114" s="106">
        <f t="shared" si="50"/>
        <v>0.1</v>
      </c>
      <c r="AY114" s="103">
        <f t="shared" si="51"/>
        <v>0.15000000000000002</v>
      </c>
      <c r="AZ114" s="103" t="str">
        <f t="shared" si="52"/>
        <v>Требуются кол-во и нетто</v>
      </c>
      <c r="BA114" s="103" t="str">
        <f t="shared" si="53"/>
        <v>Требуются кол-во и брутто</v>
      </c>
      <c r="BB114" s="107">
        <v>2509.92</v>
      </c>
      <c r="BC114" s="125" t="str">
        <f t="shared" si="54"/>
        <v>Требуются кол-во и цена</v>
      </c>
      <c r="BD114" s="98">
        <f>IF(A114&lt;&gt;"",IF(_xlfn.XLOOKUP(A114,'1C'!A:A,'1C'!A:A,0,0)&gt;0,1,0),"")</f>
        <v>1</v>
      </c>
      <c r="BE114" s="98">
        <f>IF(C114&lt;&gt;"",IF(_xlfn.XLOOKUP(TEXT(C114,"###"),'1C'!W:W,'1C'!D:D,0,0)&gt;0,0,1),"")</f>
        <v>0</v>
      </c>
      <c r="BF114" s="98">
        <f t="shared" si="55"/>
        <v>0</v>
      </c>
    </row>
    <row r="115" spans="1:58" ht="101.45" customHeight="1">
      <c r="A115" s="103" t="str">
        <f t="shared" si="48"/>
        <v>881010132</v>
      </c>
      <c r="B115" s="98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02-260-05</v>
      </c>
      <c r="C115" s="104" t="s">
        <v>6461</v>
      </c>
      <c r="D115" s="103" t="str">
        <f>IF(A115&lt;&gt;"",_xlfn.XLOOKUP(C115,'1C'!W:W,'1C'!X:X,"",0),"")</f>
        <v>DOCKER</v>
      </c>
      <c r="E115" s="103" t="str">
        <f>IF(F115&lt;&gt;"",IFERROR(VLOOKUP(F115,Категории!A:B,2,0),""),"Требуется категория")</f>
        <v>Шапки</v>
      </c>
      <c r="F115" s="103" t="str">
        <f>IF(A115&lt;&gt;"",IF(BD115&gt;0,_xlfn.XLOOKUP(A115,'1C'!A:A,'1C'!J:J,"",0),_xlfn.XLOOKUP(C115,'1C'!W:W,'1C'!J:J,"",0)),"")</f>
        <v>Шапка докер</v>
      </c>
      <c r="G115" s="102" t="str">
        <f>IF(C115&lt;&gt;"",IF(BD115&gt;0,_xlfn.XLOOKUP(A115,'1C'!A:A,'1C'!L:L,"",0),_xlfn.XLOOKUP(C115,'1C'!W:W,'1C'!L:L,"",0)),"")</f>
        <v>Stetson</v>
      </c>
      <c r="H115" s="103" t="str">
        <f>IF(A115&lt;&gt;"",_xlfn.XLOOKUP(A115,'1C'!A:A,'1C'!M:M,_xlfn.XLOOKUP(C115,'1C'!W:W,'1C'!M:M,"",0),0),"")</f>
        <v>зимний</v>
      </c>
      <c r="J115" s="103" t="str">
        <f>_xlfn.LET(_xlpm.itemName,_xlfn.XLOOKUP(A115,'1C'!A:A,'1C'!D:D,"",0),IFERROR(MID(_xlpm.itemName,FIND(" ",_xlpm.itemName)+1,FIND("арт.",_xlpm.itemName)-(FIND(" ",_xlpm.itemName)+2)),""))</f>
        <v>STETSON</v>
      </c>
      <c r="K115" s="108">
        <v>32</v>
      </c>
      <c r="L115" s="147" t="str">
        <f>IF(K115&lt;&gt;"",IFERROR(VLOOKUP(A115,'1C'!A:X,8,0),IFERROR(VLOOKUP(K115,Colors!D:E,2,0),"")),"")</f>
        <v>темно-серый</v>
      </c>
      <c r="M115" s="126" t="str">
        <f>IF(K115&lt;&gt;"",_xlfn.XLOOKUP(A115,'1C'!A:A,'1C'!R:R,"",0),"")</f>
        <v>серый</v>
      </c>
      <c r="N115" s="101"/>
      <c r="O115" s="101"/>
      <c r="P115" s="101"/>
      <c r="Q115" s="145" t="str">
        <f>IF(A115&lt;&gt;"",_xlfn.XLOOKUP(A115,'1C'!A:A,'1C'!I:I,_xlfn.XLOOKUP(C115,'1C'!W:W,'1C'!I:I,"",0),0),"")</f>
        <v>75% шерсть - 20% полиамид - 5% кашемир</v>
      </c>
      <c r="R115" s="101"/>
      <c r="S115" s="102" t="str">
        <f>_xlfn.LET(_xlpm.RES,IF(A115&lt;&gt;"",_xlfn.XLOOKUP(A115,'1C'!A:A,'1C'!N:N,_xlfn.XLOOKUP(C115,'1C'!W:W,'1C'!N:N,"",0),0),""),IF(_xlpm.RES=0,"",_xlpm.RES))</f>
        <v>шерстяные</v>
      </c>
      <c r="T115" s="103" t="s">
        <v>15</v>
      </c>
      <c r="U115" s="103" t="str">
        <f>IF(A115&lt;&gt;"",_xlfn.XLOOKUP(A115,'1C'!A:A,'1C'!K:K,_xlfn.XLOOKUP(C115,'1C'!W:W,'1C'!K:K,"",0),0),"")</f>
        <v>Унисекс</v>
      </c>
      <c r="V115" s="99" t="str">
        <f>_xlfn.XLOOKUP($A115,Лист1!$A:$A,Лист1!G:G,"",0)</f>
        <v/>
      </c>
      <c r="Y115" s="99" t="str">
        <f>_xlfn.XLOOKUP($A115,Лист1!$A:$A,Лист1!H:H,"",0)</f>
        <v/>
      </c>
      <c r="Z115" s="99" t="str">
        <f>_xlfn.XLOOKUP($A115,Лист1!$A:$A,Лист1!I:I,"",0)</f>
        <v/>
      </c>
      <c r="AA115" s="99" t="str">
        <f>_xlfn.XLOOKUP($A115,Лист1!$A:$A,Лист1!J:J,"",0)</f>
        <v/>
      </c>
      <c r="AB115" s="99" t="str">
        <f>_xlfn.XLOOKUP($A115,Лист1!$A:$A,Лист1!K:K,"",0)</f>
        <v/>
      </c>
      <c r="AC115" s="99" t="str">
        <f>_xlfn.XLOOKUP($A115,Лист1!$A:$A,Лист1!L:L,"",0)</f>
        <v/>
      </c>
      <c r="AD115" s="99" t="str">
        <f>_xlfn.XLOOKUP($A115,Лист1!$A:$A,Лист1!M:M,"",0)</f>
        <v/>
      </c>
      <c r="AE115" s="99" t="str">
        <f>_xlfn.XLOOKUP($A115,Лист1!$A:$A,Лист1!N:N,"",0)</f>
        <v/>
      </c>
      <c r="AF115" s="99" t="str">
        <f>_xlfn.XLOOKUP($A115,Лист1!$A:$A,Лист1!O:O,"",0)</f>
        <v/>
      </c>
      <c r="AG115" s="99" t="str">
        <f>_xlfn.XLOOKUP($A115,Лист1!$A:$A,Лист1!P:P,"",0)</f>
        <v/>
      </c>
      <c r="AH115" s="99" t="str">
        <f>_xlfn.XLOOKUP($A115,Лист1!$A:$A,Лист1!Q:Q,"",0)</f>
        <v/>
      </c>
      <c r="AT115" s="103" t="str">
        <f t="shared" si="49"/>
        <v/>
      </c>
      <c r="AU115" s="103" t="str">
        <f>IF(A115&lt;&gt;"",_xlfn.XLOOKUP(_xlfn.XLOOKUP(A115,'1C'!A:A,'1C'!O:O,_xlfn.XLOOKUP(C115,'1C'!W:W,'1C'!O:O,"",0),0),Settings!N:N,Settings!O:O,"",0),"")</f>
        <v>BG</v>
      </c>
      <c r="AV11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5" s="103" t="str">
        <f t="shared" ca="1" si="47"/>
        <v>Болгария</v>
      </c>
      <c r="AX115" s="106">
        <f t="shared" si="50"/>
        <v>0.1</v>
      </c>
      <c r="AY115" s="103">
        <f t="shared" si="51"/>
        <v>0.15000000000000002</v>
      </c>
      <c r="AZ115" s="103" t="str">
        <f t="shared" si="52"/>
        <v>Требуются кол-во и нетто</v>
      </c>
      <c r="BA115" s="103" t="str">
        <f t="shared" si="53"/>
        <v>Требуются кол-во и брутто</v>
      </c>
      <c r="BB115" s="107">
        <v>2509.92</v>
      </c>
      <c r="BC115" s="125" t="str">
        <f t="shared" si="54"/>
        <v>Требуются кол-во и цена</v>
      </c>
      <c r="BD115" s="98">
        <f>IF(A115&lt;&gt;"",IF(_xlfn.XLOOKUP(A115,'1C'!A:A,'1C'!A:A,0,0)&gt;0,1,0),"")</f>
        <v>1</v>
      </c>
      <c r="BE115" s="98">
        <f>IF(C115&lt;&gt;"",IF(_xlfn.XLOOKUP(TEXT(C115,"###"),'1C'!W:W,'1C'!D:D,0,0)&gt;0,0,1),"")</f>
        <v>0</v>
      </c>
      <c r="BF115" s="98">
        <f t="shared" si="55"/>
        <v>0</v>
      </c>
    </row>
    <row r="116" spans="1:58" ht="98.1" customHeight="1">
      <c r="A116" s="103" t="str">
        <f t="shared" si="48"/>
        <v>11101021</v>
      </c>
      <c r="B116" s="98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02-420-09</v>
      </c>
      <c r="C116" s="104" t="s">
        <v>6462</v>
      </c>
      <c r="D116" s="103" t="str">
        <f>IF(A116&lt;&gt;"",_xlfn.XLOOKUP(C116,'1C'!W:W,'1C'!X:X,"",0),"")</f>
        <v>TRILBY WOOLFELT</v>
      </c>
      <c r="E116" s="103" t="str">
        <f>IF(F116&lt;&gt;"",IFERROR(VLOOKUP(F116,Категории!A:B,2,0),""),"Требуется категория")</f>
        <v>Шляпы</v>
      </c>
      <c r="F116" s="103" t="str">
        <f>IF(A116&lt;&gt;"",IF(BD116&gt;0,_xlfn.XLOOKUP(A116,'1C'!A:A,'1C'!J:J,"",0),_xlfn.XLOOKUP(C116,'1C'!W:W,'1C'!J:J,"",0)),"")</f>
        <v>Шляпа трилби</v>
      </c>
      <c r="G116" s="102" t="str">
        <f>IF(C116&lt;&gt;"",IF(BD116&gt;0,_xlfn.XLOOKUP(A116,'1C'!A:A,'1C'!L:L,"",0),_xlfn.XLOOKUP(C116,'1C'!W:W,'1C'!L:L,"",0)),"")</f>
        <v>Stetson</v>
      </c>
      <c r="H116" s="103" t="str">
        <f>IF(A116&lt;&gt;"",_xlfn.XLOOKUP(A116,'1C'!A:A,'1C'!M:M,_xlfn.XLOOKUP(C116,'1C'!W:W,'1C'!M:M,"",0),0),"")</f>
        <v>всесезон</v>
      </c>
      <c r="J116" s="103" t="str">
        <f>_xlfn.LET(_xlpm.itemName,_xlfn.XLOOKUP(A116,'1C'!A:A,'1C'!D:D,"",0),IFERROR(MID(_xlpm.itemName,FIND(" ",_xlpm.itemName)+1,FIND("арт.",_xlpm.itemName)-(FIND(" ",_xlpm.itemName)+2)),""))</f>
        <v>STETSON</v>
      </c>
      <c r="K116" s="108">
        <v>1</v>
      </c>
      <c r="L116" s="147" t="str">
        <f>IF(K116&lt;&gt;"",IFERROR(VLOOKUP(A116,'1C'!A:X,8,0),IFERROR(VLOOKUP(K116,Colors!D:E,2,0),"")),"")</f>
        <v>черный</v>
      </c>
      <c r="M116" s="126" t="str">
        <f>IF(K116&lt;&gt;"",_xlfn.XLOOKUP(A116,'1C'!A:A,'1C'!R:R,"",0),"")</f>
        <v>черный</v>
      </c>
      <c r="N116" s="101"/>
      <c r="O116" s="101"/>
      <c r="P116" s="101"/>
      <c r="Q116" s="102" t="str">
        <f>IF(A116&lt;&gt;"",_xlfn.XLOOKUP(A116,'1C'!A:A,'1C'!I:I,_xlfn.XLOOKUP(C116,'1C'!W:W,'1C'!I:I,"",0),0),"")</f>
        <v>75% шерсть - 25% полиамид</v>
      </c>
      <c r="R116" s="101"/>
      <c r="S116" s="102" t="str">
        <f>_xlfn.LET(_xlpm.RES,IF(A116&lt;&gt;"",_xlfn.XLOOKUP(A116,'1C'!A:A,'1C'!N:N,_xlfn.XLOOKUP(C116,'1C'!W:W,'1C'!N:N,"",0),0),""),IF(_xlpm.RES=0,"",_xlpm.RES))</f>
        <v>шерстяные</v>
      </c>
      <c r="T116" s="103" t="s">
        <v>31</v>
      </c>
      <c r="U116" s="103" t="str">
        <f>IF(A116&lt;&gt;"",_xlfn.XLOOKUP(A116,'1C'!A:A,'1C'!K:K,_xlfn.XLOOKUP(C116,'1C'!W:W,'1C'!K:K,"",0),0),"")</f>
        <v>Унисекс</v>
      </c>
      <c r="V116" s="99" t="str">
        <f>_xlfn.XLOOKUP($A116,Лист1!$A:$A,Лист1!G:G,"",0)</f>
        <v/>
      </c>
      <c r="Y116" s="99" t="str">
        <f>_xlfn.XLOOKUP($A116,Лист1!$A:$A,Лист1!H:H,"",0)</f>
        <v/>
      </c>
      <c r="Z116" s="99" t="str">
        <f>_xlfn.XLOOKUP($A116,Лист1!$A:$A,Лист1!I:I,"",0)</f>
        <v/>
      </c>
      <c r="AA116" s="99" t="str">
        <f>_xlfn.XLOOKUP($A116,Лист1!$A:$A,Лист1!J:J,"",0)</f>
        <v/>
      </c>
      <c r="AB116" s="99" t="str">
        <f>_xlfn.XLOOKUP($A116,Лист1!$A:$A,Лист1!K:K,"",0)</f>
        <v/>
      </c>
      <c r="AC116" s="99" t="str">
        <f>_xlfn.XLOOKUP($A116,Лист1!$A:$A,Лист1!L:L,"",0)</f>
        <v/>
      </c>
      <c r="AD116" s="99" t="str">
        <f>_xlfn.XLOOKUP($A116,Лист1!$A:$A,Лист1!M:M,"",0)</f>
        <v/>
      </c>
      <c r="AE116" s="99" t="str">
        <f>_xlfn.XLOOKUP($A116,Лист1!$A:$A,Лист1!N:N,"",0)</f>
        <v/>
      </c>
      <c r="AF116" s="99" t="str">
        <f>_xlfn.XLOOKUP($A116,Лист1!$A:$A,Лист1!O:O,"",0)</f>
        <v/>
      </c>
      <c r="AG116" s="99" t="str">
        <f>_xlfn.XLOOKUP($A116,Лист1!$A:$A,Лист1!P:P,"",0)</f>
        <v/>
      </c>
      <c r="AH116" s="99" t="str">
        <f>_xlfn.XLOOKUP($A116,Лист1!$A:$A,Лист1!Q:Q,"",0)</f>
        <v/>
      </c>
      <c r="AT116" s="103" t="str">
        <f t="shared" si="49"/>
        <v/>
      </c>
      <c r="AU116" s="103" t="str">
        <f>IF(A116&lt;&gt;"",_xlfn.XLOOKUP(_xlfn.XLOOKUP(A116,'1C'!A:A,'1C'!O:O,_xlfn.XLOOKUP(C116,'1C'!W:W,'1C'!O:O,"",0),0),Settings!N:N,Settings!O:O,"",0),"")</f>
        <v>IT</v>
      </c>
      <c r="AV116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6" s="103" t="str">
        <f t="shared" ca="1" si="47"/>
        <v>Италия</v>
      </c>
      <c r="AX116" s="106">
        <f t="shared" si="50"/>
        <v>0.1</v>
      </c>
      <c r="AY116" s="103">
        <f t="shared" si="51"/>
        <v>0.15000000000000002</v>
      </c>
      <c r="AZ116" s="103" t="str">
        <f t="shared" si="52"/>
        <v>Требуются кол-во и нетто</v>
      </c>
      <c r="BA116" s="103" t="str">
        <f t="shared" si="53"/>
        <v>Требуются кол-во и брутто</v>
      </c>
      <c r="BB116" s="107">
        <v>3362.4</v>
      </c>
      <c r="BC116" s="125" t="str">
        <f t="shared" si="54"/>
        <v>Требуются кол-во и цена</v>
      </c>
      <c r="BD116" s="98">
        <f>IF(A116&lt;&gt;"",IF(_xlfn.XLOOKUP(A116,'1C'!A:A,'1C'!A:A,0,0)&gt;0,1,0),"")</f>
        <v>1</v>
      </c>
      <c r="BE116" s="98">
        <f>IF(C116&lt;&gt;"",IF(_xlfn.XLOOKUP(TEXT(C116,"###"),'1C'!W:W,'1C'!D:D,0,0)&gt;0,0,1),"")</f>
        <v>0</v>
      </c>
      <c r="BF116" s="98">
        <f t="shared" si="55"/>
        <v>0</v>
      </c>
    </row>
    <row r="117" spans="1:58" ht="98.1" customHeight="1">
      <c r="A117" s="103" t="str">
        <f t="shared" si="48"/>
        <v>16901021</v>
      </c>
      <c r="B117" s="98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02-568-09</v>
      </c>
      <c r="C117" s="104" t="s">
        <v>6463</v>
      </c>
      <c r="D117" s="103" t="str">
        <f>IF(A117&lt;&gt;"",_xlfn.XLOOKUP(C117,'1C'!W:W,'1C'!X:X,"",0),"")</f>
        <v>PORK PIE WOOL</v>
      </c>
      <c r="E117" s="103" t="str">
        <f>IF(F117&lt;&gt;"",IFERROR(VLOOKUP(F117,Категории!A:B,2,0),""),"Требуется категория")</f>
        <v>Шляпы</v>
      </c>
      <c r="F117" s="103" t="str">
        <f>IF(A117&lt;&gt;"",IF(BD117&gt;0,_xlfn.XLOOKUP(A117,'1C'!A:A,'1C'!J:J,"",0),_xlfn.XLOOKUP(C117,'1C'!W:W,'1C'!J:J,"",0)),"")</f>
        <v>Шляпа поркпай</v>
      </c>
      <c r="G117" s="102" t="str">
        <f>IF(C117&lt;&gt;"",IF(BD117&gt;0,_xlfn.XLOOKUP(A117,'1C'!A:A,'1C'!L:L,"",0),_xlfn.XLOOKUP(C117,'1C'!W:W,'1C'!L:L,"",0)),"")</f>
        <v>Stetson</v>
      </c>
      <c r="H117" s="103" t="str">
        <f>IF(A117&lt;&gt;"",_xlfn.XLOOKUP(A117,'1C'!A:A,'1C'!M:M,_xlfn.XLOOKUP(C117,'1C'!W:W,'1C'!M:M,"",0),0),"")</f>
        <v>всесезон</v>
      </c>
      <c r="J117" s="103" t="str">
        <f>_xlfn.LET(_xlpm.itemName,_xlfn.XLOOKUP(A117,'1C'!A:A,'1C'!D:D,"",0),IFERROR(MID(_xlpm.itemName,FIND(" ",_xlpm.itemName)+1,FIND("арт.",_xlpm.itemName)-(FIND(" ",_xlpm.itemName)+2)),""))</f>
        <v>STETSON</v>
      </c>
      <c r="K117" s="108">
        <v>1</v>
      </c>
      <c r="L117" s="147" t="str">
        <f>IF(K117&lt;&gt;"",IFERROR(VLOOKUP(A117,'1C'!A:X,8,0),IFERROR(VLOOKUP(K117,Colors!D:E,2,0),"")),"")</f>
        <v>черный</v>
      </c>
      <c r="M117" s="126" t="str">
        <f>IF(K117&lt;&gt;"",_xlfn.XLOOKUP(A117,'1C'!A:A,'1C'!R:R,"",0),"")</f>
        <v>черный</v>
      </c>
      <c r="N117" s="101"/>
      <c r="O117" s="101"/>
      <c r="P117" s="101"/>
      <c r="Q117" s="145" t="str">
        <f>IF(A117&lt;&gt;"",_xlfn.XLOOKUP(A117,'1C'!A:A,'1C'!I:I,_xlfn.XLOOKUP(C117,'1C'!W:W,'1C'!I:I,"",0),0),"")</f>
        <v>75% шерсть - 25% полиамид</v>
      </c>
      <c r="R117" s="101"/>
      <c r="S117" s="102" t="str">
        <f>_xlfn.LET(_xlpm.RES,IF(A117&lt;&gt;"",_xlfn.XLOOKUP(A117,'1C'!A:A,'1C'!N:N,_xlfn.XLOOKUP(C117,'1C'!W:W,'1C'!N:N,"",0),0),""),IF(_xlpm.RES=0,"",_xlpm.RES))</f>
        <v>шерстяные</v>
      </c>
      <c r="T117" s="103" t="s">
        <v>31</v>
      </c>
      <c r="U117" s="103" t="str">
        <f>IF(A117&lt;&gt;"",_xlfn.XLOOKUP(A117,'1C'!A:A,'1C'!K:K,_xlfn.XLOOKUP(C117,'1C'!W:W,'1C'!K:K,"",0),0),"")</f>
        <v>Унисекс</v>
      </c>
      <c r="V117" s="99" t="str">
        <f>_xlfn.XLOOKUP($A117,Лист1!$A:$A,Лист1!G:G,"",0)</f>
        <v/>
      </c>
      <c r="Y117" s="99" t="str">
        <f>_xlfn.XLOOKUP($A117,Лист1!$A:$A,Лист1!H:H,"",0)</f>
        <v/>
      </c>
      <c r="Z117" s="99" t="str">
        <f>_xlfn.XLOOKUP($A117,Лист1!$A:$A,Лист1!I:I,"",0)</f>
        <v/>
      </c>
      <c r="AA117" s="99" t="str">
        <f>_xlfn.XLOOKUP($A117,Лист1!$A:$A,Лист1!J:J,"",0)</f>
        <v/>
      </c>
      <c r="AB117" s="99" t="str">
        <f>_xlfn.XLOOKUP($A117,Лист1!$A:$A,Лист1!K:K,"",0)</f>
        <v/>
      </c>
      <c r="AC117" s="99" t="str">
        <f>_xlfn.XLOOKUP($A117,Лист1!$A:$A,Лист1!L:L,"",0)</f>
        <v/>
      </c>
      <c r="AD117" s="99" t="str">
        <f>_xlfn.XLOOKUP($A117,Лист1!$A:$A,Лист1!M:M,"",0)</f>
        <v/>
      </c>
      <c r="AE117" s="99" t="str">
        <f>_xlfn.XLOOKUP($A117,Лист1!$A:$A,Лист1!N:N,"",0)</f>
        <v/>
      </c>
      <c r="AF117" s="99" t="str">
        <f>_xlfn.XLOOKUP($A117,Лист1!$A:$A,Лист1!O:O,"",0)</f>
        <v/>
      </c>
      <c r="AG117" s="99" t="str">
        <f>_xlfn.XLOOKUP($A117,Лист1!$A:$A,Лист1!P:P,"",0)</f>
        <v/>
      </c>
      <c r="AH117" s="99" t="str">
        <f>_xlfn.XLOOKUP($A117,Лист1!$A:$A,Лист1!Q:Q,"",0)</f>
        <v/>
      </c>
      <c r="AT117" s="103" t="str">
        <f t="shared" si="49"/>
        <v/>
      </c>
      <c r="AU117" s="103" t="str">
        <f>IF(A117&lt;&gt;"",_xlfn.XLOOKUP(_xlfn.XLOOKUP(A117,'1C'!A:A,'1C'!O:O,_xlfn.XLOOKUP(C117,'1C'!W:W,'1C'!O:O,"",0),0),Settings!N:N,Settings!O:O,"",0),"")</f>
        <v>IT</v>
      </c>
      <c r="AV117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7" s="103" t="str">
        <f t="shared" ca="1" si="47"/>
        <v>Италия</v>
      </c>
      <c r="AX117" s="106">
        <f t="shared" si="50"/>
        <v>0.1</v>
      </c>
      <c r="AY117" s="103">
        <f t="shared" si="51"/>
        <v>0.15000000000000002</v>
      </c>
      <c r="AZ117" s="103" t="str">
        <f t="shared" si="52"/>
        <v>Требуются кол-во и нетто</v>
      </c>
      <c r="BA117" s="103" t="str">
        <f t="shared" si="53"/>
        <v>Требуются кол-во и брутто</v>
      </c>
      <c r="BB117" s="107">
        <v>3362.4</v>
      </c>
      <c r="BC117" s="125" t="str">
        <f t="shared" si="54"/>
        <v>Требуются кол-во и цена</v>
      </c>
      <c r="BD117" s="98">
        <f>IF(A117&lt;&gt;"",IF(_xlfn.XLOOKUP(A117,'1C'!A:A,'1C'!A:A,0,0)&gt;0,1,0),"")</f>
        <v>1</v>
      </c>
      <c r="BE117" s="98">
        <f>IF(C117&lt;&gt;"",IF(_xlfn.XLOOKUP(TEXT(C117,"###"),'1C'!W:W,'1C'!D:D,0,0)&gt;0,0,1),"")</f>
        <v>0</v>
      </c>
      <c r="BF117" s="98">
        <f t="shared" si="55"/>
        <v>0</v>
      </c>
    </row>
    <row r="118" spans="1:58" ht="98.1" customHeight="1">
      <c r="A118" s="103" t="str">
        <f t="shared" si="48"/>
        <v>66401021</v>
      </c>
      <c r="B118" s="98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02-116-09</v>
      </c>
      <c r="C118" s="104" t="s">
        <v>6464</v>
      </c>
      <c r="D118" s="103" t="str">
        <f>IF(A118&lt;&gt;"",_xlfn.XLOOKUP(C118,'1C'!W:W,'1C'!X:X,"",0),"")</f>
        <v>6-PANEL</v>
      </c>
      <c r="E118" s="103" t="str">
        <f>IF(F118&lt;&gt;"",IFERROR(VLOOKUP(F118,Категории!A:B,2,0),""),"Требуется категория")</f>
        <v>Кепки</v>
      </c>
      <c r="F118" s="103" t="str">
        <f>IF(A118&lt;&gt;"",IF(BD118&gt;0,_xlfn.XLOOKUP(A118,'1C'!A:A,'1C'!J:J,"",0),_xlfn.XLOOKUP(C118,'1C'!W:W,'1C'!J:J,"",0)),"")</f>
        <v>Кепка шестиклинка</v>
      </c>
      <c r="G118" s="103" t="str">
        <f>IF(C118&lt;&gt;"",IF(BD118&gt;0,_xlfn.XLOOKUP(A118,'1C'!A:A,'1C'!L:L,"",0),_xlfn.XLOOKUP(C118,'1C'!W:W,'1C'!L:L,"",0)),"")</f>
        <v>Stetson</v>
      </c>
      <c r="H118" s="103" t="str">
        <f>IF(A118&lt;&gt;"",_xlfn.XLOOKUP(A118,'1C'!A:A,'1C'!M:M,_xlfn.XLOOKUP(C118,'1C'!W:W,'1C'!M:M,"",0),0),"")</f>
        <v>всесезон</v>
      </c>
      <c r="J118" s="103" t="str">
        <f>_xlfn.LET(_xlpm.itemName,_xlfn.XLOOKUP(A118,'1C'!A:A,'1C'!D:D,"",0),IFERROR(MID(_xlpm.itemName,FIND(" ",_xlpm.itemName)+1,FIND("арт.",_xlpm.itemName)-(FIND(" ",_xlpm.itemName)+2)),""))</f>
        <v>STETSON</v>
      </c>
      <c r="K118" s="108">
        <v>1</v>
      </c>
      <c r="L118" s="146" t="str">
        <f>IF(K118&lt;&gt;"",IFERROR(VLOOKUP(A118,'1C'!A:X,8,0),IFERROR(VLOOKUP(K118,Colors!D:E,2,0),"")),"")</f>
        <v>черный</v>
      </c>
      <c r="M118" s="103" t="str">
        <f>IF(K118&lt;&gt;"",_xlfn.XLOOKUP(A118,'1C'!A:A,'1C'!R:R,"",0),"")</f>
        <v>черный</v>
      </c>
      <c r="N118" s="101"/>
      <c r="O118" s="101"/>
      <c r="P118" s="101"/>
      <c r="Q118" s="145" t="str">
        <f>IF(A118&lt;&gt;"",_xlfn.XLOOKUP(A118,'1C'!A:A,'1C'!I:I,_xlfn.XLOOKUP(C118,'1C'!W:W,'1C'!I:I,"",0),0),"")</f>
        <v>71% шерсть - 25% хлопок - 4% кашемир</v>
      </c>
      <c r="S118" s="102" t="str">
        <f>_xlfn.LET(_xlpm.RES,IF(A118&lt;&gt;"",_xlfn.XLOOKUP(A118,'1C'!A:A,'1C'!N:N,_xlfn.XLOOKUP(C118,'1C'!W:W,'1C'!N:N,"",0),0),""),IF(_xlpm.RES=0,"",_xlpm.RES))</f>
        <v>шерстяные</v>
      </c>
      <c r="T118" s="103" t="s">
        <v>15</v>
      </c>
      <c r="U118" s="103" t="str">
        <f>IF(A118&lt;&gt;"",_xlfn.XLOOKUP(A118,'1C'!A:A,'1C'!K:K,_xlfn.XLOOKUP(C118,'1C'!W:W,'1C'!K:K,"",0),0),"")</f>
        <v>Унисекс</v>
      </c>
      <c r="V118" s="99" t="str">
        <f>_xlfn.XLOOKUP($A118,Лист1!$A:$A,Лист1!G:G,"",0)</f>
        <v/>
      </c>
      <c r="Y118" s="99" t="str">
        <f>_xlfn.XLOOKUP($A118,Лист1!$A:$A,Лист1!H:H,"",0)</f>
        <v/>
      </c>
      <c r="Z118" s="99" t="str">
        <f>_xlfn.XLOOKUP($A118,Лист1!$A:$A,Лист1!I:I,"",0)</f>
        <v/>
      </c>
      <c r="AA118" s="99" t="str">
        <f>_xlfn.XLOOKUP($A118,Лист1!$A:$A,Лист1!J:J,"",0)</f>
        <v/>
      </c>
      <c r="AB118" s="99" t="str">
        <f>_xlfn.XLOOKUP($A118,Лист1!$A:$A,Лист1!K:K,"",0)</f>
        <v/>
      </c>
      <c r="AC118" s="99" t="str">
        <f>_xlfn.XLOOKUP($A118,Лист1!$A:$A,Лист1!L:L,"",0)</f>
        <v/>
      </c>
      <c r="AD118" s="99" t="str">
        <f>_xlfn.XLOOKUP($A118,Лист1!$A:$A,Лист1!M:M,"",0)</f>
        <v/>
      </c>
      <c r="AE118" s="99" t="str">
        <f>_xlfn.XLOOKUP($A118,Лист1!$A:$A,Лист1!N:N,"",0)</f>
        <v/>
      </c>
      <c r="AF118" s="99" t="str">
        <f>_xlfn.XLOOKUP($A118,Лист1!$A:$A,Лист1!O:O,"",0)</f>
        <v/>
      </c>
      <c r="AG118" s="99" t="str">
        <f>_xlfn.XLOOKUP($A118,Лист1!$A:$A,Лист1!P:P,"",0)</f>
        <v/>
      </c>
      <c r="AH118" s="99" t="str">
        <f>_xlfn.XLOOKUP($A118,Лист1!$A:$A,Лист1!Q:Q,"",0)</f>
        <v/>
      </c>
      <c r="AT118" s="103" t="str">
        <f t="shared" si="49"/>
        <v/>
      </c>
      <c r="AU118" s="103" t="str">
        <f>IF(A118&lt;&gt;"",_xlfn.XLOOKUP(_xlfn.XLOOKUP(A118,'1C'!A:A,'1C'!O:O,_xlfn.XLOOKUP(C118,'1C'!W:W,'1C'!O:O,"",0),0),Settings!N:N,Settings!O:O,"",0),"")</f>
        <v>BG</v>
      </c>
      <c r="AV11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8" s="103" t="str">
        <f t="shared" ca="1" si="47"/>
        <v>Болгария</v>
      </c>
      <c r="AX118" s="106">
        <f t="shared" si="50"/>
        <v>0.1</v>
      </c>
      <c r="AY118" s="103">
        <f t="shared" si="51"/>
        <v>0.15000000000000002</v>
      </c>
      <c r="AZ118" s="103" t="str">
        <f t="shared" si="52"/>
        <v>Требуются кол-во и нетто</v>
      </c>
      <c r="BA118" s="103" t="str">
        <f t="shared" si="53"/>
        <v>Требуются кол-во и брутто</v>
      </c>
      <c r="BB118" s="107">
        <v>3782.8799999999997</v>
      </c>
      <c r="BC118" s="125" t="str">
        <f t="shared" si="54"/>
        <v>Требуются кол-во и цена</v>
      </c>
      <c r="BD118" s="98">
        <f>IF(A118&lt;&gt;"",IF(_xlfn.XLOOKUP(A118,'1C'!A:A,'1C'!A:A,0,0)&gt;0,1,0),"")</f>
        <v>1</v>
      </c>
      <c r="BE118" s="98">
        <f>IF(C118&lt;&gt;"",IF(_xlfn.XLOOKUP(TEXT(C118,"###"),'1C'!W:W,'1C'!D:D,0,0)&gt;0,0,1),"")</f>
        <v>0</v>
      </c>
      <c r="BF118" s="98">
        <f t="shared" si="55"/>
        <v>0</v>
      </c>
    </row>
    <row r="119" spans="1:58" ht="98.1" customHeight="1">
      <c r="A119" s="103" t="str">
        <f t="shared" si="48"/>
        <v>68401062</v>
      </c>
      <c r="B119" s="98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02-122-16</v>
      </c>
      <c r="C119" s="104" t="s">
        <v>6468</v>
      </c>
      <c r="D119" s="103" t="str">
        <f>IF(A119&lt;&gt;"",_xlfn.XLOOKUP(C119,'1C'!W:W,'1C'!X:X,"",0),"")</f>
        <v>HATTERAS</v>
      </c>
      <c r="E119" s="103" t="str">
        <f>IF(F119&lt;&gt;"",IFERROR(VLOOKUP(F119,Категории!A:B,2,0),""),"Требуется категория")</f>
        <v>Кепки</v>
      </c>
      <c r="F119" s="103" t="str">
        <f>IF(A119&lt;&gt;"",IF(BD119&gt;0,_xlfn.XLOOKUP(A119,'1C'!A:A,'1C'!J:J,"",0),_xlfn.XLOOKUP(C119,'1C'!W:W,'1C'!J:J,"",0)),"")</f>
        <v>Кепка восьмиклинка</v>
      </c>
      <c r="G119" s="103" t="str">
        <f>IF(C119&lt;&gt;"",IF(BD119&gt;0,_xlfn.XLOOKUP(A119,'1C'!A:A,'1C'!L:L,"",0),_xlfn.XLOOKUP(C119,'1C'!W:W,'1C'!L:L,"",0)),"")</f>
        <v>Stetson</v>
      </c>
      <c r="H119" s="103" t="str">
        <f>IF(A119&lt;&gt;"",_xlfn.XLOOKUP(A119,'1C'!A:A,'1C'!M:M,_xlfn.XLOOKUP(C119,'1C'!W:W,'1C'!M:M,"",0),0),"")</f>
        <v>всесезон</v>
      </c>
      <c r="J119" s="103" t="str">
        <f>_xlfn.LET(_xlpm.itemName,_xlfn.XLOOKUP(A119,'1C'!A:A,'1C'!D:D,"",0),IFERROR(MID(_xlpm.itemName,FIND(" ",_xlpm.itemName)+1,FIND("арт.",_xlpm.itemName)-(FIND(" ",_xlpm.itemName)+2)),""))</f>
        <v>STETSON</v>
      </c>
      <c r="K119" s="108">
        <v>2</v>
      </c>
      <c r="L119" s="146" t="str">
        <f>IF(K119&lt;&gt;"",IFERROR(VLOOKUP(A119,'1C'!A:X,8,0),IFERROR(VLOOKUP(K119,Colors!D:E,2,0),"")),"")</f>
        <v>темно-синий</v>
      </c>
      <c r="M119" s="103" t="str">
        <f>IF(K119&lt;&gt;"",_xlfn.XLOOKUP(A119,'1C'!A:A,'1C'!R:R,"",0),"")</f>
        <v>синий</v>
      </c>
      <c r="N119" s="101"/>
      <c r="O119" s="101"/>
      <c r="P119" s="101"/>
      <c r="Q119" s="145" t="str">
        <f>IF(A119&lt;&gt;"",_xlfn.XLOOKUP(A119,'1C'!A:A,'1C'!I:I,_xlfn.XLOOKUP(C119,'1C'!W:W,'1C'!I:I,"",0),0),"")</f>
        <v>100% шерсть</v>
      </c>
      <c r="S119" s="102" t="str">
        <f>_xlfn.LET(_xlpm.RES,IF(A119&lt;&gt;"",_xlfn.XLOOKUP(A119,'1C'!A:A,'1C'!N:N,_xlfn.XLOOKUP(C119,'1C'!W:W,'1C'!N:N,"",0),0),""),IF(_xlpm.RES=0,"",_xlpm.RES))</f>
        <v>шерстяные</v>
      </c>
      <c r="T119" s="103" t="s">
        <v>15</v>
      </c>
      <c r="U119" s="103" t="str">
        <f>IF(A119&lt;&gt;"",_xlfn.XLOOKUP(A119,'1C'!A:A,'1C'!K:K,_xlfn.XLOOKUP(C119,'1C'!W:W,'1C'!K:K,"",0),0),"")</f>
        <v>Унисекс</v>
      </c>
      <c r="V119" s="99" t="str">
        <f>_xlfn.XLOOKUP($A119,Лист1!$A:$A,Лист1!G:G,"",0)</f>
        <v/>
      </c>
      <c r="Y119" s="99" t="str">
        <f>_xlfn.XLOOKUP($A119,Лист1!$A:$A,Лист1!H:H,"",0)</f>
        <v/>
      </c>
      <c r="Z119" s="99" t="str">
        <f>_xlfn.XLOOKUP($A119,Лист1!$A:$A,Лист1!I:I,"",0)</f>
        <v/>
      </c>
      <c r="AA119" s="99" t="str">
        <f>_xlfn.XLOOKUP($A119,Лист1!$A:$A,Лист1!J:J,"",0)</f>
        <v/>
      </c>
      <c r="AB119" s="99" t="str">
        <f>_xlfn.XLOOKUP($A119,Лист1!$A:$A,Лист1!K:K,"",0)</f>
        <v/>
      </c>
      <c r="AC119" s="99" t="str">
        <f>_xlfn.XLOOKUP($A119,Лист1!$A:$A,Лист1!L:L,"",0)</f>
        <v/>
      </c>
      <c r="AD119" s="99" t="str">
        <f>_xlfn.XLOOKUP($A119,Лист1!$A:$A,Лист1!M:M,"",0)</f>
        <v/>
      </c>
      <c r="AE119" s="99" t="str">
        <f>_xlfn.XLOOKUP($A119,Лист1!$A:$A,Лист1!N:N,"",0)</f>
        <v/>
      </c>
      <c r="AF119" s="99" t="str">
        <f>_xlfn.XLOOKUP($A119,Лист1!$A:$A,Лист1!O:O,"",0)</f>
        <v/>
      </c>
      <c r="AG119" s="99" t="str">
        <f>_xlfn.XLOOKUP($A119,Лист1!$A:$A,Лист1!P:P,"",0)</f>
        <v/>
      </c>
      <c r="AH119" s="99" t="str">
        <f>_xlfn.XLOOKUP($A119,Лист1!$A:$A,Лист1!Q:Q,"",0)</f>
        <v/>
      </c>
      <c r="AT119" s="103" t="str">
        <f t="shared" si="49"/>
        <v/>
      </c>
      <c r="AU119" s="103" t="str">
        <f>IF(A119&lt;&gt;"",_xlfn.XLOOKUP(_xlfn.XLOOKUP(A119,'1C'!A:A,'1C'!O:O,_xlfn.XLOOKUP(C119,'1C'!W:W,'1C'!O:O,"",0),0),Settings!N:N,Settings!O:O,"",0),"")</f>
        <v>DE</v>
      </c>
      <c r="AV119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9" s="103" t="str">
        <f t="shared" ca="1" si="47"/>
        <v>Германия</v>
      </c>
      <c r="AX119" s="106">
        <f t="shared" si="50"/>
        <v>0.1</v>
      </c>
      <c r="AY119" s="103">
        <f t="shared" si="51"/>
        <v>0.15000000000000002</v>
      </c>
      <c r="AZ119" s="103" t="str">
        <f t="shared" si="52"/>
        <v>Требуются кол-во и нетто</v>
      </c>
      <c r="BA119" s="103" t="str">
        <f t="shared" si="53"/>
        <v>Требуются кол-во и брутто</v>
      </c>
      <c r="BB119" s="107">
        <v>3782.8799999999997</v>
      </c>
      <c r="BC119" s="125" t="str">
        <f t="shared" si="54"/>
        <v>Требуются кол-во и цена</v>
      </c>
      <c r="BD119" s="98">
        <f>IF(A119&lt;&gt;"",IF(_xlfn.XLOOKUP(A119,'1C'!A:A,'1C'!A:A,0,0)&gt;0,1,0),"")</f>
        <v>1</v>
      </c>
      <c r="BE119" s="98">
        <f>IF(C119&lt;&gt;"",IF(_xlfn.XLOOKUP(TEXT(C119,"###"),'1C'!W:W,'1C'!D:D,0,0)&gt;0,0,1),"")</f>
        <v>0</v>
      </c>
      <c r="BF119" s="98">
        <f t="shared" si="55"/>
        <v>0</v>
      </c>
    </row>
    <row r="120" spans="1:58" ht="98.1" customHeight="1">
      <c r="A120" s="103" t="str">
        <f t="shared" si="48"/>
        <v>684010632</v>
      </c>
      <c r="B120" s="98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02-122-08</v>
      </c>
      <c r="C120" s="104" t="s">
        <v>6468</v>
      </c>
      <c r="D120" s="103" t="str">
        <f>IF(A120&lt;&gt;"",_xlfn.XLOOKUP(C120,'1C'!W:W,'1C'!X:X,"",0),"")</f>
        <v>HATTERAS</v>
      </c>
      <c r="E120" s="103" t="str">
        <f>IF(F120&lt;&gt;"",IFERROR(VLOOKUP(F120,Категории!A:B,2,0),""),"Требуется категория")</f>
        <v>Кепки</v>
      </c>
      <c r="F120" s="103" t="str">
        <f>IF(A120&lt;&gt;"",IF(BD120&gt;0,_xlfn.XLOOKUP(A120,'1C'!A:A,'1C'!J:J,"",0),_xlfn.XLOOKUP(C120,'1C'!W:W,'1C'!J:J,"",0)),"")</f>
        <v>Кепка восьмиклинка</v>
      </c>
      <c r="G120" s="103" t="str">
        <f>IF(C120&lt;&gt;"",IF(BD120&gt;0,_xlfn.XLOOKUP(A120,'1C'!A:A,'1C'!L:L,"",0),_xlfn.XLOOKUP(C120,'1C'!W:W,'1C'!L:L,"",0)),"")</f>
        <v>Stetson</v>
      </c>
      <c r="H120" s="103" t="str">
        <f>IF(A120&lt;&gt;"",_xlfn.XLOOKUP(A120,'1C'!A:A,'1C'!M:M,_xlfn.XLOOKUP(C120,'1C'!W:W,'1C'!M:M,"",0),0),"")</f>
        <v>всесезон</v>
      </c>
      <c r="J120" s="103" t="str">
        <f>_xlfn.LET(_xlpm.itemName,_xlfn.XLOOKUP(A120,'1C'!A:A,'1C'!D:D,"",0),IFERROR(MID(_xlpm.itemName,FIND(" ",_xlpm.itemName)+1,FIND("арт.",_xlpm.itemName)-(FIND(" ",_xlpm.itemName)+2)),""))</f>
        <v>STETSON</v>
      </c>
      <c r="K120" s="108">
        <v>32</v>
      </c>
      <c r="L120" s="146" t="str">
        <f>IF(K120&lt;&gt;"",IFERROR(VLOOKUP(A120,'1C'!A:X,8,0),IFERROR(VLOOKUP(K120,Colors!D:E,2,0),"")),"")</f>
        <v>серый</v>
      </c>
      <c r="M120" s="103" t="str">
        <f>IF(K120&lt;&gt;"",_xlfn.XLOOKUP(A120,'1C'!A:A,'1C'!R:R,"",0),"")</f>
        <v>серый</v>
      </c>
      <c r="N120" s="101"/>
      <c r="O120" s="101"/>
      <c r="P120" s="101"/>
      <c r="Q120" s="145" t="str">
        <f>IF(A120&lt;&gt;"",_xlfn.XLOOKUP(A120,'1C'!A:A,'1C'!I:I,_xlfn.XLOOKUP(C120,'1C'!W:W,'1C'!I:I,"",0),0),"")</f>
        <v>100% шерсть / Подклад: 100% хлопок</v>
      </c>
      <c r="S120" s="102" t="str">
        <f>_xlfn.LET(_xlpm.RES,IF(A120&lt;&gt;"",_xlfn.XLOOKUP(A120,'1C'!A:A,'1C'!N:N,_xlfn.XLOOKUP(C120,'1C'!W:W,'1C'!N:N,"",0),0),""),IF(_xlpm.RES=0,"",_xlpm.RES))</f>
        <v>шерстяные</v>
      </c>
      <c r="T120" s="103" t="s">
        <v>15</v>
      </c>
      <c r="U120" s="103" t="str">
        <f>IF(A120&lt;&gt;"",_xlfn.XLOOKUP(A120,'1C'!A:A,'1C'!K:K,_xlfn.XLOOKUP(C120,'1C'!W:W,'1C'!K:K,"",0),0),"")</f>
        <v>Унисекс</v>
      </c>
      <c r="V120" s="99" t="str">
        <f>_xlfn.XLOOKUP($A120,Лист1!$A:$A,Лист1!G:G,"",0)</f>
        <v/>
      </c>
      <c r="Y120" s="99" t="str">
        <f>_xlfn.XLOOKUP($A120,Лист1!$A:$A,Лист1!H:H,"",0)</f>
        <v/>
      </c>
      <c r="Z120" s="99" t="str">
        <f>_xlfn.XLOOKUP($A120,Лист1!$A:$A,Лист1!I:I,"",0)</f>
        <v/>
      </c>
      <c r="AA120" s="99" t="str">
        <f>_xlfn.XLOOKUP($A120,Лист1!$A:$A,Лист1!J:J,"",0)</f>
        <v/>
      </c>
      <c r="AB120" s="99" t="str">
        <f>_xlfn.XLOOKUP($A120,Лист1!$A:$A,Лист1!K:K,"",0)</f>
        <v/>
      </c>
      <c r="AC120" s="99" t="str">
        <f>_xlfn.XLOOKUP($A120,Лист1!$A:$A,Лист1!L:L,"",0)</f>
        <v/>
      </c>
      <c r="AD120" s="99" t="str">
        <f>_xlfn.XLOOKUP($A120,Лист1!$A:$A,Лист1!M:M,"",0)</f>
        <v/>
      </c>
      <c r="AE120" s="99" t="str">
        <f>_xlfn.XLOOKUP($A120,Лист1!$A:$A,Лист1!N:N,"",0)</f>
        <v/>
      </c>
      <c r="AF120" s="99" t="str">
        <f>_xlfn.XLOOKUP($A120,Лист1!$A:$A,Лист1!O:O,"",0)</f>
        <v/>
      </c>
      <c r="AG120" s="99" t="str">
        <f>_xlfn.XLOOKUP($A120,Лист1!$A:$A,Лист1!P:P,"",0)</f>
        <v/>
      </c>
      <c r="AH120" s="99" t="str">
        <f>_xlfn.XLOOKUP($A120,Лист1!$A:$A,Лист1!Q:Q,"",0)</f>
        <v/>
      </c>
      <c r="AT120" s="103" t="str">
        <f t="shared" si="49"/>
        <v/>
      </c>
      <c r="AU120" s="103" t="str">
        <f>IF(A120&lt;&gt;"",_xlfn.XLOOKUP(_xlfn.XLOOKUP(A120,'1C'!A:A,'1C'!O:O,_xlfn.XLOOKUP(C120,'1C'!W:W,'1C'!O:O,"",0),0),Settings!N:N,Settings!O:O,"",0),"")</f>
        <v>BG</v>
      </c>
      <c r="AV12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0" s="103" t="str">
        <f t="shared" ca="1" si="47"/>
        <v>Болгария</v>
      </c>
      <c r="AX120" s="106">
        <f t="shared" si="50"/>
        <v>0.1</v>
      </c>
      <c r="AY120" s="103">
        <f t="shared" si="51"/>
        <v>0.15000000000000002</v>
      </c>
      <c r="AZ120" s="103" t="str">
        <f t="shared" si="52"/>
        <v>Требуются кол-во и нетто</v>
      </c>
      <c r="BA120" s="103" t="str">
        <f t="shared" si="53"/>
        <v>Требуются кол-во и брутто</v>
      </c>
      <c r="BB120" s="107">
        <v>3782.8799999999997</v>
      </c>
      <c r="BC120" s="125" t="str">
        <f t="shared" si="54"/>
        <v>Требуются кол-во и цена</v>
      </c>
      <c r="BD120" s="98">
        <f>IF(A120&lt;&gt;"",IF(_xlfn.XLOOKUP(A120,'1C'!A:A,'1C'!A:A,0,0)&gt;0,1,0),"")</f>
        <v>1</v>
      </c>
      <c r="BE120" s="98">
        <f>IF(C120&lt;&gt;"",IF(_xlfn.XLOOKUP(TEXT(C120,"###"),'1C'!W:W,'1C'!D:D,0,0)&gt;0,0,1),"")</f>
        <v>0</v>
      </c>
      <c r="BF120" s="98">
        <f t="shared" si="55"/>
        <v>0</v>
      </c>
    </row>
    <row r="121" spans="1:58" ht="98.1" customHeight="1">
      <c r="A121" s="103" t="str">
        <f t="shared" si="48"/>
        <v>6210505371</v>
      </c>
      <c r="B121" s="98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02-069-14</v>
      </c>
      <c r="C121" s="104" t="s">
        <v>6469</v>
      </c>
      <c r="D121" s="103" t="str">
        <f>IF(A121&lt;&gt;"",_xlfn.XLOOKUP(C121,'1C'!W:W,'1C'!X:X,"",0),"")</f>
        <v>KENT EF</v>
      </c>
      <c r="E121" s="103" t="str">
        <f>IF(F121&lt;&gt;"",IFERROR(VLOOKUP(F121,Категории!A:B,2,0),""),"Требуется категория")</f>
        <v>Кепки</v>
      </c>
      <c r="F121" s="103" t="str">
        <f>IF(A121&lt;&gt;"",IF(BD121&gt;0,_xlfn.XLOOKUP(A121,'1C'!A:A,'1C'!J:J,"",0),_xlfn.XLOOKUP(C121,'1C'!W:W,'1C'!J:J,"",0)),"")</f>
        <v>Кепка с ушками</v>
      </c>
      <c r="G121" s="103" t="str">
        <f>IF(C121&lt;&gt;"",IF(BD121&gt;0,_xlfn.XLOOKUP(A121,'1C'!A:A,'1C'!L:L,"",0),_xlfn.XLOOKUP(C121,'1C'!W:W,'1C'!L:L,"",0)),"")</f>
        <v>Stetson</v>
      </c>
      <c r="H121" s="103" t="str">
        <f>IF(A121&lt;&gt;"",_xlfn.XLOOKUP(A121,'1C'!A:A,'1C'!M:M,_xlfn.XLOOKUP(C121,'1C'!W:W,'1C'!M:M,"",0),0),"")</f>
        <v>зимний</v>
      </c>
      <c r="J121" s="103" t="str">
        <f>_xlfn.LET(_xlpm.itemName,_xlfn.XLOOKUP(A121,'1C'!A:A,'1C'!D:D,"",0),IFERROR(MID(_xlpm.itemName,FIND(" ",_xlpm.itemName)+1,FIND("арт.",_xlpm.itemName)-(FIND(" ",_xlpm.itemName)+2)),""))</f>
        <v>STETSON</v>
      </c>
      <c r="K121" s="108">
        <v>371</v>
      </c>
      <c r="L121" s="146" t="str">
        <f>IF(K121&lt;&gt;"",IFERROR(VLOOKUP(A121,'1C'!A:X,8,0),IFERROR(VLOOKUP(K121,Colors!D:E,2,0),"")),"")</f>
        <v>коричневый</v>
      </c>
      <c r="M121" s="103" t="str">
        <f>IF(K121&lt;&gt;"",_xlfn.XLOOKUP(A121,'1C'!A:A,'1C'!R:R,"",0),"")</f>
        <v>коричневый</v>
      </c>
      <c r="N121" s="101"/>
      <c r="O121" s="101"/>
      <c r="P121" s="101"/>
      <c r="Q121" s="145" t="str">
        <f>IF(A121&lt;&gt;"",_xlfn.XLOOKUP(A121,'1C'!A:A,'1C'!I:I,_xlfn.XLOOKUP(C121,'1C'!W:W,'1C'!I:I,"",0),0),"")</f>
        <v>70% шерсть - 30% полиамид</v>
      </c>
      <c r="S121" s="102" t="str">
        <f>_xlfn.LET(_xlpm.RES,IF(A121&lt;&gt;"",_xlfn.XLOOKUP(A121,'1C'!A:A,'1C'!N:N,_xlfn.XLOOKUP(C121,'1C'!W:W,'1C'!N:N,"",0),0),""),IF(_xlpm.RES=0,"",_xlpm.RES))</f>
        <v>шерстяные</v>
      </c>
      <c r="T121" s="103" t="s">
        <v>15</v>
      </c>
      <c r="U121" s="103" t="str">
        <f>IF(A121&lt;&gt;"",_xlfn.XLOOKUP(A121,'1C'!A:A,'1C'!K:K,_xlfn.XLOOKUP(C121,'1C'!W:W,'1C'!K:K,"",0),0),"")</f>
        <v>Унисекс</v>
      </c>
      <c r="V121" s="99" t="str">
        <f>_xlfn.XLOOKUP($A121,Лист1!$A:$A,Лист1!G:G,"",0)</f>
        <v/>
      </c>
      <c r="Y121" s="99" t="str">
        <f>_xlfn.XLOOKUP($A121,Лист1!$A:$A,Лист1!H:H,"",0)</f>
        <v/>
      </c>
      <c r="Z121" s="99" t="str">
        <f>_xlfn.XLOOKUP($A121,Лист1!$A:$A,Лист1!I:I,"",0)</f>
        <v/>
      </c>
      <c r="AA121" s="99" t="str">
        <f>_xlfn.XLOOKUP($A121,Лист1!$A:$A,Лист1!J:J,"",0)</f>
        <v/>
      </c>
      <c r="AB121" s="99" t="str">
        <f>_xlfn.XLOOKUP($A121,Лист1!$A:$A,Лист1!K:K,"",0)</f>
        <v/>
      </c>
      <c r="AC121" s="99" t="str">
        <f>_xlfn.XLOOKUP($A121,Лист1!$A:$A,Лист1!L:L,"",0)</f>
        <v/>
      </c>
      <c r="AD121" s="99" t="str">
        <f>_xlfn.XLOOKUP($A121,Лист1!$A:$A,Лист1!M:M,"",0)</f>
        <v/>
      </c>
      <c r="AE121" s="99" t="str">
        <f>_xlfn.XLOOKUP($A121,Лист1!$A:$A,Лист1!N:N,"",0)</f>
        <v/>
      </c>
      <c r="AF121" s="99" t="str">
        <f>_xlfn.XLOOKUP($A121,Лист1!$A:$A,Лист1!O:O,"",0)</f>
        <v/>
      </c>
      <c r="AG121" s="99" t="str">
        <f>_xlfn.XLOOKUP($A121,Лист1!$A:$A,Лист1!P:P,"",0)</f>
        <v/>
      </c>
      <c r="AH121" s="99" t="str">
        <f>_xlfn.XLOOKUP($A121,Лист1!$A:$A,Лист1!Q:Q,"",0)</f>
        <v/>
      </c>
      <c r="AT121" s="103" t="str">
        <f t="shared" si="49"/>
        <v/>
      </c>
      <c r="AU121" s="103" t="str">
        <f>IF(A121&lt;&gt;"",_xlfn.XLOOKUP(_xlfn.XLOOKUP(A121,'1C'!A:A,'1C'!O:O,_xlfn.XLOOKUP(C121,'1C'!W:W,'1C'!O:O,"",0),0),Settings!N:N,Settings!O:O,"",0),"")</f>
        <v>CN</v>
      </c>
      <c r="AV12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103" t="str">
        <f t="shared" ca="1" si="47"/>
        <v>Китай</v>
      </c>
      <c r="AX121" s="106">
        <f t="shared" si="50"/>
        <v>0.1</v>
      </c>
      <c r="AY121" s="103">
        <f t="shared" si="51"/>
        <v>0.15000000000000002</v>
      </c>
      <c r="AZ121" s="103" t="str">
        <f t="shared" si="52"/>
        <v>Требуются кол-во и нетто</v>
      </c>
      <c r="BA121" s="103" t="str">
        <f t="shared" si="53"/>
        <v>Требуются кол-во и брутто</v>
      </c>
      <c r="BB121" s="107">
        <v>2930.4</v>
      </c>
      <c r="BC121" s="125" t="str">
        <f t="shared" si="54"/>
        <v>Требуются кол-во и цена</v>
      </c>
      <c r="BD121" s="98">
        <f>IF(A121&lt;&gt;"",IF(_xlfn.XLOOKUP(A121,'1C'!A:A,'1C'!A:A,0,0)&gt;0,1,0),"")</f>
        <v>1</v>
      </c>
      <c r="BE121" s="98">
        <f>IF(C121&lt;&gt;"",IF(_xlfn.XLOOKUP(TEXT(C121,"###"),'1C'!W:W,'1C'!D:D,0,0)&gt;0,0,1),"")</f>
        <v>0</v>
      </c>
      <c r="BF121" s="98">
        <f t="shared" si="55"/>
        <v>0</v>
      </c>
    </row>
    <row r="122" spans="1:58" ht="99.2" customHeight="1">
      <c r="A122" s="103" t="str">
        <f t="shared" si="48"/>
        <v>7720501331</v>
      </c>
      <c r="B122" s="98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02-101-05</v>
      </c>
      <c r="C122" s="104" t="s">
        <v>6471</v>
      </c>
      <c r="D122" s="103" t="str">
        <f>IF(A122&lt;&gt;"",_xlfn.XLOOKUP(C122,'1C'!W:W,'1C'!X:X,"",0),"")</f>
        <v>BASEBALL EF</v>
      </c>
      <c r="E122" s="103" t="str">
        <f>IF(F122&lt;&gt;"",IFERROR(VLOOKUP(F122,Категории!A:B,2,0),""),"Требуется категория")</f>
        <v>Бейсболки</v>
      </c>
      <c r="F122" s="103" t="str">
        <f>IF(A122&lt;&gt;"",IF(BD122&gt;0,_xlfn.XLOOKUP(A122,'1C'!A:A,'1C'!J:J,"",0),_xlfn.XLOOKUP(C122,'1C'!W:W,'1C'!J:J,"",0)),"")</f>
        <v>Бейсболка</v>
      </c>
      <c r="G122" s="103" t="str">
        <f>IF(C122&lt;&gt;"",IF(BD122&gt;0,_xlfn.XLOOKUP(A122,'1C'!A:A,'1C'!L:L,"",0),_xlfn.XLOOKUP(C122,'1C'!W:W,'1C'!L:L,"",0)),"")</f>
        <v>Stetson</v>
      </c>
      <c r="H122" s="103" t="str">
        <f>IF(A122&lt;&gt;"",_xlfn.XLOOKUP(A122,'1C'!A:A,'1C'!M:M,_xlfn.XLOOKUP(C122,'1C'!W:W,'1C'!M:M,"",0),0),"")</f>
        <v>всесезон</v>
      </c>
      <c r="J122" s="103" t="str">
        <f>_xlfn.LET(_xlpm.itemName,_xlfn.XLOOKUP(A122,'1C'!A:A,'1C'!D:D,"",0),IFERROR(MID(_xlpm.itemName,FIND(" ",_xlpm.itemName)+1,FIND("арт.",_xlpm.itemName)-(FIND(" ",_xlpm.itemName)+2)),""))</f>
        <v>STETSON</v>
      </c>
      <c r="K122" s="108">
        <v>331</v>
      </c>
      <c r="L122" s="146" t="str">
        <f>IF(K122&lt;&gt;"",IFERROR(VLOOKUP(A122,'1C'!A:X,8,0),IFERROR(VLOOKUP(K122,Colors!D:E,2,0),"")),"")</f>
        <v>темно-серый</v>
      </c>
      <c r="M122" s="103" t="str">
        <f>IF(K122&lt;&gt;"",_xlfn.XLOOKUP(A122,'1C'!A:A,'1C'!R:R,"",0),"")</f>
        <v>серый</v>
      </c>
      <c r="N122" s="101"/>
      <c r="O122" s="101"/>
      <c r="P122" s="101"/>
      <c r="Q122" s="145" t="str">
        <f>IF(A122&lt;&gt;"",_xlfn.XLOOKUP(A122,'1C'!A:A,'1C'!I:I,_xlfn.XLOOKUP(C122,'1C'!W:W,'1C'!I:I,"",0),0),"")</f>
        <v>70% шерсть - 30% полиамид / Подклад: 100% хлопок</v>
      </c>
      <c r="S122" s="102" t="str">
        <f>_xlfn.LET(_xlpm.RES,IF(A122&lt;&gt;"",_xlfn.XLOOKUP(A122,'1C'!A:A,'1C'!N:N,_xlfn.XLOOKUP(C122,'1C'!W:W,'1C'!N:N,"",0),0),""),IF(_xlpm.RES=0,"",_xlpm.RES))</f>
        <v>шерстяные</v>
      </c>
      <c r="T122" s="103" t="s">
        <v>15</v>
      </c>
      <c r="U122" s="103" t="str">
        <f>IF(A122&lt;&gt;"",_xlfn.XLOOKUP(A122,'1C'!A:A,'1C'!K:K,_xlfn.XLOOKUP(C122,'1C'!W:W,'1C'!K:K,"",0),0),"")</f>
        <v>Унисекс</v>
      </c>
      <c r="V122" s="99" t="str">
        <f>_xlfn.XLOOKUP($A122,Лист1!$A:$A,Лист1!G:G,"",0)</f>
        <v/>
      </c>
      <c r="Y122" s="99" t="str">
        <f>_xlfn.XLOOKUP($A122,Лист1!$A:$A,Лист1!H:H,"",0)</f>
        <v/>
      </c>
      <c r="Z122" s="99" t="str">
        <f>_xlfn.XLOOKUP($A122,Лист1!$A:$A,Лист1!I:I,"",0)</f>
        <v/>
      </c>
      <c r="AA122" s="99" t="str">
        <f>_xlfn.XLOOKUP($A122,Лист1!$A:$A,Лист1!J:J,"",0)</f>
        <v/>
      </c>
      <c r="AB122" s="99" t="str">
        <f>_xlfn.XLOOKUP($A122,Лист1!$A:$A,Лист1!K:K,"",0)</f>
        <v/>
      </c>
      <c r="AC122" s="99" t="str">
        <f>_xlfn.XLOOKUP($A122,Лист1!$A:$A,Лист1!L:L,"",0)</f>
        <v/>
      </c>
      <c r="AD122" s="99" t="str">
        <f>_xlfn.XLOOKUP($A122,Лист1!$A:$A,Лист1!M:M,"",0)</f>
        <v/>
      </c>
      <c r="AE122" s="99" t="str">
        <f>_xlfn.XLOOKUP($A122,Лист1!$A:$A,Лист1!N:N,"",0)</f>
        <v/>
      </c>
      <c r="AF122" s="99" t="str">
        <f>_xlfn.XLOOKUP($A122,Лист1!$A:$A,Лист1!O:O,"",0)</f>
        <v/>
      </c>
      <c r="AG122" s="99" t="str">
        <f>_xlfn.XLOOKUP($A122,Лист1!$A:$A,Лист1!P:P,"",0)</f>
        <v/>
      </c>
      <c r="AH122" s="99" t="str">
        <f>_xlfn.XLOOKUP($A122,Лист1!$A:$A,Лист1!Q:Q,"",0)</f>
        <v/>
      </c>
      <c r="AT122" s="103" t="str">
        <f t="shared" si="49"/>
        <v/>
      </c>
      <c r="AU122" s="103" t="str">
        <f>IF(A122&lt;&gt;"",_xlfn.XLOOKUP(_xlfn.XLOOKUP(A122,'1C'!A:A,'1C'!O:O,_xlfn.XLOOKUP(C122,'1C'!W:W,'1C'!O:O,"",0),0),Settings!N:N,Settings!O:O,"",0),"")</f>
        <v>CN</v>
      </c>
      <c r="AV12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103" t="str">
        <f t="shared" ca="1" si="47"/>
        <v>Китай</v>
      </c>
      <c r="AX122" s="106">
        <f t="shared" si="50"/>
        <v>0.1</v>
      </c>
      <c r="AY122" s="103">
        <f t="shared" si="51"/>
        <v>0.15000000000000002</v>
      </c>
      <c r="AZ122" s="103" t="str">
        <f t="shared" si="52"/>
        <v>Требуются кол-во и нетто</v>
      </c>
      <c r="BA122" s="103" t="str">
        <f t="shared" si="53"/>
        <v>Требуются кол-во и брутто</v>
      </c>
      <c r="BB122" s="107">
        <v>2509.92</v>
      </c>
      <c r="BC122" s="125" t="str">
        <f t="shared" si="54"/>
        <v>Требуются кол-во и цена</v>
      </c>
      <c r="BD122" s="98">
        <f>IF(A122&lt;&gt;"",IF(_xlfn.XLOOKUP(A122,'1C'!A:A,'1C'!A:A,0,0)&gt;0,1,0),"")</f>
        <v>1</v>
      </c>
      <c r="BE122" s="98">
        <f>IF(C122&lt;&gt;"",IF(_xlfn.XLOOKUP(TEXT(C122,"###"),'1C'!W:W,'1C'!D:D,0,0)&gt;0,0,1),"")</f>
        <v>0</v>
      </c>
      <c r="BF122" s="98">
        <f t="shared" si="55"/>
        <v>0</v>
      </c>
    </row>
    <row r="123" spans="1:58" ht="98.1" customHeight="1">
      <c r="A123" s="103" t="str">
        <f t="shared" si="48"/>
        <v>684010731</v>
      </c>
      <c r="B123" s="98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02-123-08</v>
      </c>
      <c r="C123" s="104" t="s">
        <v>6472</v>
      </c>
      <c r="D123" s="103" t="str">
        <f>IF(A123&lt;&gt;"",_xlfn.XLOOKUP(C123,'1C'!W:W,'1C'!X:X,"",0),"")</f>
        <v>HATTERAS</v>
      </c>
      <c r="E123" s="103" t="str">
        <f>IF(F123&lt;&gt;"",IFERROR(VLOOKUP(F123,Категории!A:B,2,0),""),"Требуется категория")</f>
        <v>Кепки</v>
      </c>
      <c r="F123" s="103" t="str">
        <f>IF(A123&lt;&gt;"",IF(BD123&gt;0,_xlfn.XLOOKUP(A123,'1C'!A:A,'1C'!J:J,"",0),_xlfn.XLOOKUP(C123,'1C'!W:W,'1C'!J:J,"",0)),"")</f>
        <v>Кепка восьмиклинка</v>
      </c>
      <c r="G123" s="103" t="str">
        <f>IF(C123&lt;&gt;"",IF(BD123&gt;0,_xlfn.XLOOKUP(A123,'1C'!A:A,'1C'!L:L,"",0),_xlfn.XLOOKUP(C123,'1C'!W:W,'1C'!L:L,"",0)),"")</f>
        <v>Stetson</v>
      </c>
      <c r="H123" s="103" t="str">
        <f>IF(A123&lt;&gt;"",_xlfn.XLOOKUP(A123,'1C'!A:A,'1C'!M:M,_xlfn.XLOOKUP(C123,'1C'!W:W,'1C'!M:M,"",0),0),"")</f>
        <v>всесезон</v>
      </c>
      <c r="J123" s="103" t="str">
        <f>_xlfn.LET(_xlpm.itemName,_xlfn.XLOOKUP(A123,'1C'!A:A,'1C'!D:D,"",0),IFERROR(MID(_xlpm.itemName,FIND(" ",_xlpm.itemName)+1,FIND("арт.",_xlpm.itemName)-(FIND(" ",_xlpm.itemName)+2)),""))</f>
        <v>STETSON</v>
      </c>
      <c r="K123" s="108">
        <v>31</v>
      </c>
      <c r="L123" s="146" t="str">
        <f>IF(K123&lt;&gt;"",IFERROR(VLOOKUP(A123,'1C'!A:X,8,0),IFERROR(VLOOKUP(K123,Colors!D:E,2,0),"")),"")</f>
        <v>серый</v>
      </c>
      <c r="M123" s="103" t="str">
        <f>IF(K123&lt;&gt;"",_xlfn.XLOOKUP(A123,'1C'!A:A,'1C'!R:R,"",0),"")</f>
        <v>серый</v>
      </c>
      <c r="Q123" s="146" t="str">
        <f>IF(A123&lt;&gt;"",_xlfn.XLOOKUP(A123,'1C'!A:A,'1C'!I:I,_xlfn.XLOOKUP(C123,'1C'!W:W,'1C'!I:I,"",0),0),"")</f>
        <v>50% шерсть - 40% полиэстер 9% полиамид - 1% эластан</v>
      </c>
      <c r="S123" s="103" t="str">
        <f>_xlfn.LET(_xlpm.RES,IF(A123&lt;&gt;"",_xlfn.XLOOKUP(A123,'1C'!A:A,'1C'!N:N,_xlfn.XLOOKUP(C123,'1C'!W:W,'1C'!N:N,"",0),0),""),IF(_xlpm.RES=0,"",_xlpm.RES))</f>
        <v>шерстяные</v>
      </c>
      <c r="T123" s="103" t="s">
        <v>15</v>
      </c>
      <c r="U123" s="103" t="str">
        <f>IF(A123&lt;&gt;"",_xlfn.XLOOKUP(A123,'1C'!A:A,'1C'!K:K,_xlfn.XLOOKUP(C123,'1C'!W:W,'1C'!K:K,"",0),0),"")</f>
        <v>Унисекс</v>
      </c>
      <c r="V123" s="99" t="str">
        <f>_xlfn.XLOOKUP($A123,Лист1!$A:$A,Лист1!G:G,"",0)</f>
        <v/>
      </c>
      <c r="Y123" s="99" t="str">
        <f>_xlfn.XLOOKUP($A123,Лист1!$A:$A,Лист1!H:H,"",0)</f>
        <v/>
      </c>
      <c r="Z123" s="99" t="str">
        <f>_xlfn.XLOOKUP($A123,Лист1!$A:$A,Лист1!I:I,"",0)</f>
        <v/>
      </c>
      <c r="AA123" s="99" t="str">
        <f>_xlfn.XLOOKUP($A123,Лист1!$A:$A,Лист1!J:J,"",0)</f>
        <v/>
      </c>
      <c r="AB123" s="99" t="str">
        <f>_xlfn.XLOOKUP($A123,Лист1!$A:$A,Лист1!K:K,"",0)</f>
        <v/>
      </c>
      <c r="AC123" s="99" t="str">
        <f>_xlfn.XLOOKUP($A123,Лист1!$A:$A,Лист1!L:L,"",0)</f>
        <v/>
      </c>
      <c r="AD123" s="99" t="str">
        <f>_xlfn.XLOOKUP($A123,Лист1!$A:$A,Лист1!M:M,"",0)</f>
        <v/>
      </c>
      <c r="AE123" s="99" t="str">
        <f>_xlfn.XLOOKUP($A123,Лист1!$A:$A,Лист1!N:N,"",0)</f>
        <v/>
      </c>
      <c r="AF123" s="99" t="str">
        <f>_xlfn.XLOOKUP($A123,Лист1!$A:$A,Лист1!O:O,"",0)</f>
        <v/>
      </c>
      <c r="AG123" s="99" t="str">
        <f>_xlfn.XLOOKUP($A123,Лист1!$A:$A,Лист1!P:P,"",0)</f>
        <v/>
      </c>
      <c r="AH123" s="99" t="str">
        <f>_xlfn.XLOOKUP($A123,Лист1!$A:$A,Лист1!Q:Q,"",0)</f>
        <v/>
      </c>
      <c r="AT123" s="103" t="str">
        <f t="shared" si="49"/>
        <v/>
      </c>
      <c r="AU123" s="103" t="str">
        <f>IF(A123&lt;&gt;"",_xlfn.XLOOKUP(_xlfn.XLOOKUP(A123,'1C'!A:A,'1C'!O:O,_xlfn.XLOOKUP(C123,'1C'!W:W,'1C'!O:O,"",0),0),Settings!N:N,Settings!O:O,"",0),"")</f>
        <v>BG</v>
      </c>
      <c r="AV123" s="103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3" s="103" t="str">
        <f t="shared" ca="1" si="47"/>
        <v>Болгария</v>
      </c>
      <c r="AX123" s="106">
        <f t="shared" si="50"/>
        <v>0.1</v>
      </c>
      <c r="AY123" s="103">
        <f t="shared" si="51"/>
        <v>0.15000000000000002</v>
      </c>
      <c r="AZ123" s="103" t="str">
        <f t="shared" si="52"/>
        <v>Требуются кол-во и нетто</v>
      </c>
      <c r="BA123" s="103" t="str">
        <f t="shared" si="53"/>
        <v>Требуются кол-во и брутто</v>
      </c>
      <c r="BB123" s="107">
        <v>3362.4</v>
      </c>
      <c r="BC123" s="125" t="str">
        <f t="shared" si="54"/>
        <v>Требуются кол-во и цена</v>
      </c>
      <c r="BD123" s="98">
        <f>IF(A123&lt;&gt;"",IF(_xlfn.XLOOKUP(A123,'1C'!A:A,'1C'!A:A,0,0)&gt;0,1,0),"")</f>
        <v>1</v>
      </c>
      <c r="BE123" s="148">
        <f>IF(C123&lt;&gt;"",IF(_xlfn.XLOOKUP(TEXT(C123,"###"),'1C'!W:W,'1C'!D:D,0,0)&gt;0,0,1),"")</f>
        <v>0</v>
      </c>
      <c r="BF123" s="98">
        <f t="shared" si="55"/>
        <v>0</v>
      </c>
    </row>
    <row r="124" spans="1:58" ht="98.1" customHeight="1">
      <c r="A124" s="103" t="str">
        <f t="shared" si="48"/>
        <v>6380502333</v>
      </c>
      <c r="B124" s="98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02-087-05</v>
      </c>
      <c r="C124" s="104" t="s">
        <v>6480</v>
      </c>
      <c r="D124" s="103" t="str">
        <f>IF(A124&lt;&gt;"",_xlfn.XLOOKUP(C124,'1C'!W:W,'1C'!X:X,"",0),"")</f>
        <v>BELFAST WOOLRICH</v>
      </c>
      <c r="E124" s="103" t="str">
        <f>IF(F124&lt;&gt;"",IFERROR(VLOOKUP(F124,Категории!A:B,2,0),""),"Требуется категория")</f>
        <v>Кепки</v>
      </c>
      <c r="F124" s="103" t="str">
        <f>IF(A124&lt;&gt;"",IF(BD124&gt;0,_xlfn.XLOOKUP(A124,'1C'!A:A,'1C'!J:J,"",0),_xlfn.XLOOKUP(C124,'1C'!W:W,'1C'!J:J,"",0)),"")</f>
        <v>Кепка плоская</v>
      </c>
      <c r="G124" s="102" t="str">
        <f>IF(C124&lt;&gt;"",IF(BD124&gt;0,_xlfn.XLOOKUP(A124,'1C'!A:A,'1C'!L:L,"",0),_xlfn.XLOOKUP(C124,'1C'!W:W,'1C'!L:L,"",0)),"")</f>
        <v>Stetson</v>
      </c>
      <c r="H124" s="103" t="str">
        <f>IF(A124&lt;&gt;"",_xlfn.XLOOKUP(A124,'1C'!A:A,'1C'!M:M,_xlfn.XLOOKUP(C124,'1C'!W:W,'1C'!M:M,"",0),0),"")</f>
        <v>всесезон</v>
      </c>
      <c r="J124" s="102" t="str">
        <f>_xlfn.LET(_xlpm.itemName,_xlfn.XLOOKUP(A124,'1C'!A:A,'1C'!D:D,"",0),IFERROR(MID(_xlpm.itemName,FIND(" ",_xlpm.itemName)+1,FIND("арт.",_xlpm.itemName)-(FIND(" ",_xlpm.itemName)+2)),""))</f>
        <v>STETSON</v>
      </c>
      <c r="K124" s="108">
        <v>333</v>
      </c>
      <c r="L124" s="146" t="str">
        <f>IF(K124&lt;&gt;"",IFERROR(VLOOKUP(A124,'1C'!A:X,8,0),IFERROR(VLOOKUP(K124,Colors!D:E,2,0),"")),"")</f>
        <v>темно-серый</v>
      </c>
      <c r="M124" s="102" t="str">
        <f>IF(K124&lt;&gt;"",_xlfn.XLOOKUP(A124,'1C'!A:A,'1C'!R:R,"",0),"")</f>
        <v>серый</v>
      </c>
      <c r="N124" s="101"/>
      <c r="O124" s="101"/>
      <c r="P124" s="101"/>
      <c r="Q124" s="145" t="str">
        <f>IF(A124&lt;&gt;"",_xlfn.XLOOKUP(A124,'1C'!A:A,'1C'!I:I,_xlfn.XLOOKUP(C124,'1C'!W:W,'1C'!I:I,"",0),0),"")</f>
        <v>100% шерсть</v>
      </c>
      <c r="R124" s="101"/>
      <c r="S124" s="102" t="str">
        <f>_xlfn.LET(_xlpm.RES,IF(A124&lt;&gt;"",_xlfn.XLOOKUP(A124,'1C'!A:A,'1C'!N:N,_xlfn.XLOOKUP(C124,'1C'!W:W,'1C'!N:N,"",0),0),""),IF(_xlpm.RES=0,"",_xlpm.RES))</f>
        <v>шерстяные</v>
      </c>
      <c r="T124" s="103" t="s">
        <v>15</v>
      </c>
      <c r="U124" s="103" t="str">
        <f>IF(A124&lt;&gt;"",_xlfn.XLOOKUP(A124,'1C'!A:A,'1C'!K:K,_xlfn.XLOOKUP(C124,'1C'!W:W,'1C'!K:K,"",0),0),"")</f>
        <v>Унисекс</v>
      </c>
      <c r="V124" s="99" t="str">
        <f>_xlfn.XLOOKUP($A124,Лист1!$A:$A,Лист1!G:G,"",0)</f>
        <v/>
      </c>
      <c r="Y124" s="99" t="str">
        <f>_xlfn.XLOOKUP($A124,Лист1!$A:$A,Лист1!H:H,"",0)</f>
        <v/>
      </c>
      <c r="Z124" s="99" t="str">
        <f>_xlfn.XLOOKUP($A124,Лист1!$A:$A,Лист1!I:I,"",0)</f>
        <v/>
      </c>
      <c r="AA124" s="99" t="str">
        <f>_xlfn.XLOOKUP($A124,Лист1!$A:$A,Лист1!J:J,"",0)</f>
        <v/>
      </c>
      <c r="AB124" s="99" t="str">
        <f>_xlfn.XLOOKUP($A124,Лист1!$A:$A,Лист1!K:K,"",0)</f>
        <v/>
      </c>
      <c r="AC124" s="99" t="str">
        <f>_xlfn.XLOOKUP($A124,Лист1!$A:$A,Лист1!L:L,"",0)</f>
        <v/>
      </c>
      <c r="AD124" s="99" t="str">
        <f>_xlfn.XLOOKUP($A124,Лист1!$A:$A,Лист1!M:M,"",0)</f>
        <v/>
      </c>
      <c r="AE124" s="99" t="str">
        <f>_xlfn.XLOOKUP($A124,Лист1!$A:$A,Лист1!N:N,"",0)</f>
        <v/>
      </c>
      <c r="AF124" s="99" t="str">
        <f>_xlfn.XLOOKUP($A124,Лист1!$A:$A,Лист1!O:O,"",0)</f>
        <v/>
      </c>
      <c r="AG124" s="99" t="str">
        <f>_xlfn.XLOOKUP($A124,Лист1!$A:$A,Лист1!P:P,"",0)</f>
        <v/>
      </c>
      <c r="AH124" s="99" t="str">
        <f>_xlfn.XLOOKUP($A124,Лист1!$A:$A,Лист1!Q:Q,"",0)</f>
        <v/>
      </c>
      <c r="AT124" s="102" t="str">
        <f t="shared" si="49"/>
        <v/>
      </c>
      <c r="AU124" s="126" t="str">
        <f>IF(A124&lt;&gt;"",_xlfn.XLOOKUP(_xlfn.XLOOKUP(A124,'1C'!A:A,'1C'!O:O,_xlfn.XLOOKUP(C124,'1C'!W:W,'1C'!O:O,"",0),0),Settings!N:N,Settings!O:O,"",0),"")</f>
        <v>BG</v>
      </c>
      <c r="AV12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103" t="str">
        <f t="shared" ca="1" si="47"/>
        <v>Болгария</v>
      </c>
      <c r="AX124" s="106">
        <f t="shared" si="50"/>
        <v>0.1</v>
      </c>
      <c r="AY124" s="103">
        <f t="shared" si="51"/>
        <v>0.15000000000000002</v>
      </c>
      <c r="AZ124" s="103" t="str">
        <f t="shared" si="52"/>
        <v>Требуются кол-во и нетто</v>
      </c>
      <c r="BA124" s="103" t="str">
        <f t="shared" si="53"/>
        <v>Требуются кол-во и брутто</v>
      </c>
      <c r="BB124" s="107">
        <v>3782.8799999999997</v>
      </c>
      <c r="BC124" s="125" t="str">
        <f t="shared" si="54"/>
        <v>Требуются кол-во и цена</v>
      </c>
      <c r="BD124" s="98">
        <f>IF(A124&lt;&gt;"",IF(_xlfn.XLOOKUP(A124,'1C'!A:A,'1C'!A:A,0,0)&gt;0,1,0),"")</f>
        <v>1</v>
      </c>
      <c r="BE124" s="98">
        <f>IF(C124&lt;&gt;"",IF(_xlfn.XLOOKUP(TEXT(C124,"###"),'1C'!W:W,'1C'!D:D,0,0)&gt;0,0,1),"")</f>
        <v>0</v>
      </c>
      <c r="BF124" s="98">
        <f t="shared" si="55"/>
        <v>0</v>
      </c>
    </row>
    <row r="125" spans="1:58" ht="98.1" customHeight="1">
      <c r="A125" s="103" t="str">
        <f t="shared" si="48"/>
        <v>6610501333</v>
      </c>
      <c r="B125" s="98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02-113-05</v>
      </c>
      <c r="C125" s="104" t="s">
        <v>6481</v>
      </c>
      <c r="D125" s="103" t="str">
        <f>IF(A125&lt;&gt;"",_xlfn.XLOOKUP(C125,'1C'!W:W,'1C'!X:X,"",0),"")</f>
        <v>TEXAS</v>
      </c>
      <c r="E125" s="103" t="str">
        <f>IF(F125&lt;&gt;"",IFERROR(VLOOKUP(F125,Категории!A:B,2,0),""),"Требуется категория")</f>
        <v>Кепки</v>
      </c>
      <c r="F125" s="103" t="str">
        <f>IF(A125&lt;&gt;"",IF(BD125&gt;0,_xlfn.XLOOKUP(A125,'1C'!A:A,'1C'!J:J,"",0),_xlfn.XLOOKUP(C125,'1C'!W:W,'1C'!J:J,"",0)),"")</f>
        <v>Кепка уточка</v>
      </c>
      <c r="G125" s="102" t="str">
        <f>IF(C125&lt;&gt;"",IF(BD125&gt;0,_xlfn.XLOOKUP(A125,'1C'!A:A,'1C'!L:L,"",0),_xlfn.XLOOKUP(C125,'1C'!W:W,'1C'!L:L,"",0)),"")</f>
        <v>Stetson</v>
      </c>
      <c r="H125" s="103" t="str">
        <f>IF(A125&lt;&gt;"",_xlfn.XLOOKUP(A125,'1C'!A:A,'1C'!M:M,_xlfn.XLOOKUP(C125,'1C'!W:W,'1C'!M:M,"",0),0),"")</f>
        <v>всесезон</v>
      </c>
      <c r="J125" s="102" t="str">
        <f>_xlfn.LET(_xlpm.itemName,_xlfn.XLOOKUP(A125,'1C'!A:A,'1C'!D:D,"",0),IFERROR(MID(_xlpm.itemName,FIND(" ",_xlpm.itemName)+1,FIND("арт.",_xlpm.itemName)-(FIND(" ",_xlpm.itemName)+2)),""))</f>
        <v>STETSON</v>
      </c>
      <c r="K125" s="108">
        <v>333</v>
      </c>
      <c r="L125" s="146" t="str">
        <f>IF(K125&lt;&gt;"",IFERROR(VLOOKUP(A125,'1C'!A:X,8,0),IFERROR(VLOOKUP(K125,Colors!D:E,2,0),"")),"")</f>
        <v>серый</v>
      </c>
      <c r="M125" s="102" t="str">
        <f>IF(K125&lt;&gt;"",_xlfn.XLOOKUP(A125,'1C'!A:A,'1C'!R:R,"",0),"")</f>
        <v>серый</v>
      </c>
      <c r="N125" s="101"/>
      <c r="O125" s="101"/>
      <c r="P125" s="101"/>
      <c r="Q125" s="145" t="str">
        <f>IF(A125&lt;&gt;"",_xlfn.XLOOKUP(A125,'1C'!A:A,'1C'!I:I,_xlfn.XLOOKUP(C125,'1C'!W:W,'1C'!I:I,"",0),0),"")</f>
        <v>100% шерсть</v>
      </c>
      <c r="R125" s="101"/>
      <c r="S125" s="102" t="str">
        <f>_xlfn.LET(_xlpm.RES,IF(A125&lt;&gt;"",_xlfn.XLOOKUP(A125,'1C'!A:A,'1C'!N:N,_xlfn.XLOOKUP(C125,'1C'!W:W,'1C'!N:N,"",0),0),""),IF(_xlpm.RES=0,"",_xlpm.RES))</f>
        <v>шерстяные</v>
      </c>
      <c r="T125" s="103" t="s">
        <v>15</v>
      </c>
      <c r="U125" s="103" t="str">
        <f>IF(A125&lt;&gt;"",_xlfn.XLOOKUP(A125,'1C'!A:A,'1C'!K:K,_xlfn.XLOOKUP(C125,'1C'!W:W,'1C'!K:K,"",0),0),"")</f>
        <v>Унисекс</v>
      </c>
      <c r="V125" s="99" t="str">
        <f>_xlfn.XLOOKUP($A125,Лист1!$A:$A,Лист1!G:G,"",0)</f>
        <v/>
      </c>
      <c r="Y125" s="99" t="str">
        <f>_xlfn.XLOOKUP($A125,Лист1!$A:$A,Лист1!H:H,"",0)</f>
        <v/>
      </c>
      <c r="Z125" s="99" t="str">
        <f>_xlfn.XLOOKUP($A125,Лист1!$A:$A,Лист1!I:I,"",0)</f>
        <v/>
      </c>
      <c r="AA125" s="99" t="str">
        <f>_xlfn.XLOOKUP($A125,Лист1!$A:$A,Лист1!J:J,"",0)</f>
        <v/>
      </c>
      <c r="AB125" s="99" t="str">
        <f>_xlfn.XLOOKUP($A125,Лист1!$A:$A,Лист1!K:K,"",0)</f>
        <v/>
      </c>
      <c r="AC125" s="99" t="str">
        <f>_xlfn.XLOOKUP($A125,Лист1!$A:$A,Лист1!L:L,"",0)</f>
        <v/>
      </c>
      <c r="AD125" s="99" t="str">
        <f>_xlfn.XLOOKUP($A125,Лист1!$A:$A,Лист1!M:M,"",0)</f>
        <v/>
      </c>
      <c r="AE125" s="99" t="str">
        <f>_xlfn.XLOOKUP($A125,Лист1!$A:$A,Лист1!N:N,"",0)</f>
        <v/>
      </c>
      <c r="AF125" s="99" t="str">
        <f>_xlfn.XLOOKUP($A125,Лист1!$A:$A,Лист1!O:O,"",0)</f>
        <v/>
      </c>
      <c r="AG125" s="99" t="str">
        <f>_xlfn.XLOOKUP($A125,Лист1!$A:$A,Лист1!P:P,"",0)</f>
        <v/>
      </c>
      <c r="AH125" s="99" t="str">
        <f>_xlfn.XLOOKUP($A125,Лист1!$A:$A,Лист1!Q:Q,"",0)</f>
        <v/>
      </c>
      <c r="AT125" s="102" t="str">
        <f t="shared" si="49"/>
        <v/>
      </c>
      <c r="AU125" s="126" t="str">
        <f>IF(A125&lt;&gt;"",_xlfn.XLOOKUP(_xlfn.XLOOKUP(A125,'1C'!A:A,'1C'!O:O,_xlfn.XLOOKUP(C125,'1C'!W:W,'1C'!O:O,"",0),0),Settings!N:N,Settings!O:O,"",0),"")</f>
        <v>BG</v>
      </c>
      <c r="AV12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103" t="str">
        <f t="shared" ca="1" si="47"/>
        <v>Болгария</v>
      </c>
      <c r="AX125" s="106">
        <f t="shared" si="50"/>
        <v>0.1</v>
      </c>
      <c r="AY125" s="103">
        <f t="shared" si="51"/>
        <v>0.15000000000000002</v>
      </c>
      <c r="AZ125" s="103" t="str">
        <f t="shared" si="52"/>
        <v>Требуются кол-во и нетто</v>
      </c>
      <c r="BA125" s="103" t="str">
        <f t="shared" si="53"/>
        <v>Требуются кол-во и брутто</v>
      </c>
      <c r="BB125" s="107">
        <v>3362.4</v>
      </c>
      <c r="BC125" s="125" t="str">
        <f t="shared" si="54"/>
        <v>Требуются кол-во и цена</v>
      </c>
      <c r="BD125" s="98">
        <f>IF(A125&lt;&gt;"",IF(_xlfn.XLOOKUP(A125,'1C'!A:A,'1C'!A:A,0,0)&gt;0,1,0),"")</f>
        <v>1</v>
      </c>
      <c r="BE125" s="98">
        <f>IF(C125&lt;&gt;"",IF(_xlfn.XLOOKUP(TEXT(C125,"###"),'1C'!W:W,'1C'!D:D,0,0)&gt;0,0,1),"")</f>
        <v>0</v>
      </c>
      <c r="BF125" s="98">
        <f t="shared" si="55"/>
        <v>0</v>
      </c>
    </row>
    <row r="126" spans="1:58" ht="98.1" customHeight="1">
      <c r="A126" s="103" t="str">
        <f t="shared" si="48"/>
        <v>6840514321</v>
      </c>
      <c r="B126" s="98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02-094-16</v>
      </c>
      <c r="C126" s="104" t="s">
        <v>6482</v>
      </c>
      <c r="D126" s="103" t="str">
        <f>IF(A126&lt;&gt;"",_xlfn.XLOOKUP(C126,'1C'!W:W,'1C'!X:X,"",0),"")</f>
        <v>HATTERAS WOOLRICH</v>
      </c>
      <c r="E126" s="103" t="str">
        <f>IF(F126&lt;&gt;"",IFERROR(VLOOKUP(F126,Категории!A:B,2,0),""),"Требуется категория")</f>
        <v>Кепки</v>
      </c>
      <c r="F126" s="103" t="str">
        <f>IF(A126&lt;&gt;"",IF(BD126&gt;0,_xlfn.XLOOKUP(A126,'1C'!A:A,'1C'!J:J,"",0),_xlfn.XLOOKUP(C126,'1C'!W:W,'1C'!J:J,"",0)),"")</f>
        <v>Кепка восьмиклинка</v>
      </c>
      <c r="G126" s="102" t="str">
        <f>IF(C126&lt;&gt;"",IF(BD126&gt;0,_xlfn.XLOOKUP(A126,'1C'!A:A,'1C'!L:L,"",0),_xlfn.XLOOKUP(C126,'1C'!W:W,'1C'!L:L,"",0)),"")</f>
        <v>Stetson</v>
      </c>
      <c r="H126" s="103" t="str">
        <f>IF(A126&lt;&gt;"",_xlfn.XLOOKUP(A126,'1C'!A:A,'1C'!M:M,_xlfn.XLOOKUP(C126,'1C'!W:W,'1C'!M:M,"",0),0),"")</f>
        <v>всесезон</v>
      </c>
      <c r="J126" s="102" t="str">
        <f>_xlfn.LET(_xlpm.itemName,_xlfn.XLOOKUP(A126,'1C'!A:A,'1C'!D:D,"",0),IFERROR(MID(_xlpm.itemName,FIND(" ",_xlpm.itemName)+1,FIND("арт.",_xlpm.itemName)-(FIND(" ",_xlpm.itemName)+2)),""))</f>
        <v>STETSON</v>
      </c>
      <c r="K126" s="108">
        <v>321</v>
      </c>
      <c r="L126" s="146" t="str">
        <f>IF(K126&lt;&gt;"",IFERROR(VLOOKUP(A126,'1C'!A:X,8,0),IFERROR(VLOOKUP(K126,Colors!D:E,2,0),"")),"")</f>
        <v>темно-синий</v>
      </c>
      <c r="M126" s="102" t="str">
        <f>IF(K126&lt;&gt;"",_xlfn.XLOOKUP(A126,'1C'!A:A,'1C'!R:R,"",0),"")</f>
        <v>синий</v>
      </c>
      <c r="N126" s="101"/>
      <c r="O126" s="101"/>
      <c r="P126" s="101"/>
      <c r="Q126" s="145" t="str">
        <f>IF(A126&lt;&gt;"",_xlfn.XLOOKUP(A126,'1C'!A:A,'1C'!I:I,_xlfn.XLOOKUP(C126,'1C'!W:W,'1C'!I:I,"",0),0),"")</f>
        <v>100% шерсть</v>
      </c>
      <c r="R126" s="101"/>
      <c r="S126" s="102" t="str">
        <f>_xlfn.LET(_xlpm.RES,IF(A126&lt;&gt;"",_xlfn.XLOOKUP(A126,'1C'!A:A,'1C'!N:N,_xlfn.XLOOKUP(C126,'1C'!W:W,'1C'!N:N,"",0),0),""),IF(_xlpm.RES=0,"",_xlpm.RES))</f>
        <v>шерстяные</v>
      </c>
      <c r="T126" s="103" t="s">
        <v>15</v>
      </c>
      <c r="U126" s="103" t="str">
        <f>IF(A126&lt;&gt;"",_xlfn.XLOOKUP(A126,'1C'!A:A,'1C'!K:K,_xlfn.XLOOKUP(C126,'1C'!W:W,'1C'!K:K,"",0),0),"")</f>
        <v>Унисекс</v>
      </c>
      <c r="V126" s="99" t="str">
        <f>_xlfn.XLOOKUP($A126,Лист1!$A:$A,Лист1!G:G,"",0)</f>
        <v/>
      </c>
      <c r="Y126" s="99" t="str">
        <f>_xlfn.XLOOKUP($A126,Лист1!$A:$A,Лист1!H:H,"",0)</f>
        <v/>
      </c>
      <c r="Z126" s="99" t="str">
        <f>_xlfn.XLOOKUP($A126,Лист1!$A:$A,Лист1!I:I,"",0)</f>
        <v/>
      </c>
      <c r="AA126" s="99" t="str">
        <f>_xlfn.XLOOKUP($A126,Лист1!$A:$A,Лист1!J:J,"",0)</f>
        <v/>
      </c>
      <c r="AB126" s="99" t="str">
        <f>_xlfn.XLOOKUP($A126,Лист1!$A:$A,Лист1!K:K,"",0)</f>
        <v/>
      </c>
      <c r="AC126" s="99" t="str">
        <f>_xlfn.XLOOKUP($A126,Лист1!$A:$A,Лист1!L:L,"",0)</f>
        <v/>
      </c>
      <c r="AD126" s="99" t="str">
        <f>_xlfn.XLOOKUP($A126,Лист1!$A:$A,Лист1!M:M,"",0)</f>
        <v/>
      </c>
      <c r="AE126" s="99" t="str">
        <f>_xlfn.XLOOKUP($A126,Лист1!$A:$A,Лист1!N:N,"",0)</f>
        <v/>
      </c>
      <c r="AF126" s="99" t="str">
        <f>_xlfn.XLOOKUP($A126,Лист1!$A:$A,Лист1!O:O,"",0)</f>
        <v/>
      </c>
      <c r="AG126" s="99" t="str">
        <f>_xlfn.XLOOKUP($A126,Лист1!$A:$A,Лист1!P:P,"",0)</f>
        <v/>
      </c>
      <c r="AH126" s="99" t="str">
        <f>_xlfn.XLOOKUP($A126,Лист1!$A:$A,Лист1!Q:Q,"",0)</f>
        <v/>
      </c>
      <c r="AT126" s="102" t="str">
        <f t="shared" si="49"/>
        <v/>
      </c>
      <c r="AU126" s="126" t="str">
        <f>IF(A126&lt;&gt;"",_xlfn.XLOOKUP(_xlfn.XLOOKUP(A126,'1C'!A:A,'1C'!O:O,_xlfn.XLOOKUP(C126,'1C'!W:W,'1C'!O:O,"",0),0),Settings!N:N,Settings!O:O,"",0),"")</f>
        <v>BG</v>
      </c>
      <c r="AV12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6" s="103" t="str">
        <f t="shared" ca="1" si="47"/>
        <v>Болгария</v>
      </c>
      <c r="AX126" s="106">
        <f t="shared" si="50"/>
        <v>0.1</v>
      </c>
      <c r="AY126" s="103">
        <f t="shared" si="51"/>
        <v>0.15000000000000002</v>
      </c>
      <c r="AZ126" s="103" t="str">
        <f t="shared" si="52"/>
        <v>Требуются кол-во и нетто</v>
      </c>
      <c r="BA126" s="103" t="str">
        <f t="shared" si="53"/>
        <v>Требуются кол-во и брутто</v>
      </c>
      <c r="BB126" s="107">
        <v>3782.8799999999997</v>
      </c>
      <c r="BC126" s="125" t="str">
        <f t="shared" si="54"/>
        <v>Требуются кол-во и цена</v>
      </c>
      <c r="BD126" s="98">
        <f>IF(A126&lt;&gt;"",IF(_xlfn.XLOOKUP(A126,'1C'!A:A,'1C'!A:A,0,0)&gt;0,1,0),"")</f>
        <v>1</v>
      </c>
      <c r="BE126" s="98">
        <f>IF(C126&lt;&gt;"",IF(_xlfn.XLOOKUP(TEXT(C126,"###"),'1C'!W:W,'1C'!D:D,0,0)&gt;0,0,1),"")</f>
        <v>0</v>
      </c>
      <c r="BF126" s="98">
        <f t="shared" si="55"/>
        <v>0</v>
      </c>
    </row>
    <row r="127" spans="1:58" ht="98.1" customHeight="1">
      <c r="A127" s="103" t="str">
        <f t="shared" si="48"/>
        <v>6840514333</v>
      </c>
      <c r="B127" s="98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02-094-14</v>
      </c>
      <c r="C127" s="104" t="s">
        <v>6482</v>
      </c>
      <c r="D127" s="103" t="str">
        <f>IF(A127&lt;&gt;"",_xlfn.XLOOKUP(C127,'1C'!W:W,'1C'!X:X,"",0),"")</f>
        <v>HATTERAS WOOLRICH</v>
      </c>
      <c r="E127" s="103" t="str">
        <f>IF(F127&lt;&gt;"",IFERROR(VLOOKUP(F127,Категории!A:B,2,0),""),"Требуется категория")</f>
        <v>Кепки</v>
      </c>
      <c r="F127" s="103" t="str">
        <f>IF(A127&lt;&gt;"",IF(BD127&gt;0,_xlfn.XLOOKUP(A127,'1C'!A:A,'1C'!J:J,"",0),_xlfn.XLOOKUP(C127,'1C'!W:W,'1C'!J:J,"",0)),"")</f>
        <v>Кепка восьмиклинка</v>
      </c>
      <c r="G127" s="102" t="str">
        <f>IF(C127&lt;&gt;"",IF(BD127&gt;0,_xlfn.XLOOKUP(A127,'1C'!A:A,'1C'!L:L,"",0),_xlfn.XLOOKUP(C127,'1C'!W:W,'1C'!L:L,"",0)),"")</f>
        <v>Stetson</v>
      </c>
      <c r="H127" s="103" t="str">
        <f>IF(A127&lt;&gt;"",_xlfn.XLOOKUP(A127,'1C'!A:A,'1C'!M:M,_xlfn.XLOOKUP(C127,'1C'!W:W,'1C'!M:M,"",0),0),"")</f>
        <v>всесезон</v>
      </c>
      <c r="J127" s="102" t="str">
        <f>_xlfn.LET(_xlpm.itemName,_xlfn.XLOOKUP(A127,'1C'!A:A,'1C'!D:D,"",0),IFERROR(MID(_xlpm.itemName,FIND(" ",_xlpm.itemName)+1,FIND("арт.",_xlpm.itemName)-(FIND(" ",_xlpm.itemName)+2)),""))</f>
        <v>STETSON</v>
      </c>
      <c r="K127" s="108">
        <v>333</v>
      </c>
      <c r="L127" s="146" t="str">
        <f>IF(K127&lt;&gt;"",IFERROR(VLOOKUP(A127,'1C'!A:X,8,0),IFERROR(VLOOKUP(K127,Colors!D:E,2,0),"")),"")</f>
        <v>коричневый</v>
      </c>
      <c r="M127" s="102" t="str">
        <f>IF(K127&lt;&gt;"",_xlfn.XLOOKUP(A127,'1C'!A:A,'1C'!R:R,"",0),"")</f>
        <v>коричневый</v>
      </c>
      <c r="N127" s="101"/>
      <c r="O127" s="101"/>
      <c r="P127" s="101"/>
      <c r="Q127" s="145" t="str">
        <f>IF(A127&lt;&gt;"",_xlfn.XLOOKUP(A127,'1C'!A:A,'1C'!I:I,_xlfn.XLOOKUP(C127,'1C'!W:W,'1C'!I:I,"",0),0),"")</f>
        <v>100% шерсть</v>
      </c>
      <c r="R127" s="101"/>
      <c r="S127" s="102" t="str">
        <f>_xlfn.LET(_xlpm.RES,IF(A127&lt;&gt;"",_xlfn.XLOOKUP(A127,'1C'!A:A,'1C'!N:N,_xlfn.XLOOKUP(C127,'1C'!W:W,'1C'!N:N,"",0),0),""),IF(_xlpm.RES=0,"",_xlpm.RES))</f>
        <v>шерстяные</v>
      </c>
      <c r="T127" s="103" t="s">
        <v>15</v>
      </c>
      <c r="U127" s="103" t="str">
        <f>IF(A127&lt;&gt;"",_xlfn.XLOOKUP(A127,'1C'!A:A,'1C'!K:K,_xlfn.XLOOKUP(C127,'1C'!W:W,'1C'!K:K,"",0),0),"")</f>
        <v>Унисекс</v>
      </c>
      <c r="V127" s="99" t="str">
        <f>_xlfn.XLOOKUP($A127,Лист1!$A:$A,Лист1!G:G,"",0)</f>
        <v/>
      </c>
      <c r="Y127" s="99" t="str">
        <f>_xlfn.XLOOKUP($A127,Лист1!$A:$A,Лист1!H:H,"",0)</f>
        <v/>
      </c>
      <c r="Z127" s="99" t="str">
        <f>_xlfn.XLOOKUP($A127,Лист1!$A:$A,Лист1!I:I,"",0)</f>
        <v/>
      </c>
      <c r="AA127" s="99" t="str">
        <f>_xlfn.XLOOKUP($A127,Лист1!$A:$A,Лист1!J:J,"",0)</f>
        <v/>
      </c>
      <c r="AB127" s="99" t="str">
        <f>_xlfn.XLOOKUP($A127,Лист1!$A:$A,Лист1!K:K,"",0)</f>
        <v/>
      </c>
      <c r="AC127" s="99" t="str">
        <f>_xlfn.XLOOKUP($A127,Лист1!$A:$A,Лист1!L:L,"",0)</f>
        <v/>
      </c>
      <c r="AD127" s="99" t="str">
        <f>_xlfn.XLOOKUP($A127,Лист1!$A:$A,Лист1!M:M,"",0)</f>
        <v/>
      </c>
      <c r="AE127" s="99" t="str">
        <f>_xlfn.XLOOKUP($A127,Лист1!$A:$A,Лист1!N:N,"",0)</f>
        <v/>
      </c>
      <c r="AF127" s="99" t="str">
        <f>_xlfn.XLOOKUP($A127,Лист1!$A:$A,Лист1!O:O,"",0)</f>
        <v/>
      </c>
      <c r="AG127" s="99" t="str">
        <f>_xlfn.XLOOKUP($A127,Лист1!$A:$A,Лист1!P:P,"",0)</f>
        <v/>
      </c>
      <c r="AH127" s="99" t="str">
        <f>_xlfn.XLOOKUP($A127,Лист1!$A:$A,Лист1!Q:Q,"",0)</f>
        <v/>
      </c>
      <c r="AT127" s="102" t="str">
        <f t="shared" si="49"/>
        <v/>
      </c>
      <c r="AU127" s="126" t="str">
        <f>IF(A127&lt;&gt;"",_xlfn.XLOOKUP(_xlfn.XLOOKUP(A127,'1C'!A:A,'1C'!O:O,_xlfn.XLOOKUP(C127,'1C'!W:W,'1C'!O:O,"",0),0),Settings!N:N,Settings!O:O,"",0),"")</f>
        <v>BG</v>
      </c>
      <c r="AV12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7" s="103" t="str">
        <f t="shared" ca="1" si="47"/>
        <v>Болгария</v>
      </c>
      <c r="AX127" s="106">
        <f t="shared" si="50"/>
        <v>0.1</v>
      </c>
      <c r="AY127" s="103">
        <f t="shared" si="51"/>
        <v>0.15000000000000002</v>
      </c>
      <c r="AZ127" s="103" t="str">
        <f t="shared" si="52"/>
        <v>Требуются кол-во и нетто</v>
      </c>
      <c r="BA127" s="103" t="str">
        <f t="shared" si="53"/>
        <v>Требуются кол-во и брутто</v>
      </c>
      <c r="BB127" s="107">
        <v>3782.8799999999997</v>
      </c>
      <c r="BC127" s="125" t="str">
        <f t="shared" si="54"/>
        <v>Требуются кол-во и цена</v>
      </c>
      <c r="BD127" s="98">
        <f>IF(A127&lt;&gt;"",IF(_xlfn.XLOOKUP(A127,'1C'!A:A,'1C'!A:A,0,0)&gt;0,1,0),"")</f>
        <v>1</v>
      </c>
      <c r="BE127" s="98">
        <f>IF(C127&lt;&gt;"",IF(_xlfn.XLOOKUP(TEXT(C127,"###"),'1C'!W:W,'1C'!D:D,0,0)&gt;0,0,1),"")</f>
        <v>0</v>
      </c>
      <c r="BF127" s="98">
        <f t="shared" si="55"/>
        <v>0</v>
      </c>
    </row>
    <row r="128" spans="1:58" ht="111.2" customHeight="1">
      <c r="A128" s="103" t="str">
        <f t="shared" si="48"/>
        <v>6840529333</v>
      </c>
      <c r="B128" s="98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02-582-08</v>
      </c>
      <c r="C128" s="104" t="s">
        <v>6483</v>
      </c>
      <c r="D128" s="103" t="str">
        <f>IF(A128&lt;&gt;"",_xlfn.XLOOKUP(C128,'1C'!W:W,'1C'!X:X,"",0),"")</f>
        <v>HATTERAS EF WOOL HERRINGBONE</v>
      </c>
      <c r="E128" s="103" t="str">
        <f>IF(F128&lt;&gt;"",IFERROR(VLOOKUP(F128,Категории!A:B,2,0),""),"Требуется категория")</f>
        <v>Кепки</v>
      </c>
      <c r="F128" s="103" t="str">
        <f>IF(A128&lt;&gt;"",IF(BD128&gt;0,_xlfn.XLOOKUP(A128,'1C'!A:A,'1C'!J:J,"",0),_xlfn.XLOOKUP(C128,'1C'!W:W,'1C'!J:J,"",0)),"")</f>
        <v>Кепка с ушками</v>
      </c>
      <c r="G128" s="102" t="str">
        <f>IF(C128&lt;&gt;"",IF(BD128&gt;0,_xlfn.XLOOKUP(A128,'1C'!A:A,'1C'!L:L,"",0),_xlfn.XLOOKUP(C128,'1C'!W:W,'1C'!L:L,"",0)),"")</f>
        <v>Stetson</v>
      </c>
      <c r="H128" s="103" t="str">
        <f>IF(A128&lt;&gt;"",_xlfn.XLOOKUP(A128,'1C'!A:A,'1C'!M:M,_xlfn.XLOOKUP(C128,'1C'!W:W,'1C'!M:M,"",0),0),"")</f>
        <v>всесезон</v>
      </c>
      <c r="J128" s="102" t="str">
        <f>_xlfn.LET(_xlpm.itemName,_xlfn.XLOOKUP(A128,'1C'!A:A,'1C'!D:D,"",0),IFERROR(MID(_xlpm.itemName,FIND(" ",_xlpm.itemName)+1,FIND("арт.",_xlpm.itemName)-(FIND(" ",_xlpm.itemName)+2)),""))</f>
        <v>STETSON</v>
      </c>
      <c r="K128" s="108">
        <v>333</v>
      </c>
      <c r="L128" s="146" t="str">
        <f>IF(K128&lt;&gt;"",IFERROR(VLOOKUP(A128,'1C'!A:X,8,0),IFERROR(VLOOKUP(K128,Colors!D:E,2,0),"")),"")</f>
        <v>серый</v>
      </c>
      <c r="M128" s="102" t="str">
        <f>IF(K128&lt;&gt;"",_xlfn.XLOOKUP(A128,'1C'!A:A,'1C'!R:R,"",0),"")</f>
        <v>серый</v>
      </c>
      <c r="N128" s="101"/>
      <c r="O128" s="101"/>
      <c r="P128" s="101"/>
      <c r="Q128" s="145" t="str">
        <f>IF(A128&lt;&gt;"",_xlfn.XLOOKUP(A128,'1C'!A:A,'1C'!I:I,_xlfn.XLOOKUP(C128,'1C'!W:W,'1C'!I:I,"",0),0),"")</f>
        <v>100% шерсть / подклад: 100% полиэстер</v>
      </c>
      <c r="R128" s="101"/>
      <c r="S128" s="102" t="str">
        <f>_xlfn.LET(_xlpm.RES,IF(A128&lt;&gt;"",_xlfn.XLOOKUP(A128,'1C'!A:A,'1C'!N:N,_xlfn.XLOOKUP(C128,'1C'!W:W,'1C'!N:N,"",0),0),""),IF(_xlpm.RES=0,"",_xlpm.RES))</f>
        <v>шерстяные</v>
      </c>
      <c r="T128" s="103" t="s">
        <v>15</v>
      </c>
      <c r="U128" s="103" t="str">
        <f>IF(A128&lt;&gt;"",_xlfn.XLOOKUP(A128,'1C'!A:A,'1C'!K:K,_xlfn.XLOOKUP(C128,'1C'!W:W,'1C'!K:K,"",0),0),"")</f>
        <v>Унисекс</v>
      </c>
      <c r="V128" s="99" t="str">
        <f>_xlfn.XLOOKUP($A128,Лист1!$A:$A,Лист1!G:G,"",0)</f>
        <v/>
      </c>
      <c r="Y128" s="99" t="str">
        <f>_xlfn.XLOOKUP($A128,Лист1!$A:$A,Лист1!H:H,"",0)</f>
        <v/>
      </c>
      <c r="Z128" s="99" t="str">
        <f>_xlfn.XLOOKUP($A128,Лист1!$A:$A,Лист1!I:I,"",0)</f>
        <v/>
      </c>
      <c r="AA128" s="99" t="str">
        <f>_xlfn.XLOOKUP($A128,Лист1!$A:$A,Лист1!J:J,"",0)</f>
        <v/>
      </c>
      <c r="AB128" s="99" t="str">
        <f>_xlfn.XLOOKUP($A128,Лист1!$A:$A,Лист1!K:K,"",0)</f>
        <v/>
      </c>
      <c r="AC128" s="99" t="str">
        <f>_xlfn.XLOOKUP($A128,Лист1!$A:$A,Лист1!L:L,"",0)</f>
        <v/>
      </c>
      <c r="AD128" s="99" t="str">
        <f>_xlfn.XLOOKUP($A128,Лист1!$A:$A,Лист1!M:M,"",0)</f>
        <v/>
      </c>
      <c r="AE128" s="99" t="str">
        <f>_xlfn.XLOOKUP($A128,Лист1!$A:$A,Лист1!N:N,"",0)</f>
        <v/>
      </c>
      <c r="AF128" s="99" t="str">
        <f>_xlfn.XLOOKUP($A128,Лист1!$A:$A,Лист1!O:O,"",0)</f>
        <v/>
      </c>
      <c r="AG128" s="99" t="str">
        <f>_xlfn.XLOOKUP($A128,Лист1!$A:$A,Лист1!P:P,"",0)</f>
        <v/>
      </c>
      <c r="AH128" s="99" t="str">
        <f>_xlfn.XLOOKUP($A128,Лист1!$A:$A,Лист1!Q:Q,"",0)</f>
        <v/>
      </c>
      <c r="AT128" s="102" t="str">
        <f t="shared" si="49"/>
        <v/>
      </c>
      <c r="AU128" s="126" t="str">
        <f>IF(A128&lt;&gt;"",_xlfn.XLOOKUP(_xlfn.XLOOKUP(A128,'1C'!A:A,'1C'!O:O,_xlfn.XLOOKUP(C128,'1C'!W:W,'1C'!O:O,"",0),0),Settings!N:N,Settings!O:O,"",0),"")</f>
        <v>DE</v>
      </c>
      <c r="AV128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103" t="str">
        <f t="shared" ca="1" si="47"/>
        <v>Германия</v>
      </c>
      <c r="AX128" s="106">
        <f t="shared" si="50"/>
        <v>0.1</v>
      </c>
      <c r="AY128" s="103">
        <f t="shared" si="51"/>
        <v>0.15000000000000002</v>
      </c>
      <c r="AZ128" s="103" t="str">
        <f t="shared" si="52"/>
        <v>Требуются кол-во и нетто</v>
      </c>
      <c r="BA128" s="103" t="str">
        <f t="shared" si="53"/>
        <v>Требуются кол-во и брутто</v>
      </c>
      <c r="BB128" s="107">
        <v>4213.4400000000005</v>
      </c>
      <c r="BC128" s="125" t="str">
        <f t="shared" si="54"/>
        <v>Требуются кол-во и цена</v>
      </c>
      <c r="BD128" s="98">
        <f>IF(A128&lt;&gt;"",IF(_xlfn.XLOOKUP(A128,'1C'!A:A,'1C'!A:A,0,0)&gt;0,1,0),"")</f>
        <v>1</v>
      </c>
      <c r="BE128" s="98">
        <f>IF(C128&lt;&gt;"",IF(_xlfn.XLOOKUP(TEXT(C128,"###"),'1C'!W:W,'1C'!D:D,0,0)&gt;0,0,1),"")</f>
        <v>0</v>
      </c>
      <c r="BF128" s="98">
        <f t="shared" si="55"/>
        <v>0</v>
      </c>
    </row>
    <row r="129" spans="1:58" ht="110.25" customHeight="1">
      <c r="A129" s="103" t="str">
        <f t="shared" si="48"/>
        <v>7720502321</v>
      </c>
      <c r="B129" s="98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02-072-00</v>
      </c>
      <c r="C129" s="104" t="s">
        <v>6484</v>
      </c>
      <c r="D129" s="103" t="str">
        <f>IF(A129&lt;&gt;"",_xlfn.XLOOKUP(C129,'1C'!W:W,'1C'!X:X,"",0),"")</f>
        <v>WOOLRICH</v>
      </c>
      <c r="E129" s="103" t="str">
        <f>IF(F129&lt;&gt;"",IFERROR(VLOOKUP(F129,Категории!A:B,2,0),""),"Требуется категория")</f>
        <v>Бейсболки</v>
      </c>
      <c r="F129" s="103" t="str">
        <f>IF(A129&lt;&gt;"",IF(BD129&gt;0,_xlfn.XLOOKUP(A129,'1C'!A:A,'1C'!J:J,"",0),_xlfn.XLOOKUP(C129,'1C'!W:W,'1C'!J:J,"",0)),"")</f>
        <v>Бейсболка</v>
      </c>
      <c r="G129" s="102" t="str">
        <f>IF(C129&lt;&gt;"",IF(BD129&gt;0,_xlfn.XLOOKUP(A129,'1C'!A:A,'1C'!L:L,"",0),_xlfn.XLOOKUP(C129,'1C'!W:W,'1C'!L:L,"",0)),"")</f>
        <v>Stetson</v>
      </c>
      <c r="H129" s="103" t="str">
        <f>IF(A129&lt;&gt;"",_xlfn.XLOOKUP(A129,'1C'!A:A,'1C'!M:M,_xlfn.XLOOKUP(C129,'1C'!W:W,'1C'!M:M,"",0),0),"")</f>
        <v>всесезон</v>
      </c>
      <c r="J129" s="103" t="str">
        <f>_xlfn.LET(_xlpm.itemName,_xlfn.XLOOKUP(A129,'1C'!A:A,'1C'!D:D,"",0),IFERROR(MID(_xlpm.itemName,FIND(" ",_xlpm.itemName)+1,FIND("арт.",_xlpm.itemName)-(FIND(" ",_xlpm.itemName)+2)),""))</f>
        <v>STETSON</v>
      </c>
      <c r="K129" s="108">
        <v>321</v>
      </c>
      <c r="L129" s="146" t="str">
        <f>IF(K129&lt;&gt;"",IFERROR(VLOOKUP(A129,'1C'!A:X,8,0),IFERROR(VLOOKUP(K129,Colors!D:E,2,0),"")),"")</f>
        <v>ярко-синий</v>
      </c>
      <c r="M129" s="102" t="str">
        <f>IF(K129&lt;&gt;"",_xlfn.XLOOKUP(A129,'1C'!A:A,'1C'!R:R,"",0),"")</f>
        <v>синий</v>
      </c>
      <c r="N129" s="101"/>
      <c r="O129" s="101"/>
      <c r="P129" s="101"/>
      <c r="Q129" s="145" t="str">
        <f>IF(A129&lt;&gt;"",_xlfn.XLOOKUP(A129,'1C'!A:A,'1C'!I:I,_xlfn.XLOOKUP(C129,'1C'!W:W,'1C'!I:I,"",0),0),"")</f>
        <v>100% шерсть</v>
      </c>
      <c r="R129" s="101"/>
      <c r="S129" s="102" t="str">
        <f>_xlfn.LET(_xlpm.RES,IF(A129&lt;&gt;"",_xlfn.XLOOKUP(A129,'1C'!A:A,'1C'!N:N,_xlfn.XLOOKUP(C129,'1C'!W:W,'1C'!N:N,"",0),0),""),IF(_xlpm.RES=0,"",_xlpm.RES))</f>
        <v>шерстяные</v>
      </c>
      <c r="T129" s="103" t="s">
        <v>15</v>
      </c>
      <c r="U129" s="103" t="str">
        <f>IF(A129&lt;&gt;"",_xlfn.XLOOKUP(A129,'1C'!A:A,'1C'!K:K,_xlfn.XLOOKUP(C129,'1C'!W:W,'1C'!K:K,"",0),0),"")</f>
        <v>Унисекс</v>
      </c>
      <c r="V129" s="99" t="str">
        <f>_xlfn.XLOOKUP($A129,Лист1!$A:$A,Лист1!G:G,"",0)</f>
        <v/>
      </c>
      <c r="Y129" s="99" t="str">
        <f>_xlfn.XLOOKUP($A129,Лист1!$A:$A,Лист1!H:H,"",0)</f>
        <v/>
      </c>
      <c r="Z129" s="99" t="str">
        <f>_xlfn.XLOOKUP($A129,Лист1!$A:$A,Лист1!I:I,"",0)</f>
        <v/>
      </c>
      <c r="AA129" s="99" t="str">
        <f>_xlfn.XLOOKUP($A129,Лист1!$A:$A,Лист1!J:J,"",0)</f>
        <v/>
      </c>
      <c r="AB129" s="99" t="str">
        <f>_xlfn.XLOOKUP($A129,Лист1!$A:$A,Лист1!K:K,"",0)</f>
        <v/>
      </c>
      <c r="AC129" s="99" t="str">
        <f>_xlfn.XLOOKUP($A129,Лист1!$A:$A,Лист1!L:L,"",0)</f>
        <v/>
      </c>
      <c r="AD129" s="99" t="str">
        <f>_xlfn.XLOOKUP($A129,Лист1!$A:$A,Лист1!M:M,"",0)</f>
        <v/>
      </c>
      <c r="AE129" s="99" t="str">
        <f>_xlfn.XLOOKUP($A129,Лист1!$A:$A,Лист1!N:N,"",0)</f>
        <v/>
      </c>
      <c r="AF129" s="99" t="str">
        <f>_xlfn.XLOOKUP($A129,Лист1!$A:$A,Лист1!O:O,"",0)</f>
        <v/>
      </c>
      <c r="AG129" s="99" t="str">
        <f>_xlfn.XLOOKUP($A129,Лист1!$A:$A,Лист1!P:P,"",0)</f>
        <v/>
      </c>
      <c r="AH129" s="99" t="str">
        <f>_xlfn.XLOOKUP($A129,Лист1!$A:$A,Лист1!Q:Q,"",0)</f>
        <v/>
      </c>
      <c r="AT129" s="102" t="str">
        <f t="shared" si="49"/>
        <v/>
      </c>
      <c r="AU129" s="126" t="str">
        <f>IF(A129&lt;&gt;"",_xlfn.XLOOKUP(_xlfn.XLOOKUP(A129,'1C'!A:A,'1C'!O:O,_xlfn.XLOOKUP(C129,'1C'!W:W,'1C'!O:O,"",0),0),Settings!N:N,Settings!O:O,"",0),"")</f>
        <v>CN</v>
      </c>
      <c r="AV129" s="102" t="str">
        <f t="shared" ref="AV129:AV160" ca="1" si="56">IF(AU129&lt;&gt;"",VLOOKUP(AU129,INDIRECT(SUBSTITUTE(IF(ISNUMBER(IFERROR(VALUE(LEFT(J129,1)),FALSE)),"_"&amp;J129,J129),"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103" t="str">
        <f t="shared" ref="AW129:AW160" ca="1" si="57">IF(AU129&lt;&gt;"",VLOOKUP(AU129,INDIRECT(SUBSTITUTE(IF(ISNUMBER(IFERROR(VALUE(LEFT(J129,1)),FALSE)),"_"&amp;J129,J129)," ","")&amp;"Manufactures"),2,0),"Требуется код страны")</f>
        <v>Китай</v>
      </c>
      <c r="AX129" s="106">
        <f t="shared" si="50"/>
        <v>0.1</v>
      </c>
      <c r="AY129" s="103">
        <f t="shared" si="51"/>
        <v>0.15000000000000002</v>
      </c>
      <c r="AZ129" s="103" t="str">
        <f t="shared" si="52"/>
        <v>Требуются кол-во и нетто</v>
      </c>
      <c r="BA129" s="103" t="str">
        <f t="shared" si="53"/>
        <v>Требуются кол-во и брутто</v>
      </c>
      <c r="BB129" s="107">
        <v>2930.4</v>
      </c>
      <c r="BC129" s="125" t="str">
        <f t="shared" si="54"/>
        <v>Требуются кол-во и цена</v>
      </c>
      <c r="BD129" s="98">
        <f>IF(A129&lt;&gt;"",IF(_xlfn.XLOOKUP(A129,'1C'!A:A,'1C'!A:A,0,0)&gt;0,1,0),"")</f>
        <v>1</v>
      </c>
      <c r="BE129" s="98">
        <f>IF(C129&lt;&gt;"",IF(_xlfn.XLOOKUP(TEXT(C129,"###"),'1C'!W:W,'1C'!D:D,0,0)&gt;0,0,1),"")</f>
        <v>0</v>
      </c>
      <c r="BF129" s="98">
        <f t="shared" si="55"/>
        <v>0</v>
      </c>
    </row>
    <row r="130" spans="1:58" ht="98.1" customHeight="1">
      <c r="A130" s="103" t="str">
        <f t="shared" si="48"/>
        <v>7720502333</v>
      </c>
      <c r="B130" s="98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02-072-08</v>
      </c>
      <c r="C130" s="104" t="s">
        <v>6484</v>
      </c>
      <c r="D130" s="103" t="str">
        <f>IF(A130&lt;&gt;"",_xlfn.XLOOKUP(C130,'1C'!W:W,'1C'!X:X,"",0),"")</f>
        <v>WOOLRICH</v>
      </c>
      <c r="E130" s="103" t="str">
        <f>IF(F130&lt;&gt;"",IFERROR(VLOOKUP(F130,Категории!A:B,2,0),""),"Требуется категория")</f>
        <v>Бейсболки</v>
      </c>
      <c r="F130" s="103" t="str">
        <f>IF(A130&lt;&gt;"",IF(BD130&gt;0,_xlfn.XLOOKUP(A130,'1C'!A:A,'1C'!J:J,"",0),_xlfn.XLOOKUP(C130,'1C'!W:W,'1C'!J:J,"",0)),"")</f>
        <v>Бейсболка</v>
      </c>
      <c r="G130" s="102" t="str">
        <f>IF(C130&lt;&gt;"",IF(BD130&gt;0,_xlfn.XLOOKUP(A130,'1C'!A:A,'1C'!L:L,"",0),_xlfn.XLOOKUP(C130,'1C'!W:W,'1C'!L:L,"",0)),"")</f>
        <v>Stetson</v>
      </c>
      <c r="H130" s="103" t="str">
        <f>IF(A130&lt;&gt;"",_xlfn.XLOOKUP(A130,'1C'!A:A,'1C'!M:M,_xlfn.XLOOKUP(C130,'1C'!W:W,'1C'!M:M,"",0),0),"")</f>
        <v>всесезон</v>
      </c>
      <c r="J130" s="103" t="str">
        <f>_xlfn.LET(_xlpm.itemName,_xlfn.XLOOKUP(A130,'1C'!A:A,'1C'!D:D,"",0),IFERROR(MID(_xlpm.itemName,FIND(" ",_xlpm.itemName)+1,FIND("арт.",_xlpm.itemName)-(FIND(" ",_xlpm.itemName)+2)),""))</f>
        <v>STETSON</v>
      </c>
      <c r="K130" s="108">
        <v>333</v>
      </c>
      <c r="L130" s="146" t="str">
        <f>IF(K130&lt;&gt;"",IFERROR(VLOOKUP(A130,'1C'!A:X,8,0),IFERROR(VLOOKUP(K130,Colors!D:E,2,0),"")),"")</f>
        <v>серый</v>
      </c>
      <c r="M130" s="102" t="str">
        <f>IF(K130&lt;&gt;"",_xlfn.XLOOKUP(A130,'1C'!A:A,'1C'!R:R,"",0),"")</f>
        <v>серый</v>
      </c>
      <c r="N130" s="101"/>
      <c r="O130" s="101"/>
      <c r="P130" s="101"/>
      <c r="Q130" s="145" t="str">
        <f>IF(A130&lt;&gt;"",_xlfn.XLOOKUP(A130,'1C'!A:A,'1C'!I:I,_xlfn.XLOOKUP(C130,'1C'!W:W,'1C'!I:I,"",0),0),"")</f>
        <v>100% шерсть / Подклад: 100% хлопок</v>
      </c>
      <c r="R130" s="101"/>
      <c r="S130" s="102" t="str">
        <f>_xlfn.LET(_xlpm.RES,IF(A130&lt;&gt;"",_xlfn.XLOOKUP(A130,'1C'!A:A,'1C'!N:N,_xlfn.XLOOKUP(C130,'1C'!W:W,'1C'!N:N,"",0),0),""),IF(_xlpm.RES=0,"",_xlpm.RES))</f>
        <v>шерстяные</v>
      </c>
      <c r="T130" s="103" t="s">
        <v>15</v>
      </c>
      <c r="U130" s="103" t="str">
        <f>IF(A130&lt;&gt;"",_xlfn.XLOOKUP(A130,'1C'!A:A,'1C'!K:K,_xlfn.XLOOKUP(C130,'1C'!W:W,'1C'!K:K,"",0),0),"")</f>
        <v>Унисекс</v>
      </c>
      <c r="V130" s="99" t="str">
        <f>_xlfn.XLOOKUP($A130,Лист1!$A:$A,Лист1!G:G,"",0)</f>
        <v/>
      </c>
      <c r="Y130" s="99" t="str">
        <f>_xlfn.XLOOKUP($A130,Лист1!$A:$A,Лист1!H:H,"",0)</f>
        <v/>
      </c>
      <c r="Z130" s="99" t="str">
        <f>_xlfn.XLOOKUP($A130,Лист1!$A:$A,Лист1!I:I,"",0)</f>
        <v/>
      </c>
      <c r="AA130" s="99" t="str">
        <f>_xlfn.XLOOKUP($A130,Лист1!$A:$A,Лист1!J:J,"",0)</f>
        <v/>
      </c>
      <c r="AB130" s="99" t="str">
        <f>_xlfn.XLOOKUP($A130,Лист1!$A:$A,Лист1!K:K,"",0)</f>
        <v/>
      </c>
      <c r="AC130" s="99" t="str">
        <f>_xlfn.XLOOKUP($A130,Лист1!$A:$A,Лист1!L:L,"",0)</f>
        <v/>
      </c>
      <c r="AD130" s="99" t="str">
        <f>_xlfn.XLOOKUP($A130,Лист1!$A:$A,Лист1!M:M,"",0)</f>
        <v/>
      </c>
      <c r="AE130" s="99" t="str">
        <f>_xlfn.XLOOKUP($A130,Лист1!$A:$A,Лист1!N:N,"",0)</f>
        <v/>
      </c>
      <c r="AF130" s="99" t="str">
        <f>_xlfn.XLOOKUP($A130,Лист1!$A:$A,Лист1!O:O,"",0)</f>
        <v/>
      </c>
      <c r="AG130" s="99" t="str">
        <f>_xlfn.XLOOKUP($A130,Лист1!$A:$A,Лист1!P:P,"",0)</f>
        <v/>
      </c>
      <c r="AH130" s="99" t="str">
        <f>_xlfn.XLOOKUP($A130,Лист1!$A:$A,Лист1!Q:Q,"",0)</f>
        <v/>
      </c>
      <c r="AT130" s="102" t="str">
        <f t="shared" si="49"/>
        <v/>
      </c>
      <c r="AU130" s="126" t="str">
        <f>IF(A130&lt;&gt;"",_xlfn.XLOOKUP(_xlfn.XLOOKUP(A130,'1C'!A:A,'1C'!O:O,_xlfn.XLOOKUP(C130,'1C'!W:W,'1C'!O:O,"",0),0),Settings!N:N,Settings!O:O,"",0),"")</f>
        <v>CN</v>
      </c>
      <c r="AV13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0" s="103" t="str">
        <f t="shared" ca="1" si="57"/>
        <v>Китай</v>
      </c>
      <c r="AX130" s="106">
        <f t="shared" si="50"/>
        <v>0.1</v>
      </c>
      <c r="AY130" s="103">
        <f t="shared" si="51"/>
        <v>0.15000000000000002</v>
      </c>
      <c r="AZ130" s="103" t="str">
        <f t="shared" si="52"/>
        <v>Требуются кол-во и нетто</v>
      </c>
      <c r="BA130" s="103" t="str">
        <f t="shared" si="53"/>
        <v>Требуются кол-во и брутто</v>
      </c>
      <c r="BB130" s="107">
        <v>2930.4</v>
      </c>
      <c r="BC130" s="125" t="str">
        <f t="shared" si="54"/>
        <v>Требуются кол-во и цена</v>
      </c>
      <c r="BD130" s="98">
        <f>IF(A130&lt;&gt;"",IF(_xlfn.XLOOKUP(A130,'1C'!A:A,'1C'!A:A,0,0)&gt;0,1,0),"")</f>
        <v>1</v>
      </c>
      <c r="BE130" s="98">
        <f>IF(C130&lt;&gt;"",IF(_xlfn.XLOOKUP(TEXT(C130,"###"),'1C'!W:W,'1C'!D:D,0,0)&gt;0,0,1),"")</f>
        <v>0</v>
      </c>
      <c r="BF130" s="98">
        <f t="shared" si="55"/>
        <v>0</v>
      </c>
    </row>
    <row r="131" spans="1:58" ht="98.1" customHeight="1">
      <c r="A131" s="103" t="str">
        <f t="shared" ref="A131:A162" si="58">IF(C131&amp;K131&lt;&gt;"",C131&amp;K131,"")</f>
        <v>6840511352</v>
      </c>
      <c r="B131" s="98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02-437-00</v>
      </c>
      <c r="C131" s="104" t="s">
        <v>6486</v>
      </c>
      <c r="D131" s="103" t="str">
        <f>IF(A131&lt;&gt;"",_xlfn.XLOOKUP(C131,'1C'!W:W,'1C'!X:X,"",0),"")</f>
        <v>HATTERAS HARRIS TWEED</v>
      </c>
      <c r="E131" s="103" t="str">
        <f>IF(F131&lt;&gt;"",IFERROR(VLOOKUP(F131,Категории!A:B,2,0),""),"Требуется категория")</f>
        <v>Кепки</v>
      </c>
      <c r="F131" s="103" t="str">
        <f>IF(A131&lt;&gt;"",IF(BD131&gt;0,_xlfn.XLOOKUP(A131,'1C'!A:A,'1C'!J:J,"",0),_xlfn.XLOOKUP(C131,'1C'!W:W,'1C'!J:J,"",0)),"")</f>
        <v>Кепка восьмиклинка</v>
      </c>
      <c r="G131" s="102" t="str">
        <f>IF(C131&lt;&gt;"",IF(BD131&gt;0,_xlfn.XLOOKUP(A131,'1C'!A:A,'1C'!L:L,"",0),_xlfn.XLOOKUP(C131,'1C'!W:W,'1C'!L:L,"",0)),"")</f>
        <v>Stetson</v>
      </c>
      <c r="H131" s="103" t="str">
        <f>IF(A131&lt;&gt;"",_xlfn.XLOOKUP(A131,'1C'!A:A,'1C'!M:M,_xlfn.XLOOKUP(C131,'1C'!W:W,'1C'!M:M,"",0),0),"")</f>
        <v>всесезон</v>
      </c>
      <c r="J131" s="103" t="str">
        <f>_xlfn.LET(_xlpm.itemName,_xlfn.XLOOKUP(A131,'1C'!A:A,'1C'!D:D,"",0),IFERROR(MID(_xlpm.itemName,FIND(" ",_xlpm.itemName)+1,FIND("арт.",_xlpm.itemName)-(FIND(" ",_xlpm.itemName)+2)),""))</f>
        <v>STETSON</v>
      </c>
      <c r="K131" s="108">
        <v>352</v>
      </c>
      <c r="L131" s="146" t="str">
        <f>IF(K131&lt;&gt;"",IFERROR(VLOOKUP(A131,'1C'!A:X,8,0),IFERROR(VLOOKUP(K131,Colors!D:E,2,0),"")),"")</f>
        <v>синий / зеленый</v>
      </c>
      <c r="M131" s="102" t="str">
        <f>IF(K131&lt;&gt;"",_xlfn.XLOOKUP(A131,'1C'!A:A,'1C'!R:R,"",0),"")</f>
        <v>синий</v>
      </c>
      <c r="N131" s="101"/>
      <c r="O131" s="101"/>
      <c r="P131" s="101"/>
      <c r="Q131" s="145" t="str">
        <f>IF(A131&lt;&gt;"",_xlfn.XLOOKUP(A131,'1C'!A:A,'1C'!I:I,_xlfn.XLOOKUP(C131,'1C'!W:W,'1C'!I:I,"",0),0),"")</f>
        <v>100% шерсть</v>
      </c>
      <c r="R131" s="101"/>
      <c r="S131" s="102" t="str">
        <f>_xlfn.LET(_xlpm.RES,IF(A131&lt;&gt;"",_xlfn.XLOOKUP(A131,'1C'!A:A,'1C'!N:N,_xlfn.XLOOKUP(C131,'1C'!W:W,'1C'!N:N,"",0),0),""),IF(_xlpm.RES=0,"",_xlpm.RES))</f>
        <v>шерстяные</v>
      </c>
      <c r="T131" s="103" t="s">
        <v>15</v>
      </c>
      <c r="U131" s="103" t="str">
        <f>IF(A131&lt;&gt;"",_xlfn.XLOOKUP(A131,'1C'!A:A,'1C'!K:K,_xlfn.XLOOKUP(C131,'1C'!W:W,'1C'!K:K,"",0),0),"")</f>
        <v>Унисекс</v>
      </c>
      <c r="V131" s="99" t="str">
        <f>_xlfn.XLOOKUP($A131,Лист1!$A:$A,Лист1!G:G,"",0)</f>
        <v/>
      </c>
      <c r="Y131" s="99" t="str">
        <f>_xlfn.XLOOKUP($A131,Лист1!$A:$A,Лист1!H:H,"",0)</f>
        <v/>
      </c>
      <c r="Z131" s="99" t="str">
        <f>_xlfn.XLOOKUP($A131,Лист1!$A:$A,Лист1!I:I,"",0)</f>
        <v/>
      </c>
      <c r="AA131" s="99" t="str">
        <f>_xlfn.XLOOKUP($A131,Лист1!$A:$A,Лист1!J:J,"",0)</f>
        <v/>
      </c>
      <c r="AB131" s="99" t="str">
        <f>_xlfn.XLOOKUP($A131,Лист1!$A:$A,Лист1!K:K,"",0)</f>
        <v/>
      </c>
      <c r="AC131" s="99" t="str">
        <f>_xlfn.XLOOKUP($A131,Лист1!$A:$A,Лист1!L:L,"",0)</f>
        <v/>
      </c>
      <c r="AD131" s="99" t="str">
        <f>_xlfn.XLOOKUP($A131,Лист1!$A:$A,Лист1!M:M,"",0)</f>
        <v/>
      </c>
      <c r="AE131" s="99" t="str">
        <f>_xlfn.XLOOKUP($A131,Лист1!$A:$A,Лист1!N:N,"",0)</f>
        <v/>
      </c>
      <c r="AF131" s="99" t="str">
        <f>_xlfn.XLOOKUP($A131,Лист1!$A:$A,Лист1!O:O,"",0)</f>
        <v/>
      </c>
      <c r="AG131" s="99" t="str">
        <f>_xlfn.XLOOKUP($A131,Лист1!$A:$A,Лист1!P:P,"",0)</f>
        <v/>
      </c>
      <c r="AH131" s="99" t="str">
        <f>_xlfn.XLOOKUP($A131,Лист1!$A:$A,Лист1!Q:Q,"",0)</f>
        <v/>
      </c>
      <c r="AT131" s="102" t="str">
        <f t="shared" ref="AT131:AT162" si="59">IF(COUNTBLANK(V131:AS131)&lt;24,SUM(V131:AS131),"")</f>
        <v/>
      </c>
      <c r="AU131" s="126" t="str">
        <f>IF(A131&lt;&gt;"",_xlfn.XLOOKUP(_xlfn.XLOOKUP(A131,'1C'!A:A,'1C'!O:O,_xlfn.XLOOKUP(C131,'1C'!W:W,'1C'!O:O,"",0),0),Settings!N:N,Settings!O:O,"",0),"")</f>
        <v>BG</v>
      </c>
      <c r="AV13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1" s="103" t="str">
        <f t="shared" ca="1" si="57"/>
        <v>Болгария</v>
      </c>
      <c r="AX131" s="106">
        <f t="shared" ref="AX131:AX162" si="60">0.05+0.05</f>
        <v>0.1</v>
      </c>
      <c r="AY131" s="103">
        <f t="shared" ref="AY131:AY162" si="61">IF(AX131&lt;&gt;"",AX131*1.5,"Требуется нетто")</f>
        <v>0.15000000000000002</v>
      </c>
      <c r="AZ131" s="103" t="str">
        <f t="shared" ref="AZ131:AZ162" si="62">+IF(AX131&lt;&gt;"",IFERROR(AT131*AX131,"Требуются кол-во и нетто"),"Требуются кол-во и нетто")</f>
        <v>Требуются кол-во и нетто</v>
      </c>
      <c r="BA131" s="103" t="str">
        <f t="shared" ref="BA131:BA162" si="63">IF(AY131&lt;&gt;"",IFERROR(AT131*AY131,"Требуются кол-во и брутто"),"Требуются кол-во и брутто")</f>
        <v>Требуются кол-во и брутто</v>
      </c>
      <c r="BB131" s="107">
        <v>4213.4400000000005</v>
      </c>
      <c r="BC131" s="125" t="str">
        <f t="shared" ref="BC131:BC162" si="64">+IF(BB131&lt;&gt;0,IFERROR(AT131*BB131,"Требуются кол-во и цена"),"Требуются кол-во и цена")</f>
        <v>Требуются кол-во и цена</v>
      </c>
      <c r="BD131" s="98">
        <f>IF(A131&lt;&gt;"",IF(_xlfn.XLOOKUP(A131,'1C'!A:A,'1C'!A:A,0,0)&gt;0,1,0),"")</f>
        <v>1</v>
      </c>
      <c r="BE131" s="98">
        <f>IF(C131&lt;&gt;"",IF(_xlfn.XLOOKUP(TEXT(C131,"###"),'1C'!W:W,'1C'!D:D,0,0)&gt;0,0,1),"")</f>
        <v>0</v>
      </c>
      <c r="BF131" s="98">
        <f t="shared" ref="BF131:BF162" si="65">IFERROR(IF(BE131,"-",IFERROR(IF(BD131&gt;0,0,1),"")),"")</f>
        <v>0</v>
      </c>
    </row>
    <row r="132" spans="1:58" ht="98.1" customHeight="1">
      <c r="A132" s="103" t="str">
        <f t="shared" si="58"/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6487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46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45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103" t="s">
        <v>15</v>
      </c>
      <c r="U132" s="103" t="str">
        <f>IF(A132&lt;&gt;"",_xlfn.XLOOKUP(A132,'1C'!A:A,'1C'!K:K,_xlfn.XLOOKUP(C132,'1C'!W:W,'1C'!K:K,"",0),0),"")</f>
        <v>Унисекс</v>
      </c>
      <c r="V132" s="99" t="str">
        <f>_xlfn.XLOOKUP($A132,Лист1!$A:$A,Лист1!G:G,"",0)</f>
        <v/>
      </c>
      <c r="Y132" s="99" t="str">
        <f>_xlfn.XLOOKUP($A132,Лист1!$A:$A,Лист1!H:H,"",0)</f>
        <v/>
      </c>
      <c r="Z132" s="99" t="str">
        <f>_xlfn.XLOOKUP($A132,Лист1!$A:$A,Лист1!I:I,"",0)</f>
        <v/>
      </c>
      <c r="AA132" s="99" t="str">
        <f>_xlfn.XLOOKUP($A132,Лист1!$A:$A,Лист1!J:J,"",0)</f>
        <v/>
      </c>
      <c r="AB132" s="99" t="str">
        <f>_xlfn.XLOOKUP($A132,Лист1!$A:$A,Лист1!K:K,"",0)</f>
        <v/>
      </c>
      <c r="AC132" s="99" t="str">
        <f>_xlfn.XLOOKUP($A132,Лист1!$A:$A,Лист1!L:L,"",0)</f>
        <v/>
      </c>
      <c r="AD132" s="99" t="str">
        <f>_xlfn.XLOOKUP($A132,Лист1!$A:$A,Лист1!M:M,"",0)</f>
        <v/>
      </c>
      <c r="AE132" s="99" t="str">
        <f>_xlfn.XLOOKUP($A132,Лист1!$A:$A,Лист1!N:N,"",0)</f>
        <v/>
      </c>
      <c r="AF132" s="99" t="str">
        <f>_xlfn.XLOOKUP($A132,Лист1!$A:$A,Лист1!O:O,"",0)</f>
        <v/>
      </c>
      <c r="AG132" s="99" t="str">
        <f>_xlfn.XLOOKUP($A132,Лист1!$A:$A,Лист1!P:P,"",0)</f>
        <v/>
      </c>
      <c r="AH132" s="99" t="str">
        <f>_xlfn.XLOOKUP($A132,Лист1!$A:$A,Лист1!Q:Q,"",0)</f>
        <v/>
      </c>
      <c r="AT132" s="102" t="str">
        <f t="shared" si="59"/>
        <v/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ca="1" si="57"/>
        <v>Болгария</v>
      </c>
      <c r="AX132" s="106">
        <f t="shared" si="60"/>
        <v>0.1</v>
      </c>
      <c r="AY132" s="103">
        <f t="shared" si="61"/>
        <v>0.15000000000000002</v>
      </c>
      <c r="AZ132" s="103" t="str">
        <f t="shared" si="62"/>
        <v>Требуются кол-во и нетто</v>
      </c>
      <c r="BA132" s="103" t="str">
        <f t="shared" si="63"/>
        <v>Требуются кол-во и брутто</v>
      </c>
      <c r="BB132" s="107">
        <v>4213.4400000000005</v>
      </c>
      <c r="BC132" s="125" t="str">
        <f t="shared" si="64"/>
        <v>Требуются кол-во и цена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si="65"/>
        <v>0</v>
      </c>
    </row>
    <row r="133" spans="1:58" ht="98.1" customHeight="1">
      <c r="A133" s="103" t="str">
        <f t="shared" si="58"/>
        <v>6840502331</v>
      </c>
      <c r="B133" s="98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02-093-05</v>
      </c>
      <c r="C133" s="104" t="s">
        <v>6487</v>
      </c>
      <c r="D133" s="103" t="str">
        <f>IF(A133&lt;&gt;"",_xlfn.XLOOKUP(C133,'1C'!W:W,'1C'!X:X,"",0),"")</f>
        <v>HATTERAS</v>
      </c>
      <c r="E133" s="103" t="str">
        <f>IF(F133&lt;&gt;"",IFERROR(VLOOKUP(F133,Категории!A:B,2,0),""),"Требуется категория")</f>
        <v>Кепки</v>
      </c>
      <c r="F133" s="103" t="str">
        <f>IF(A133&lt;&gt;"",IF(BD133&gt;0,_xlfn.XLOOKUP(A133,'1C'!A:A,'1C'!J:J,"",0),_xlfn.XLOOKUP(C133,'1C'!W:W,'1C'!J:J,"",0)),"")</f>
        <v>Кепка восьмиклинка</v>
      </c>
      <c r="G133" s="102" t="str">
        <f>IF(C133&lt;&gt;"",IF(BD133&gt;0,_xlfn.XLOOKUP(A133,'1C'!A:A,'1C'!L:L,"",0),_xlfn.XLOOKUP(C133,'1C'!W:W,'1C'!L:L,"",0)),"")</f>
        <v>Stetson</v>
      </c>
      <c r="H133" s="103" t="str">
        <f>IF(A133&lt;&gt;"",_xlfn.XLOOKUP(A133,'1C'!A:A,'1C'!M:M,_xlfn.XLOOKUP(C133,'1C'!W:W,'1C'!M:M,"",0),0),"")</f>
        <v>всесезон</v>
      </c>
      <c r="J133" s="103" t="str">
        <f>_xlfn.LET(_xlpm.itemName,_xlfn.XLOOKUP(A133,'1C'!A:A,'1C'!D:D,"",0),IFERROR(MID(_xlpm.itemName,FIND(" ",_xlpm.itemName)+1,FIND("арт.",_xlpm.itemName)-(FIND(" ",_xlpm.itemName)+2)),""))</f>
        <v>STETSON</v>
      </c>
      <c r="K133" s="108">
        <v>331</v>
      </c>
      <c r="L133" s="146" t="str">
        <f>IF(K133&lt;&gt;"",IFERROR(VLOOKUP(A133,'1C'!A:X,8,0),IFERROR(VLOOKUP(K133,Colors!D:E,2,0),"")),"")</f>
        <v>темно-серый</v>
      </c>
      <c r="M133" s="102" t="str">
        <f>IF(K133&lt;&gt;"",_xlfn.XLOOKUP(A133,'1C'!A:A,'1C'!R:R,"",0),"")</f>
        <v>серый</v>
      </c>
      <c r="N133" s="101"/>
      <c r="O133" s="101"/>
      <c r="P133" s="101"/>
      <c r="Q133" s="145" t="str">
        <f>IF(A133&lt;&gt;"",_xlfn.XLOOKUP(A133,'1C'!A:A,'1C'!I:I,_xlfn.XLOOKUP(C133,'1C'!W:W,'1C'!I:I,"",0),0),"")</f>
        <v>100% шерсть</v>
      </c>
      <c r="R133" s="101"/>
      <c r="S133" s="102" t="str">
        <f>_xlfn.LET(_xlpm.RES,IF(A133&lt;&gt;"",_xlfn.XLOOKUP(A133,'1C'!A:A,'1C'!N:N,_xlfn.XLOOKUP(C133,'1C'!W:W,'1C'!N:N,"",0),0),""),IF(_xlpm.RES=0,"",_xlpm.RES))</f>
        <v>шерстяные</v>
      </c>
      <c r="T133" s="103" t="s">
        <v>15</v>
      </c>
      <c r="U133" s="103" t="str">
        <f>IF(A133&lt;&gt;"",_xlfn.XLOOKUP(A133,'1C'!A:A,'1C'!K:K,_xlfn.XLOOKUP(C133,'1C'!W:W,'1C'!K:K,"",0),0),"")</f>
        <v>Унисекс</v>
      </c>
      <c r="V133" s="99" t="str">
        <f>_xlfn.XLOOKUP($A133,Лист1!$A:$A,Лист1!G:G,"",0)</f>
        <v/>
      </c>
      <c r="Y133" s="99" t="str">
        <f>_xlfn.XLOOKUP($A133,Лист1!$A:$A,Лист1!H:H,"",0)</f>
        <v/>
      </c>
      <c r="Z133" s="99" t="str">
        <f>_xlfn.XLOOKUP($A133,Лист1!$A:$A,Лист1!I:I,"",0)</f>
        <v/>
      </c>
      <c r="AA133" s="99" t="str">
        <f>_xlfn.XLOOKUP($A133,Лист1!$A:$A,Лист1!J:J,"",0)</f>
        <v/>
      </c>
      <c r="AB133" s="99" t="str">
        <f>_xlfn.XLOOKUP($A133,Лист1!$A:$A,Лист1!K:K,"",0)</f>
        <v/>
      </c>
      <c r="AC133" s="99" t="str">
        <f>_xlfn.XLOOKUP($A133,Лист1!$A:$A,Лист1!L:L,"",0)</f>
        <v/>
      </c>
      <c r="AD133" s="99" t="str">
        <f>_xlfn.XLOOKUP($A133,Лист1!$A:$A,Лист1!M:M,"",0)</f>
        <v/>
      </c>
      <c r="AE133" s="99" t="str">
        <f>_xlfn.XLOOKUP($A133,Лист1!$A:$A,Лист1!N:N,"",0)</f>
        <v/>
      </c>
      <c r="AF133" s="99" t="str">
        <f>_xlfn.XLOOKUP($A133,Лист1!$A:$A,Лист1!O:O,"",0)</f>
        <v/>
      </c>
      <c r="AG133" s="99" t="str">
        <f>_xlfn.XLOOKUP($A133,Лист1!$A:$A,Лист1!P:P,"",0)</f>
        <v/>
      </c>
      <c r="AH133" s="99" t="str">
        <f>_xlfn.XLOOKUP($A133,Лист1!$A:$A,Лист1!Q:Q,"",0)</f>
        <v/>
      </c>
      <c r="AT133" s="103" t="str">
        <f t="shared" si="59"/>
        <v/>
      </c>
      <c r="AU133" s="126" t="str">
        <f>IF(A133&lt;&gt;"",_xlfn.XLOOKUP(_xlfn.XLOOKUP(A133,'1C'!A:A,'1C'!O:O,_xlfn.XLOOKUP(C133,'1C'!W:W,'1C'!O:O,"",0),0),Settings!N:N,Settings!O:O,"",0),"")</f>
        <v>BG</v>
      </c>
      <c r="AV133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3" s="103" t="str">
        <f t="shared" ca="1" si="57"/>
        <v>Болгария</v>
      </c>
      <c r="AX133" s="106">
        <f t="shared" si="60"/>
        <v>0.1</v>
      </c>
      <c r="AY133" s="103">
        <f t="shared" si="61"/>
        <v>0.15000000000000002</v>
      </c>
      <c r="AZ133" s="103" t="str">
        <f t="shared" si="62"/>
        <v>Требуются кол-во и нетто</v>
      </c>
      <c r="BA133" s="103" t="str">
        <f t="shared" si="63"/>
        <v>Требуются кол-во и брутто</v>
      </c>
      <c r="BB133" s="107">
        <v>4213.4400000000005</v>
      </c>
      <c r="BC133" s="125" t="str">
        <f t="shared" si="64"/>
        <v>Требуются кол-во и цена</v>
      </c>
      <c r="BD133" s="98">
        <f>IF(A133&lt;&gt;"",IF(_xlfn.XLOOKUP(A133,'1C'!A:A,'1C'!A:A,0,0)&gt;0,1,0),"")</f>
        <v>1</v>
      </c>
      <c r="BE133" s="98">
        <f>IF(C133&lt;&gt;"",IF(_xlfn.XLOOKUP(TEXT(C133,"###"),'1C'!W:W,'1C'!D:D,0,0)&gt;0,0,1),"")</f>
        <v>0</v>
      </c>
      <c r="BF133" s="98">
        <f t="shared" si="65"/>
        <v>0</v>
      </c>
    </row>
    <row r="134" spans="1:58" ht="98.1" customHeight="1">
      <c r="A134" s="103" t="str">
        <f t="shared" si="58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6487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46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45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103" t="s">
        <v>15</v>
      </c>
      <c r="U134" s="103" t="str">
        <f>IF(A134&lt;&gt;"",_xlfn.XLOOKUP(A134,'1C'!A:A,'1C'!K:K,_xlfn.XLOOKUP(C134,'1C'!W:W,'1C'!K:K,"",0),0),"")</f>
        <v>Унисекс</v>
      </c>
      <c r="V134" s="99" t="str">
        <f>_xlfn.XLOOKUP($A134,Лист1!$A:$A,Лист1!G:G,"",0)</f>
        <v/>
      </c>
      <c r="Y134" s="99" t="str">
        <f>_xlfn.XLOOKUP($A134,Лист1!$A:$A,Лист1!H:H,"",0)</f>
        <v/>
      </c>
      <c r="Z134" s="99" t="str">
        <f>_xlfn.XLOOKUP($A134,Лист1!$A:$A,Лист1!I:I,"",0)</f>
        <v/>
      </c>
      <c r="AA134" s="99" t="str">
        <f>_xlfn.XLOOKUP($A134,Лист1!$A:$A,Лист1!J:J,"",0)</f>
        <v/>
      </c>
      <c r="AB134" s="99" t="str">
        <f>_xlfn.XLOOKUP($A134,Лист1!$A:$A,Лист1!K:K,"",0)</f>
        <v/>
      </c>
      <c r="AC134" s="99" t="str">
        <f>_xlfn.XLOOKUP($A134,Лист1!$A:$A,Лист1!L:L,"",0)</f>
        <v/>
      </c>
      <c r="AD134" s="99" t="str">
        <f>_xlfn.XLOOKUP($A134,Лист1!$A:$A,Лист1!M:M,"",0)</f>
        <v/>
      </c>
      <c r="AE134" s="99" t="str">
        <f>_xlfn.XLOOKUP($A134,Лист1!$A:$A,Лист1!N:N,"",0)</f>
        <v/>
      </c>
      <c r="AF134" s="99" t="str">
        <f>_xlfn.XLOOKUP($A134,Лист1!$A:$A,Лист1!O:O,"",0)</f>
        <v/>
      </c>
      <c r="AG134" s="99" t="str">
        <f>_xlfn.XLOOKUP($A134,Лист1!$A:$A,Лист1!P:P,"",0)</f>
        <v/>
      </c>
      <c r="AH134" s="99" t="str">
        <f>_xlfn.XLOOKUP($A134,Лист1!$A:$A,Лист1!Q:Q,"",0)</f>
        <v/>
      </c>
      <c r="AT134" s="103" t="str">
        <f t="shared" si="59"/>
        <v/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7"/>
        <v>Болгария</v>
      </c>
      <c r="AX134" s="106">
        <f t="shared" si="60"/>
        <v>0.1</v>
      </c>
      <c r="AY134" s="103">
        <f t="shared" si="61"/>
        <v>0.15000000000000002</v>
      </c>
      <c r="AZ134" s="103" t="str">
        <f t="shared" si="62"/>
        <v>Требуются кол-во и нетто</v>
      </c>
      <c r="BA134" s="103" t="str">
        <f t="shared" si="63"/>
        <v>Требуются кол-во и брутто</v>
      </c>
      <c r="BB134" s="107">
        <v>4213.4400000000005</v>
      </c>
      <c r="BC134" s="125" t="str">
        <f t="shared" si="64"/>
        <v>Требуются кол-во и цена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5"/>
        <v>0</v>
      </c>
    </row>
    <row r="135" spans="1:58" ht="98.1" customHeight="1">
      <c r="A135" s="103" t="str">
        <f t="shared" si="58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6487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46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45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103" t="s">
        <v>15</v>
      </c>
      <c r="U135" s="103" t="str">
        <f>IF(A135&lt;&gt;"",_xlfn.XLOOKUP(A135,'1C'!A:A,'1C'!K:K,_xlfn.XLOOKUP(C135,'1C'!W:W,'1C'!K:K,"",0),0),"")</f>
        <v>Унисекс</v>
      </c>
      <c r="V135" s="99" t="str">
        <f>_xlfn.XLOOKUP($A135,Лист1!$A:$A,Лист1!G:G,"",0)</f>
        <v/>
      </c>
      <c r="Y135" s="99" t="str">
        <f>_xlfn.XLOOKUP($A135,Лист1!$A:$A,Лист1!H:H,"",0)</f>
        <v/>
      </c>
      <c r="Z135" s="99" t="str">
        <f>_xlfn.XLOOKUP($A135,Лист1!$A:$A,Лист1!I:I,"",0)</f>
        <v/>
      </c>
      <c r="AA135" s="99" t="str">
        <f>_xlfn.XLOOKUP($A135,Лист1!$A:$A,Лист1!J:J,"",0)</f>
        <v/>
      </c>
      <c r="AB135" s="99" t="str">
        <f>_xlfn.XLOOKUP($A135,Лист1!$A:$A,Лист1!K:K,"",0)</f>
        <v/>
      </c>
      <c r="AC135" s="99" t="str">
        <f>_xlfn.XLOOKUP($A135,Лист1!$A:$A,Лист1!L:L,"",0)</f>
        <v/>
      </c>
      <c r="AD135" s="99" t="str">
        <f>_xlfn.XLOOKUP($A135,Лист1!$A:$A,Лист1!M:M,"",0)</f>
        <v/>
      </c>
      <c r="AE135" s="99" t="str">
        <f>_xlfn.XLOOKUP($A135,Лист1!$A:$A,Лист1!N:N,"",0)</f>
        <v/>
      </c>
      <c r="AF135" s="99" t="str">
        <f>_xlfn.XLOOKUP($A135,Лист1!$A:$A,Лист1!O:O,"",0)</f>
        <v/>
      </c>
      <c r="AG135" s="99" t="str">
        <f>_xlfn.XLOOKUP($A135,Лист1!$A:$A,Лист1!P:P,"",0)</f>
        <v/>
      </c>
      <c r="AH135" s="99" t="str">
        <f>_xlfn.XLOOKUP($A135,Лист1!$A:$A,Лист1!Q:Q,"",0)</f>
        <v/>
      </c>
      <c r="AT135" s="103" t="str">
        <f t="shared" si="59"/>
        <v/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7"/>
        <v>Болгария</v>
      </c>
      <c r="AX135" s="106">
        <f t="shared" si="60"/>
        <v>0.1</v>
      </c>
      <c r="AY135" s="103">
        <f t="shared" si="61"/>
        <v>0.15000000000000002</v>
      </c>
      <c r="AZ135" s="103" t="str">
        <f t="shared" si="62"/>
        <v>Требуются кол-во и нетто</v>
      </c>
      <c r="BA135" s="103" t="str">
        <f t="shared" si="63"/>
        <v>Требуются кол-во и брутто</v>
      </c>
      <c r="BB135" s="107">
        <v>4213.4400000000005</v>
      </c>
      <c r="BC135" s="125" t="str">
        <f t="shared" si="64"/>
        <v>Требуются кол-во и цена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5"/>
        <v>0</v>
      </c>
    </row>
    <row r="136" spans="1:58" ht="98.1" customHeight="1">
      <c r="A136" s="103" t="str">
        <f t="shared" si="58"/>
        <v>6640601427</v>
      </c>
      <c r="B136" s="98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02-268-32</v>
      </c>
      <c r="C136" s="104" t="s">
        <v>6488</v>
      </c>
      <c r="D136" s="103" t="str">
        <f>IF(A136&lt;&gt;"",_xlfn.XLOOKUP(C136,'1C'!W:W,'1C'!X:X,"",0),"")</f>
        <v>6-PANEL DONEGAL</v>
      </c>
      <c r="E136" s="103" t="str">
        <f>IF(F136&lt;&gt;"",IFERROR(VLOOKUP(F136,Категории!A:B,2,0),""),"Требуется категория")</f>
        <v>Кепки</v>
      </c>
      <c r="F136" s="103" t="str">
        <f>IF(A136&lt;&gt;"",IF(BD136&gt;0,_xlfn.XLOOKUP(A136,'1C'!A:A,'1C'!J:J,"",0),_xlfn.XLOOKUP(C136,'1C'!W:W,'1C'!J:J,"",0)),"")</f>
        <v>Кепка шестиклинка</v>
      </c>
      <c r="G136" s="102" t="str">
        <f>IF(C136&lt;&gt;"",IF(BD136&gt;0,_xlfn.XLOOKUP(A136,'1C'!A:A,'1C'!L:L,"",0),_xlfn.XLOOKUP(C136,'1C'!W:W,'1C'!L:L,"",0)),"")</f>
        <v>Stetson</v>
      </c>
      <c r="H136" s="103" t="str">
        <f>IF(A136&lt;&gt;"",_xlfn.XLOOKUP(A136,'1C'!A:A,'1C'!M:M,_xlfn.XLOOKUP(C136,'1C'!W:W,'1C'!M:M,"",0),0),"")</f>
        <v>всесезон</v>
      </c>
      <c r="J136" s="103" t="str">
        <f>_xlfn.LET(_xlpm.itemName,_xlfn.XLOOKUP(A136,'1C'!A:A,'1C'!D:D,"",0),IFERROR(MID(_xlpm.itemName,FIND(" ",_xlpm.itemName)+1,FIND("арт.",_xlpm.itemName)-(FIND(" ",_xlpm.itemName)+2)),""))</f>
        <v>STETSON</v>
      </c>
      <c r="K136" s="108">
        <v>427</v>
      </c>
      <c r="L136" s="147" t="str">
        <f>IF(K136&lt;&gt;"",IFERROR(VLOOKUP(A136,'1C'!A:X,8,0),IFERROR(VLOOKUP(K136,Colors!D:E,2,0),"")),"")</f>
        <v>бежевый / синий</v>
      </c>
      <c r="M136" s="102" t="str">
        <f>IF(K136&lt;&gt;"",_xlfn.XLOOKUP(A136,'1C'!A:A,'1C'!R:R,"",0),"")</f>
        <v>бежевый</v>
      </c>
      <c r="N136" s="101"/>
      <c r="O136" s="101"/>
      <c r="P136" s="101"/>
      <c r="Q136" s="145" t="str">
        <f>IF(A136&lt;&gt;"",_xlfn.XLOOKUP(A136,'1C'!A:A,'1C'!I:I,_xlfn.XLOOKUP(C136,'1C'!W:W,'1C'!I:I,"",0),0),"")</f>
        <v>100% шерсть</v>
      </c>
      <c r="R136" s="101"/>
      <c r="S136" s="102" t="str">
        <f>_xlfn.LET(_xlpm.RES,IF(A136&lt;&gt;"",_xlfn.XLOOKUP(A136,'1C'!A:A,'1C'!N:N,_xlfn.XLOOKUP(C136,'1C'!W:W,'1C'!N:N,"",0),0),""),IF(_xlpm.RES=0,"",_xlpm.RES))</f>
        <v>шерстяные</v>
      </c>
      <c r="T136" s="103" t="s">
        <v>15</v>
      </c>
      <c r="U136" s="103" t="str">
        <f>IF(A136&lt;&gt;"",_xlfn.XLOOKUP(A136,'1C'!A:A,'1C'!K:K,_xlfn.XLOOKUP(C136,'1C'!W:W,'1C'!K:K,"",0),0),"")</f>
        <v>Унисекс</v>
      </c>
      <c r="V136" s="99" t="str">
        <f>_xlfn.XLOOKUP($A136,Лист1!$A:$A,Лист1!G:G,"",0)</f>
        <v/>
      </c>
      <c r="Y136" s="99" t="str">
        <f>_xlfn.XLOOKUP($A136,Лист1!$A:$A,Лист1!H:H,"",0)</f>
        <v/>
      </c>
      <c r="Z136" s="99" t="str">
        <f>_xlfn.XLOOKUP($A136,Лист1!$A:$A,Лист1!I:I,"",0)</f>
        <v/>
      </c>
      <c r="AA136" s="99" t="str">
        <f>_xlfn.XLOOKUP($A136,Лист1!$A:$A,Лист1!J:J,"",0)</f>
        <v/>
      </c>
      <c r="AB136" s="99" t="str">
        <f>_xlfn.XLOOKUP($A136,Лист1!$A:$A,Лист1!K:K,"",0)</f>
        <v/>
      </c>
      <c r="AC136" s="99" t="str">
        <f>_xlfn.XLOOKUP($A136,Лист1!$A:$A,Лист1!L:L,"",0)</f>
        <v/>
      </c>
      <c r="AD136" s="99" t="str">
        <f>_xlfn.XLOOKUP($A136,Лист1!$A:$A,Лист1!M:M,"",0)</f>
        <v/>
      </c>
      <c r="AE136" s="99" t="str">
        <f>_xlfn.XLOOKUP($A136,Лист1!$A:$A,Лист1!N:N,"",0)</f>
        <v/>
      </c>
      <c r="AF136" s="99" t="str">
        <f>_xlfn.XLOOKUP($A136,Лист1!$A:$A,Лист1!O:O,"",0)</f>
        <v/>
      </c>
      <c r="AG136" s="99" t="str">
        <f>_xlfn.XLOOKUP($A136,Лист1!$A:$A,Лист1!P:P,"",0)</f>
        <v/>
      </c>
      <c r="AH136" s="99" t="str">
        <f>_xlfn.XLOOKUP($A136,Лист1!$A:$A,Лист1!Q:Q,"",0)</f>
        <v/>
      </c>
      <c r="AT136" s="103" t="str">
        <f t="shared" si="59"/>
        <v/>
      </c>
      <c r="AU136" s="126" t="str">
        <f>IF(A136&lt;&gt;"",_xlfn.XLOOKUP(_xlfn.XLOOKUP(A136,'1C'!A:A,'1C'!O:O,_xlfn.XLOOKUP(C136,'1C'!W:W,'1C'!O:O,"",0),0),Settings!N:N,Settings!O:O,"",0),"")</f>
        <v>BG</v>
      </c>
      <c r="AV136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6" s="103" t="str">
        <f t="shared" ca="1" si="57"/>
        <v>Болгария</v>
      </c>
      <c r="AX136" s="106">
        <f t="shared" si="60"/>
        <v>0.1</v>
      </c>
      <c r="AY136" s="103">
        <f t="shared" si="61"/>
        <v>0.15000000000000002</v>
      </c>
      <c r="AZ136" s="103" t="str">
        <f t="shared" si="62"/>
        <v>Требуются кол-во и нетто</v>
      </c>
      <c r="BA136" s="103" t="str">
        <f t="shared" si="63"/>
        <v>Требуются кол-во и брутто</v>
      </c>
      <c r="BB136" s="107">
        <v>4213.4400000000005</v>
      </c>
      <c r="BC136" s="125" t="str">
        <f t="shared" si="64"/>
        <v>Требуются кол-во и цена</v>
      </c>
      <c r="BD136" s="98">
        <f>IF(A136&lt;&gt;"",IF(_xlfn.XLOOKUP(A136,'1C'!A:A,'1C'!A:A,0,0)&gt;0,1,0),"")</f>
        <v>1</v>
      </c>
      <c r="BE136" s="98">
        <f>IF(C136&lt;&gt;"",IF(_xlfn.XLOOKUP(TEXT(C136,"###"),'1C'!W:W,'1C'!D:D,0,0)&gt;0,0,1),"")</f>
        <v>0</v>
      </c>
      <c r="BF136" s="98">
        <f t="shared" si="65"/>
        <v>0</v>
      </c>
    </row>
    <row r="137" spans="1:58" ht="98.45" customHeight="1">
      <c r="A137" s="103" t="str">
        <f t="shared" si="58"/>
        <v>6640601433</v>
      </c>
      <c r="B137" s="98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02-268-05</v>
      </c>
      <c r="C137" s="104" t="s">
        <v>6488</v>
      </c>
      <c r="D137" s="103" t="str">
        <f>IF(A137&lt;&gt;"",_xlfn.XLOOKUP(C137,'1C'!W:W,'1C'!X:X,"",0),"")</f>
        <v>6-PANEL DONEGAL</v>
      </c>
      <c r="E137" s="103" t="str">
        <f>IF(F137&lt;&gt;"",IFERROR(VLOOKUP(F137,Категории!A:B,2,0),""),"Требуется категория")</f>
        <v>Кепки</v>
      </c>
      <c r="F137" s="103" t="str">
        <f>IF(A137&lt;&gt;"",IF(BD137&gt;0,_xlfn.XLOOKUP(A137,'1C'!A:A,'1C'!J:J,"",0),_xlfn.XLOOKUP(C137,'1C'!W:W,'1C'!J:J,"",0)),"")</f>
        <v>Кепка шестиклинка</v>
      </c>
      <c r="G137" s="102" t="str">
        <f>IF(C137&lt;&gt;"",IF(BD137&gt;0,_xlfn.XLOOKUP(A137,'1C'!A:A,'1C'!L:L,"",0),_xlfn.XLOOKUP(C137,'1C'!W:W,'1C'!L:L,"",0)),"")</f>
        <v>Stetson</v>
      </c>
      <c r="H137" s="103" t="str">
        <f>IF(A137&lt;&gt;"",_xlfn.XLOOKUP(A137,'1C'!A:A,'1C'!M:M,_xlfn.XLOOKUP(C137,'1C'!W:W,'1C'!M:M,"",0),0),"")</f>
        <v>всесезон</v>
      </c>
      <c r="J137" s="103" t="str">
        <f>_xlfn.LET(_xlpm.itemName,_xlfn.XLOOKUP(A137,'1C'!A:A,'1C'!D:D,"",0),IFERROR(MID(_xlpm.itemName,FIND(" ",_xlpm.itemName)+1,FIND("арт.",_xlpm.itemName)-(FIND(" ",_xlpm.itemName)+2)),""))</f>
        <v>STETSON</v>
      </c>
      <c r="K137" s="108">
        <v>433</v>
      </c>
      <c r="L137" s="147" t="str">
        <f>IF(K137&lt;&gt;"",IFERROR(VLOOKUP(A137,'1C'!A:X,8,0),IFERROR(VLOOKUP(K137,Colors!D:E,2,0),"")),"")</f>
        <v>темно-серый</v>
      </c>
      <c r="M137" s="102" t="str">
        <f>IF(K137&lt;&gt;"",_xlfn.XLOOKUP(A137,'1C'!A:A,'1C'!R:R,"",0),"")</f>
        <v>серый</v>
      </c>
      <c r="N137" s="101"/>
      <c r="O137" s="101"/>
      <c r="P137" s="101"/>
      <c r="Q137" s="145" t="str">
        <f>IF(A137&lt;&gt;"",_xlfn.XLOOKUP(A137,'1C'!A:A,'1C'!I:I,_xlfn.XLOOKUP(C137,'1C'!W:W,'1C'!I:I,"",0),0),"")</f>
        <v>100% шерсть</v>
      </c>
      <c r="R137" s="101"/>
      <c r="S137" s="102" t="str">
        <f>_xlfn.LET(_xlpm.RES,IF(A137&lt;&gt;"",_xlfn.XLOOKUP(A137,'1C'!A:A,'1C'!N:N,_xlfn.XLOOKUP(C137,'1C'!W:W,'1C'!N:N,"",0),0),""),IF(_xlpm.RES=0,"",_xlpm.RES))</f>
        <v>шерстяные</v>
      </c>
      <c r="T137" s="103" t="s">
        <v>15</v>
      </c>
      <c r="U137" s="103" t="str">
        <f>IF(A137&lt;&gt;"",_xlfn.XLOOKUP(A137,'1C'!A:A,'1C'!K:K,_xlfn.XLOOKUP(C137,'1C'!W:W,'1C'!K:K,"",0),0),"")</f>
        <v>Унисекс</v>
      </c>
      <c r="V137" s="99" t="str">
        <f>_xlfn.XLOOKUP($A137,Лист1!$A:$A,Лист1!G:G,"",0)</f>
        <v/>
      </c>
      <c r="Y137" s="99" t="str">
        <f>_xlfn.XLOOKUP($A137,Лист1!$A:$A,Лист1!H:H,"",0)</f>
        <v/>
      </c>
      <c r="Z137" s="99" t="str">
        <f>_xlfn.XLOOKUP($A137,Лист1!$A:$A,Лист1!I:I,"",0)</f>
        <v/>
      </c>
      <c r="AA137" s="99" t="str">
        <f>_xlfn.XLOOKUP($A137,Лист1!$A:$A,Лист1!J:J,"",0)</f>
        <v/>
      </c>
      <c r="AB137" s="99" t="str">
        <f>_xlfn.XLOOKUP($A137,Лист1!$A:$A,Лист1!K:K,"",0)</f>
        <v/>
      </c>
      <c r="AC137" s="99" t="str">
        <f>_xlfn.XLOOKUP($A137,Лист1!$A:$A,Лист1!L:L,"",0)</f>
        <v/>
      </c>
      <c r="AD137" s="99" t="str">
        <f>_xlfn.XLOOKUP($A137,Лист1!$A:$A,Лист1!M:M,"",0)</f>
        <v/>
      </c>
      <c r="AE137" s="99" t="str">
        <f>_xlfn.XLOOKUP($A137,Лист1!$A:$A,Лист1!N:N,"",0)</f>
        <v/>
      </c>
      <c r="AF137" s="99" t="str">
        <f>_xlfn.XLOOKUP($A137,Лист1!$A:$A,Лист1!O:O,"",0)</f>
        <v/>
      </c>
      <c r="AG137" s="99" t="str">
        <f>_xlfn.XLOOKUP($A137,Лист1!$A:$A,Лист1!P:P,"",0)</f>
        <v/>
      </c>
      <c r="AH137" s="99" t="str">
        <f>_xlfn.XLOOKUP($A137,Лист1!$A:$A,Лист1!Q:Q,"",0)</f>
        <v/>
      </c>
      <c r="AT137" s="103" t="str">
        <f t="shared" si="59"/>
        <v/>
      </c>
      <c r="AU137" s="126" t="str">
        <f>IF(A137&lt;&gt;"",_xlfn.XLOOKUP(_xlfn.XLOOKUP(A137,'1C'!A:A,'1C'!O:O,_xlfn.XLOOKUP(C137,'1C'!W:W,'1C'!O:O,"",0),0),Settings!N:N,Settings!O:O,"",0),"")</f>
        <v>BG</v>
      </c>
      <c r="AV137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7" s="103" t="str">
        <f t="shared" ca="1" si="57"/>
        <v>Болгария</v>
      </c>
      <c r="AX137" s="106">
        <f t="shared" si="60"/>
        <v>0.1</v>
      </c>
      <c r="AY137" s="103">
        <f t="shared" si="61"/>
        <v>0.15000000000000002</v>
      </c>
      <c r="AZ137" s="103" t="str">
        <f t="shared" si="62"/>
        <v>Требуются кол-во и нетто</v>
      </c>
      <c r="BA137" s="103" t="str">
        <f t="shared" si="63"/>
        <v>Требуются кол-во и брутто</v>
      </c>
      <c r="BB137" s="107">
        <v>4213.4400000000005</v>
      </c>
      <c r="BC137" s="125" t="str">
        <f t="shared" si="64"/>
        <v>Требуются кол-во и цена</v>
      </c>
      <c r="BD137" s="98">
        <f>IF(A137&lt;&gt;"",IF(_xlfn.XLOOKUP(A137,'1C'!A:A,'1C'!A:A,0,0)&gt;0,1,0),"")</f>
        <v>1</v>
      </c>
      <c r="BE137" s="98">
        <f>IF(C137&lt;&gt;"",IF(_xlfn.XLOOKUP(TEXT(C137,"###"),'1C'!W:W,'1C'!D:D,0,0)&gt;0,0,1),"")</f>
        <v>0</v>
      </c>
      <c r="BF137" s="98">
        <f t="shared" si="65"/>
        <v>0</v>
      </c>
    </row>
    <row r="138" spans="1:58" ht="98.1" customHeight="1">
      <c r="A138" s="103" t="str">
        <f t="shared" si="58"/>
        <v>6840601422</v>
      </c>
      <c r="B138" s="98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02-096-06</v>
      </c>
      <c r="C138" s="104" t="s">
        <v>6489</v>
      </c>
      <c r="D138" s="103" t="str">
        <f>IF(A138&lt;&gt;"",_xlfn.XLOOKUP(C138,'1C'!W:W,'1C'!X:X,"",0),"")</f>
        <v>HATTERAS DONEGAL</v>
      </c>
      <c r="E138" s="103" t="str">
        <f>IF(F138&lt;&gt;"",IFERROR(VLOOKUP(F138,Категории!A:B,2,0),""),"Требуется категория")</f>
        <v>Кепки</v>
      </c>
      <c r="F138" s="103" t="str">
        <f>IF(A138&lt;&gt;"",IF(BD138&gt;0,_xlfn.XLOOKUP(A138,'1C'!A:A,'1C'!J:J,"",0),_xlfn.XLOOKUP(C138,'1C'!W:W,'1C'!J:J,"",0)),"")</f>
        <v>Кепка восьмиклинка</v>
      </c>
      <c r="G138" s="102" t="str">
        <f>IF(C138&lt;&gt;"",IF(BD138&gt;0,_xlfn.XLOOKUP(A138,'1C'!A:A,'1C'!L:L,"",0),_xlfn.XLOOKUP(C138,'1C'!W:W,'1C'!L:L,"",0)),"")</f>
        <v>Stetson</v>
      </c>
      <c r="H138" s="103" t="str">
        <f>IF(A138&lt;&gt;"",_xlfn.XLOOKUP(A138,'1C'!A:A,'1C'!M:M,_xlfn.XLOOKUP(C138,'1C'!W:W,'1C'!M:M,"",0),0),"")</f>
        <v>всесезон</v>
      </c>
      <c r="J138" s="103" t="str">
        <f>_xlfn.LET(_xlpm.itemName,_xlfn.XLOOKUP(A138,'1C'!A:A,'1C'!D:D,"",0),IFERROR(MID(_xlpm.itemName,FIND(" ",_xlpm.itemName)+1,FIND("арт.",_xlpm.itemName)-(FIND(" ",_xlpm.itemName)+2)),""))</f>
        <v>STETSON</v>
      </c>
      <c r="K138" s="108">
        <v>422</v>
      </c>
      <c r="L138" s="147" t="str">
        <f>IF(K138&lt;&gt;"",IFERROR(VLOOKUP(A138,'1C'!A:X,8,0),IFERROR(VLOOKUP(K138,Colors!D:E,2,0),"")),"")</f>
        <v>синий</v>
      </c>
      <c r="M138" s="102" t="str">
        <f>IF(K138&lt;&gt;"",_xlfn.XLOOKUP(A138,'1C'!A:A,'1C'!R:R,"",0),"")</f>
        <v>синий</v>
      </c>
      <c r="N138" s="101"/>
      <c r="O138" s="101"/>
      <c r="P138" s="101"/>
      <c r="Q138" s="145" t="str">
        <f>IF(A138&lt;&gt;"",_xlfn.XLOOKUP(A138,'1C'!A:A,'1C'!I:I,_xlfn.XLOOKUP(C138,'1C'!W:W,'1C'!I:I,"",0),0),"")</f>
        <v>100% шерсть</v>
      </c>
      <c r="R138" s="101"/>
      <c r="S138" s="102" t="str">
        <f>_xlfn.LET(_xlpm.RES,IF(A138&lt;&gt;"",_xlfn.XLOOKUP(A138,'1C'!A:A,'1C'!N:N,_xlfn.XLOOKUP(C138,'1C'!W:W,'1C'!N:N,"",0),0),""),IF(_xlpm.RES=0,"",_xlpm.RES))</f>
        <v>шерстяные</v>
      </c>
      <c r="T138" s="103" t="s">
        <v>15</v>
      </c>
      <c r="U138" s="103" t="str">
        <f>IF(A138&lt;&gt;"",_xlfn.XLOOKUP(A138,'1C'!A:A,'1C'!K:K,_xlfn.XLOOKUP(C138,'1C'!W:W,'1C'!K:K,"",0),0),"")</f>
        <v>Унисекс</v>
      </c>
      <c r="V138" s="99" t="str">
        <f>_xlfn.XLOOKUP($A138,Лист1!$A:$A,Лист1!G:G,"",0)</f>
        <v/>
      </c>
      <c r="Y138" s="99" t="str">
        <f>_xlfn.XLOOKUP($A138,Лист1!$A:$A,Лист1!H:H,"",0)</f>
        <v/>
      </c>
      <c r="Z138" s="99" t="str">
        <f>_xlfn.XLOOKUP($A138,Лист1!$A:$A,Лист1!I:I,"",0)</f>
        <v/>
      </c>
      <c r="AA138" s="99" t="str">
        <f>_xlfn.XLOOKUP($A138,Лист1!$A:$A,Лист1!J:J,"",0)</f>
        <v/>
      </c>
      <c r="AB138" s="99" t="str">
        <f>_xlfn.XLOOKUP($A138,Лист1!$A:$A,Лист1!K:K,"",0)</f>
        <v/>
      </c>
      <c r="AC138" s="99" t="str">
        <f>_xlfn.XLOOKUP($A138,Лист1!$A:$A,Лист1!L:L,"",0)</f>
        <v/>
      </c>
      <c r="AD138" s="99" t="str">
        <f>_xlfn.XLOOKUP($A138,Лист1!$A:$A,Лист1!M:M,"",0)</f>
        <v/>
      </c>
      <c r="AE138" s="99" t="str">
        <f>_xlfn.XLOOKUP($A138,Лист1!$A:$A,Лист1!N:N,"",0)</f>
        <v/>
      </c>
      <c r="AF138" s="99" t="str">
        <f>_xlfn.XLOOKUP($A138,Лист1!$A:$A,Лист1!O:O,"",0)</f>
        <v/>
      </c>
      <c r="AG138" s="99" t="str">
        <f>_xlfn.XLOOKUP($A138,Лист1!$A:$A,Лист1!P:P,"",0)</f>
        <v/>
      </c>
      <c r="AH138" s="99" t="str">
        <f>_xlfn.XLOOKUP($A138,Лист1!$A:$A,Лист1!Q:Q,"",0)</f>
        <v/>
      </c>
      <c r="AT138" s="103" t="str">
        <f t="shared" si="59"/>
        <v/>
      </c>
      <c r="AU138" s="126" t="str">
        <f>IF(A138&lt;&gt;"",_xlfn.XLOOKUP(_xlfn.XLOOKUP(A138,'1C'!A:A,'1C'!O:O,_xlfn.XLOOKUP(C138,'1C'!W:W,'1C'!O:O,"",0),0),Settings!N:N,Settings!O:O,"",0),"")</f>
        <v>CN</v>
      </c>
      <c r="AV13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103" t="str">
        <f t="shared" ca="1" si="57"/>
        <v>Китай</v>
      </c>
      <c r="AX138" s="106">
        <f t="shared" si="60"/>
        <v>0.1</v>
      </c>
      <c r="AY138" s="103">
        <f t="shared" si="61"/>
        <v>0.15000000000000002</v>
      </c>
      <c r="AZ138" s="103" t="str">
        <f t="shared" si="62"/>
        <v>Требуются кол-во и нетто</v>
      </c>
      <c r="BA138" s="103" t="str">
        <f t="shared" si="63"/>
        <v>Требуются кол-во и брутто</v>
      </c>
      <c r="BB138" s="107">
        <v>4213.4400000000005</v>
      </c>
      <c r="BC138" s="125" t="str">
        <f t="shared" si="64"/>
        <v>Требуются кол-во и цена</v>
      </c>
      <c r="BD138" s="98">
        <f>IF(A138&lt;&gt;"",IF(_xlfn.XLOOKUP(A138,'1C'!A:A,'1C'!A:A,0,0)&gt;0,1,0),"")</f>
        <v>1</v>
      </c>
      <c r="BE138" s="98">
        <f>IF(C138&lt;&gt;"",IF(_xlfn.XLOOKUP(TEXT(C138,"###"),'1C'!W:W,'1C'!D:D,0,0)&gt;0,0,1),"")</f>
        <v>0</v>
      </c>
      <c r="BF138" s="98">
        <f t="shared" si="65"/>
        <v>0</v>
      </c>
    </row>
    <row r="139" spans="1:58" ht="98.1" customHeight="1">
      <c r="A139" s="103" t="str">
        <f t="shared" si="58"/>
        <v>6840601427</v>
      </c>
      <c r="B139" s="98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02-096-32</v>
      </c>
      <c r="C139" s="104" t="s">
        <v>6489</v>
      </c>
      <c r="D139" s="103" t="str">
        <f>IF(A139&lt;&gt;"",_xlfn.XLOOKUP(C139,'1C'!W:W,'1C'!X:X,"",0),"")</f>
        <v>HATTERAS DONEGAL</v>
      </c>
      <c r="E139" s="103" t="str">
        <f>IF(F139&lt;&gt;"",IFERROR(VLOOKUP(F139,Категории!A:B,2,0),""),"Требуется категория")</f>
        <v>Кепки</v>
      </c>
      <c r="F139" s="103" t="str">
        <f>IF(A139&lt;&gt;"",IF(BD139&gt;0,_xlfn.XLOOKUP(A139,'1C'!A:A,'1C'!J:J,"",0),_xlfn.XLOOKUP(C139,'1C'!W:W,'1C'!J:J,"",0)),"")</f>
        <v>Кепка восьмиклинка</v>
      </c>
      <c r="G139" s="102" t="str">
        <f>IF(C139&lt;&gt;"",IF(BD139&gt;0,_xlfn.XLOOKUP(A139,'1C'!A:A,'1C'!L:L,"",0),_xlfn.XLOOKUP(C139,'1C'!W:W,'1C'!L:L,"",0)),"")</f>
        <v>Stetson</v>
      </c>
      <c r="H139" s="103" t="str">
        <f>IF(A139&lt;&gt;"",_xlfn.XLOOKUP(A139,'1C'!A:A,'1C'!M:M,_xlfn.XLOOKUP(C139,'1C'!W:W,'1C'!M:M,"",0),0),"")</f>
        <v>всесезон</v>
      </c>
      <c r="J139" s="103" t="str">
        <f>_xlfn.LET(_xlpm.itemName,_xlfn.XLOOKUP(A139,'1C'!A:A,'1C'!D:D,"",0),IFERROR(MID(_xlpm.itemName,FIND(" ",_xlpm.itemName)+1,FIND("арт.",_xlpm.itemName)-(FIND(" ",_xlpm.itemName)+2)),""))</f>
        <v>STETSON</v>
      </c>
      <c r="K139" s="108">
        <v>427</v>
      </c>
      <c r="L139" s="146" t="str">
        <f>IF(K139&lt;&gt;"",IFERROR(VLOOKUP(A139,'1C'!A:X,8,0),IFERROR(VLOOKUP(K139,Colors!D:E,2,0),"")),"")</f>
        <v>бежевый / синий</v>
      </c>
      <c r="M139" s="102" t="str">
        <f>IF(K139&lt;&gt;"",_xlfn.XLOOKUP(A139,'1C'!A:A,'1C'!R:R,"",0),"")</f>
        <v>бежевый</v>
      </c>
      <c r="N139" s="101"/>
      <c r="O139" s="101"/>
      <c r="P139" s="101"/>
      <c r="Q139" s="145" t="str">
        <f>IF(A139&lt;&gt;"",_xlfn.XLOOKUP(A139,'1C'!A:A,'1C'!I:I,_xlfn.XLOOKUP(C139,'1C'!W:W,'1C'!I:I,"",0),0),"")</f>
        <v>100% шерсть</v>
      </c>
      <c r="R139" s="101"/>
      <c r="S139" s="102" t="str">
        <f>_xlfn.LET(_xlpm.RES,IF(A139&lt;&gt;"",_xlfn.XLOOKUP(A139,'1C'!A:A,'1C'!N:N,_xlfn.XLOOKUP(C139,'1C'!W:W,'1C'!N:N,"",0),0),""),IF(_xlpm.RES=0,"",_xlpm.RES))</f>
        <v>шерстяные</v>
      </c>
      <c r="T139" s="103" t="s">
        <v>15</v>
      </c>
      <c r="U139" s="103" t="str">
        <f>IF(A139&lt;&gt;"",_xlfn.XLOOKUP(A139,'1C'!A:A,'1C'!K:K,_xlfn.XLOOKUP(C139,'1C'!W:W,'1C'!K:K,"",0),0),"")</f>
        <v>Унисекс</v>
      </c>
      <c r="V139" s="99" t="str">
        <f>_xlfn.XLOOKUP($A139,Лист1!$A:$A,Лист1!G:G,"",0)</f>
        <v/>
      </c>
      <c r="Y139" s="99" t="str">
        <f>_xlfn.XLOOKUP($A139,Лист1!$A:$A,Лист1!H:H,"",0)</f>
        <v/>
      </c>
      <c r="Z139" s="99" t="str">
        <f>_xlfn.XLOOKUP($A139,Лист1!$A:$A,Лист1!I:I,"",0)</f>
        <v/>
      </c>
      <c r="AA139" s="99" t="str">
        <f>_xlfn.XLOOKUP($A139,Лист1!$A:$A,Лист1!J:J,"",0)</f>
        <v/>
      </c>
      <c r="AB139" s="99" t="str">
        <f>_xlfn.XLOOKUP($A139,Лист1!$A:$A,Лист1!K:K,"",0)</f>
        <v/>
      </c>
      <c r="AC139" s="99" t="str">
        <f>_xlfn.XLOOKUP($A139,Лист1!$A:$A,Лист1!L:L,"",0)</f>
        <v/>
      </c>
      <c r="AD139" s="99" t="str">
        <f>_xlfn.XLOOKUP($A139,Лист1!$A:$A,Лист1!M:M,"",0)</f>
        <v/>
      </c>
      <c r="AE139" s="99" t="str">
        <f>_xlfn.XLOOKUP($A139,Лист1!$A:$A,Лист1!N:N,"",0)</f>
        <v/>
      </c>
      <c r="AF139" s="99" t="str">
        <f>_xlfn.XLOOKUP($A139,Лист1!$A:$A,Лист1!O:O,"",0)</f>
        <v/>
      </c>
      <c r="AG139" s="99" t="str">
        <f>_xlfn.XLOOKUP($A139,Лист1!$A:$A,Лист1!P:P,"",0)</f>
        <v/>
      </c>
      <c r="AH139" s="99" t="str">
        <f>_xlfn.XLOOKUP($A139,Лист1!$A:$A,Лист1!Q:Q,"",0)</f>
        <v/>
      </c>
      <c r="AT139" s="103" t="str">
        <f t="shared" si="59"/>
        <v/>
      </c>
      <c r="AU139" s="126" t="str">
        <f>IF(A139&lt;&gt;"",_xlfn.XLOOKUP(_xlfn.XLOOKUP(A139,'1C'!A:A,'1C'!O:O,_xlfn.XLOOKUP(C139,'1C'!W:W,'1C'!O:O,"",0),0),Settings!N:N,Settings!O:O,"",0),"")</f>
        <v>CN</v>
      </c>
      <c r="AV13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9" s="103" t="str">
        <f t="shared" ca="1" si="57"/>
        <v>Китай</v>
      </c>
      <c r="AX139" s="106">
        <f t="shared" si="60"/>
        <v>0.1</v>
      </c>
      <c r="AY139" s="103">
        <f t="shared" si="61"/>
        <v>0.15000000000000002</v>
      </c>
      <c r="AZ139" s="103" t="str">
        <f t="shared" si="62"/>
        <v>Требуются кол-во и нетто</v>
      </c>
      <c r="BA139" s="103" t="str">
        <f t="shared" si="63"/>
        <v>Требуются кол-во и брутто</v>
      </c>
      <c r="BB139" s="107">
        <v>4213.4400000000005</v>
      </c>
      <c r="BC139" s="125" t="str">
        <f t="shared" si="64"/>
        <v>Требуются кол-во и цена</v>
      </c>
      <c r="BD139" s="98">
        <f>IF(A139&lt;&gt;"",IF(_xlfn.XLOOKUP(A139,'1C'!A:A,'1C'!A:A,0,0)&gt;0,1,0),"")</f>
        <v>1</v>
      </c>
      <c r="BE139" s="98">
        <f>IF(C139&lt;&gt;"",IF(_xlfn.XLOOKUP(TEXT(C139,"###"),'1C'!W:W,'1C'!D:D,0,0)&gt;0,0,1),"")</f>
        <v>0</v>
      </c>
      <c r="BF139" s="98">
        <f t="shared" si="65"/>
        <v>0</v>
      </c>
    </row>
    <row r="140" spans="1:58" ht="98.45" customHeight="1">
      <c r="A140" s="103" t="str">
        <f t="shared" si="58"/>
        <v>6840601433</v>
      </c>
      <c r="B140" s="98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02-096-08</v>
      </c>
      <c r="C140" s="104" t="s">
        <v>6489</v>
      </c>
      <c r="D140" s="103" t="str">
        <f>IF(A140&lt;&gt;"",_xlfn.XLOOKUP(C140,'1C'!W:W,'1C'!X:X,"",0),"")</f>
        <v>HATTERAS DONEGAL</v>
      </c>
      <c r="E140" s="103" t="str">
        <f>IF(F140&lt;&gt;"",IFERROR(VLOOKUP(F140,Категории!A:B,2,0),""),"Требуется категория")</f>
        <v>Кепки</v>
      </c>
      <c r="F140" s="103" t="str">
        <f>IF(A140&lt;&gt;"",IF(BD140&gt;0,_xlfn.XLOOKUP(A140,'1C'!A:A,'1C'!J:J,"",0),_xlfn.XLOOKUP(C140,'1C'!W:W,'1C'!J:J,"",0)),"")</f>
        <v>Кепка восьмиклинка</v>
      </c>
      <c r="G140" s="102" t="str">
        <f>IF(C140&lt;&gt;"",IF(BD140&gt;0,_xlfn.XLOOKUP(A140,'1C'!A:A,'1C'!L:L,"",0),_xlfn.XLOOKUP(C140,'1C'!W:W,'1C'!L:L,"",0)),"")</f>
        <v>Stetson</v>
      </c>
      <c r="H140" s="103" t="str">
        <f>IF(A140&lt;&gt;"",_xlfn.XLOOKUP(A140,'1C'!A:A,'1C'!M:M,_xlfn.XLOOKUP(C140,'1C'!W:W,'1C'!M:M,"",0),0),"")</f>
        <v>всесезон</v>
      </c>
      <c r="J140" s="103" t="str">
        <f>_xlfn.LET(_xlpm.itemName,_xlfn.XLOOKUP(A140,'1C'!A:A,'1C'!D:D,"",0),IFERROR(MID(_xlpm.itemName,FIND(" ",_xlpm.itemName)+1,FIND("арт.",_xlpm.itemName)-(FIND(" ",_xlpm.itemName)+2)),""))</f>
        <v>STETSON</v>
      </c>
      <c r="K140" s="108">
        <v>433</v>
      </c>
      <c r="L140" s="146" t="str">
        <f>IF(K140&lt;&gt;"",IFERROR(VLOOKUP(A140,'1C'!A:X,8,0),IFERROR(VLOOKUP(K140,Colors!D:E,2,0),"")),"")</f>
        <v>серый</v>
      </c>
      <c r="M140" s="102" t="str">
        <f>IF(K140&lt;&gt;"",_xlfn.XLOOKUP(A140,'1C'!A:A,'1C'!R:R,"",0),"")</f>
        <v>серый</v>
      </c>
      <c r="N140" s="101"/>
      <c r="O140" s="101"/>
      <c r="P140" s="101"/>
      <c r="Q140" s="145" t="str">
        <f>IF(A140&lt;&gt;"",_xlfn.XLOOKUP(A140,'1C'!A:A,'1C'!I:I,_xlfn.XLOOKUP(C140,'1C'!W:W,'1C'!I:I,"",0),0),"")</f>
        <v>100% шерсть</v>
      </c>
      <c r="R140" s="101"/>
      <c r="S140" s="102" t="str">
        <f>_xlfn.LET(_xlpm.RES,IF(A140&lt;&gt;"",_xlfn.XLOOKUP(A140,'1C'!A:A,'1C'!N:N,_xlfn.XLOOKUP(C140,'1C'!W:W,'1C'!N:N,"",0),0),""),IF(_xlpm.RES=0,"",_xlpm.RES))</f>
        <v>шерстяные</v>
      </c>
      <c r="T140" s="103" t="s">
        <v>15</v>
      </c>
      <c r="U140" s="103" t="str">
        <f>IF(A140&lt;&gt;"",_xlfn.XLOOKUP(A140,'1C'!A:A,'1C'!K:K,_xlfn.XLOOKUP(C140,'1C'!W:W,'1C'!K:K,"",0),0),"")</f>
        <v>Унисекс</v>
      </c>
      <c r="V140" s="99" t="str">
        <f>_xlfn.XLOOKUP($A140,Лист1!$A:$A,Лист1!G:G,"",0)</f>
        <v/>
      </c>
      <c r="Y140" s="99" t="str">
        <f>_xlfn.XLOOKUP($A140,Лист1!$A:$A,Лист1!H:H,"",0)</f>
        <v/>
      </c>
      <c r="Z140" s="99" t="str">
        <f>_xlfn.XLOOKUP($A140,Лист1!$A:$A,Лист1!I:I,"",0)</f>
        <v/>
      </c>
      <c r="AA140" s="99" t="str">
        <f>_xlfn.XLOOKUP($A140,Лист1!$A:$A,Лист1!J:J,"",0)</f>
        <v/>
      </c>
      <c r="AB140" s="99" t="str">
        <f>_xlfn.XLOOKUP($A140,Лист1!$A:$A,Лист1!K:K,"",0)</f>
        <v/>
      </c>
      <c r="AC140" s="99" t="str">
        <f>_xlfn.XLOOKUP($A140,Лист1!$A:$A,Лист1!L:L,"",0)</f>
        <v/>
      </c>
      <c r="AD140" s="99" t="str">
        <f>_xlfn.XLOOKUP($A140,Лист1!$A:$A,Лист1!M:M,"",0)</f>
        <v/>
      </c>
      <c r="AE140" s="99" t="str">
        <f>_xlfn.XLOOKUP($A140,Лист1!$A:$A,Лист1!N:N,"",0)</f>
        <v/>
      </c>
      <c r="AF140" s="99" t="str">
        <f>_xlfn.XLOOKUP($A140,Лист1!$A:$A,Лист1!O:O,"",0)</f>
        <v/>
      </c>
      <c r="AG140" s="99" t="str">
        <f>_xlfn.XLOOKUP($A140,Лист1!$A:$A,Лист1!P:P,"",0)</f>
        <v/>
      </c>
      <c r="AH140" s="99" t="str">
        <f>_xlfn.XLOOKUP($A140,Лист1!$A:$A,Лист1!Q:Q,"",0)</f>
        <v/>
      </c>
      <c r="AT140" s="103" t="str">
        <f t="shared" si="59"/>
        <v/>
      </c>
      <c r="AU140" s="126" t="str">
        <f>IF(A140&lt;&gt;"",_xlfn.XLOOKUP(_xlfn.XLOOKUP(A140,'1C'!A:A,'1C'!O:O,_xlfn.XLOOKUP(C140,'1C'!W:W,'1C'!O:O,"",0),0),Settings!N:N,Settings!O:O,"",0),"")</f>
        <v>CN</v>
      </c>
      <c r="AV14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0" s="103" t="str">
        <f t="shared" ca="1" si="57"/>
        <v>Китай</v>
      </c>
      <c r="AX140" s="106">
        <f t="shared" si="60"/>
        <v>0.1</v>
      </c>
      <c r="AY140" s="103">
        <f t="shared" si="61"/>
        <v>0.15000000000000002</v>
      </c>
      <c r="AZ140" s="103" t="str">
        <f t="shared" si="62"/>
        <v>Требуются кол-во и нетто</v>
      </c>
      <c r="BA140" s="103" t="str">
        <f t="shared" si="63"/>
        <v>Требуются кол-во и брутто</v>
      </c>
      <c r="BB140" s="107">
        <v>4213.4400000000005</v>
      </c>
      <c r="BC140" s="125" t="str">
        <f t="shared" si="64"/>
        <v>Требуются кол-во и цена</v>
      </c>
      <c r="BD140" s="98">
        <f>IF(A140&lt;&gt;"",IF(_xlfn.XLOOKUP(A140,'1C'!A:A,'1C'!A:A,0,0)&gt;0,1,0),"")</f>
        <v>1</v>
      </c>
      <c r="BE140" s="98">
        <f>IF(C140&lt;&gt;"",IF(_xlfn.XLOOKUP(TEXT(C140,"###"),'1C'!W:W,'1C'!D:D,0,0)&gt;0,0,1),"")</f>
        <v>0</v>
      </c>
      <c r="BF140" s="98">
        <f t="shared" si="65"/>
        <v>0</v>
      </c>
    </row>
    <row r="141" spans="1:58" ht="98.1" customHeight="1">
      <c r="A141" s="103" t="str">
        <f t="shared" si="58"/>
        <v>6840601471</v>
      </c>
      <c r="B141" s="98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02-096-05</v>
      </c>
      <c r="C141" s="104" t="s">
        <v>6489</v>
      </c>
      <c r="D141" s="103" t="str">
        <f>IF(A141&lt;&gt;"",_xlfn.XLOOKUP(C141,'1C'!W:W,'1C'!X:X,"",0),"")</f>
        <v>HATTERAS DONEGAL</v>
      </c>
      <c r="E141" s="103" t="str">
        <f>IF(F141&lt;&gt;"",IFERROR(VLOOKUP(F141,Категории!A:B,2,0),""),"Требуется категория")</f>
        <v>Кепки</v>
      </c>
      <c r="F141" s="103" t="str">
        <f>IF(A141&lt;&gt;"",IF(BD141&gt;0,_xlfn.XLOOKUP(A141,'1C'!A:A,'1C'!J:J,"",0),_xlfn.XLOOKUP(C141,'1C'!W:W,'1C'!J:J,"",0)),"")</f>
        <v>Кепка восьмиклинка</v>
      </c>
      <c r="G141" s="102" t="str">
        <f>IF(C141&lt;&gt;"",IF(BD141&gt;0,_xlfn.XLOOKUP(A141,'1C'!A:A,'1C'!L:L,"",0),_xlfn.XLOOKUP(C141,'1C'!W:W,'1C'!L:L,"",0)),"")</f>
        <v>Stetson</v>
      </c>
      <c r="H141" s="103" t="str">
        <f>IF(A141&lt;&gt;"",_xlfn.XLOOKUP(A141,'1C'!A:A,'1C'!M:M,_xlfn.XLOOKUP(C141,'1C'!W:W,'1C'!M:M,"",0),0),"")</f>
        <v>всесезон</v>
      </c>
      <c r="J141" s="103" t="str">
        <f>_xlfn.LET(_xlpm.itemName,_xlfn.XLOOKUP(A141,'1C'!A:A,'1C'!D:D,"",0),IFERROR(MID(_xlpm.itemName,FIND(" ",_xlpm.itemName)+1,FIND("арт.",_xlpm.itemName)-(FIND(" ",_xlpm.itemName)+2)),""))</f>
        <v>STETSON</v>
      </c>
      <c r="K141" s="108">
        <v>471</v>
      </c>
      <c r="L141" s="146" t="str">
        <f>IF(K141&lt;&gt;"",IFERROR(VLOOKUP(A141,'1C'!A:X,8,0),IFERROR(VLOOKUP(K141,Colors!D:E,2,0),"")),"")</f>
        <v>темно-серый</v>
      </c>
      <c r="M141" s="102" t="str">
        <f>IF(K141&lt;&gt;"",_xlfn.XLOOKUP(A141,'1C'!A:A,'1C'!R:R,"",0),"")</f>
        <v>серый</v>
      </c>
      <c r="N141" s="101"/>
      <c r="O141" s="101"/>
      <c r="P141" s="101"/>
      <c r="Q141" s="145" t="str">
        <f>IF(A141&lt;&gt;"",_xlfn.XLOOKUP(A141,'1C'!A:A,'1C'!I:I,_xlfn.XLOOKUP(C141,'1C'!W:W,'1C'!I:I,"",0),0),"")</f>
        <v>100% шерсть</v>
      </c>
      <c r="R141" s="101"/>
      <c r="S141" s="102" t="str">
        <f>_xlfn.LET(_xlpm.RES,IF(A141&lt;&gt;"",_xlfn.XLOOKUP(A141,'1C'!A:A,'1C'!N:N,_xlfn.XLOOKUP(C141,'1C'!W:W,'1C'!N:N,"",0),0),""),IF(_xlpm.RES=0,"",_xlpm.RES))</f>
        <v>шерстяные</v>
      </c>
      <c r="T141" s="103" t="s">
        <v>15</v>
      </c>
      <c r="U141" s="103" t="str">
        <f>IF(A141&lt;&gt;"",_xlfn.XLOOKUP(A141,'1C'!A:A,'1C'!K:K,_xlfn.XLOOKUP(C141,'1C'!W:W,'1C'!K:K,"",0),0),"")</f>
        <v>Унисекс</v>
      </c>
      <c r="V141" s="99" t="str">
        <f>_xlfn.XLOOKUP($A141,Лист1!$A:$A,Лист1!G:G,"",0)</f>
        <v/>
      </c>
      <c r="Y141" s="99" t="str">
        <f>_xlfn.XLOOKUP($A141,Лист1!$A:$A,Лист1!H:H,"",0)</f>
        <v/>
      </c>
      <c r="Z141" s="99" t="str">
        <f>_xlfn.XLOOKUP($A141,Лист1!$A:$A,Лист1!I:I,"",0)</f>
        <v/>
      </c>
      <c r="AA141" s="99" t="str">
        <f>_xlfn.XLOOKUP($A141,Лист1!$A:$A,Лист1!J:J,"",0)</f>
        <v/>
      </c>
      <c r="AB141" s="99" t="str">
        <f>_xlfn.XLOOKUP($A141,Лист1!$A:$A,Лист1!K:K,"",0)</f>
        <v/>
      </c>
      <c r="AC141" s="99" t="str">
        <f>_xlfn.XLOOKUP($A141,Лист1!$A:$A,Лист1!L:L,"",0)</f>
        <v/>
      </c>
      <c r="AD141" s="99" t="str">
        <f>_xlfn.XLOOKUP($A141,Лист1!$A:$A,Лист1!M:M,"",0)</f>
        <v/>
      </c>
      <c r="AE141" s="99" t="str">
        <f>_xlfn.XLOOKUP($A141,Лист1!$A:$A,Лист1!N:N,"",0)</f>
        <v/>
      </c>
      <c r="AF141" s="99" t="str">
        <f>_xlfn.XLOOKUP($A141,Лист1!$A:$A,Лист1!O:O,"",0)</f>
        <v/>
      </c>
      <c r="AG141" s="99" t="str">
        <f>_xlfn.XLOOKUP($A141,Лист1!$A:$A,Лист1!P:P,"",0)</f>
        <v/>
      </c>
      <c r="AH141" s="99" t="str">
        <f>_xlfn.XLOOKUP($A141,Лист1!$A:$A,Лист1!Q:Q,"",0)</f>
        <v/>
      </c>
      <c r="AT141" s="103" t="str">
        <f t="shared" si="59"/>
        <v/>
      </c>
      <c r="AU141" s="126" t="str">
        <f>IF(A141&lt;&gt;"",_xlfn.XLOOKUP(_xlfn.XLOOKUP(A141,'1C'!A:A,'1C'!O:O,_xlfn.XLOOKUP(C141,'1C'!W:W,'1C'!O:O,"",0),0),Settings!N:N,Settings!O:O,"",0),"")</f>
        <v>BG</v>
      </c>
      <c r="AV14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1" s="103" t="str">
        <f t="shared" ca="1" si="57"/>
        <v>Болгария</v>
      </c>
      <c r="AX141" s="106">
        <f t="shared" si="60"/>
        <v>0.1</v>
      </c>
      <c r="AY141" s="103">
        <f t="shared" si="61"/>
        <v>0.15000000000000002</v>
      </c>
      <c r="AZ141" s="103" t="str">
        <f t="shared" si="62"/>
        <v>Требуются кол-во и нетто</v>
      </c>
      <c r="BA141" s="103" t="str">
        <f t="shared" si="63"/>
        <v>Требуются кол-во и брутто</v>
      </c>
      <c r="BB141" s="107">
        <v>4213.4400000000005</v>
      </c>
      <c r="BC141" s="125" t="str">
        <f t="shared" si="64"/>
        <v>Требуются кол-во и цена</v>
      </c>
      <c r="BD141" s="98">
        <f>IF(A141&lt;&gt;"",IF(_xlfn.XLOOKUP(A141,'1C'!A:A,'1C'!A:A,0,0)&gt;0,1,0),"")</f>
        <v>1</v>
      </c>
      <c r="BE141" s="98">
        <f>IF(C141&lt;&gt;"",IF(_xlfn.XLOOKUP(TEXT(C141,"###"),'1C'!W:W,'1C'!D:D,0,0)&gt;0,0,1),"")</f>
        <v>0</v>
      </c>
      <c r="BF141" s="98">
        <f t="shared" si="65"/>
        <v>0</v>
      </c>
    </row>
    <row r="142" spans="1:58" ht="108.95" customHeight="1">
      <c r="A142" s="103" t="str">
        <f t="shared" si="58"/>
        <v>6840606433</v>
      </c>
      <c r="B142" s="98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02-097-05</v>
      </c>
      <c r="C142" s="104" t="s">
        <v>6490</v>
      </c>
      <c r="D142" s="103" t="str">
        <f>IF(A142&lt;&gt;"",_xlfn.XLOOKUP(C142,'1C'!W:W,'1C'!X:X,"",0),"")</f>
        <v>HATTERAS DONEGAL EF</v>
      </c>
      <c r="E142" s="103" t="str">
        <f>IF(F142&lt;&gt;"",IFERROR(VLOOKUP(F142,Категории!A:B,2,0),""),"Требуется категория")</f>
        <v>Кепки</v>
      </c>
      <c r="F142" s="103" t="str">
        <f>IF(A142&lt;&gt;"",IF(BD142&gt;0,_xlfn.XLOOKUP(A142,'1C'!A:A,'1C'!J:J,"",0),_xlfn.XLOOKUP(C142,'1C'!W:W,'1C'!J:J,"",0)),"")</f>
        <v>Кепка с ушками</v>
      </c>
      <c r="G142" s="102" t="str">
        <f>IF(C142&lt;&gt;"",IF(BD142&gt;0,_xlfn.XLOOKUP(A142,'1C'!A:A,'1C'!L:L,"",0),_xlfn.XLOOKUP(C142,'1C'!W:W,'1C'!L:L,"",0)),"")</f>
        <v>Stetson</v>
      </c>
      <c r="H142" s="103" t="str">
        <f>IF(A142&lt;&gt;"",_xlfn.XLOOKUP(A142,'1C'!A:A,'1C'!M:M,_xlfn.XLOOKUP(C142,'1C'!W:W,'1C'!M:M,"",0),0),"")</f>
        <v>всесезон</v>
      </c>
      <c r="J142" s="103" t="str">
        <f>_xlfn.LET(_xlpm.itemName,_xlfn.XLOOKUP(A142,'1C'!A:A,'1C'!D:D,"",0),IFERROR(MID(_xlpm.itemName,FIND(" ",_xlpm.itemName)+1,FIND("арт.",_xlpm.itemName)-(FIND(" ",_xlpm.itemName)+2)),""))</f>
        <v>STETSON</v>
      </c>
      <c r="K142" s="108">
        <v>433</v>
      </c>
      <c r="L142" s="146" t="str">
        <f>IF(K142&lt;&gt;"",IFERROR(VLOOKUP(A142,'1C'!A:X,8,0),IFERROR(VLOOKUP(K142,Colors!D:E,2,0),"")),"")</f>
        <v>темно-серый</v>
      </c>
      <c r="M142" s="126" t="str">
        <f>IF(K142&lt;&gt;"",_xlfn.XLOOKUP(A142,'1C'!A:A,'1C'!R:R,"",0),"")</f>
        <v>серый</v>
      </c>
      <c r="N142" s="101"/>
      <c r="O142" s="101"/>
      <c r="P142" s="101"/>
      <c r="Q142" s="145" t="str">
        <f>IF(A142&lt;&gt;"",_xlfn.XLOOKUP(A142,'1C'!A:A,'1C'!I:I,_xlfn.XLOOKUP(C142,'1C'!W:W,'1C'!I:I,"",0),0),"")</f>
        <v>100% шерсть / Подклад: 100% хлопок</v>
      </c>
      <c r="R142" s="101"/>
      <c r="S142" s="102" t="str">
        <f>_xlfn.LET(_xlpm.RES,IF(A142&lt;&gt;"",_xlfn.XLOOKUP(A142,'1C'!A:A,'1C'!N:N,_xlfn.XLOOKUP(C142,'1C'!W:W,'1C'!N:N,"",0),0),""),IF(_xlpm.RES=0,"",_xlpm.RES))</f>
        <v>шерстяные</v>
      </c>
      <c r="T142" s="103" t="s">
        <v>15</v>
      </c>
      <c r="U142" s="103" t="str">
        <f>IF(A142&lt;&gt;"",_xlfn.XLOOKUP(A142,'1C'!A:A,'1C'!K:K,_xlfn.XLOOKUP(C142,'1C'!W:W,'1C'!K:K,"",0),0),"")</f>
        <v>Унисекс</v>
      </c>
      <c r="V142" s="99" t="str">
        <f>_xlfn.XLOOKUP($A142,Лист1!$A:$A,Лист1!G:G,"",0)</f>
        <v/>
      </c>
      <c r="Y142" s="99" t="str">
        <f>_xlfn.XLOOKUP($A142,Лист1!$A:$A,Лист1!H:H,"",0)</f>
        <v/>
      </c>
      <c r="Z142" s="99" t="str">
        <f>_xlfn.XLOOKUP($A142,Лист1!$A:$A,Лист1!I:I,"",0)</f>
        <v/>
      </c>
      <c r="AA142" s="99" t="str">
        <f>_xlfn.XLOOKUP($A142,Лист1!$A:$A,Лист1!J:J,"",0)</f>
        <v/>
      </c>
      <c r="AB142" s="99" t="str">
        <f>_xlfn.XLOOKUP($A142,Лист1!$A:$A,Лист1!K:K,"",0)</f>
        <v/>
      </c>
      <c r="AC142" s="99" t="str">
        <f>_xlfn.XLOOKUP($A142,Лист1!$A:$A,Лист1!L:L,"",0)</f>
        <v/>
      </c>
      <c r="AD142" s="99" t="str">
        <f>_xlfn.XLOOKUP($A142,Лист1!$A:$A,Лист1!M:M,"",0)</f>
        <v/>
      </c>
      <c r="AE142" s="99" t="str">
        <f>_xlfn.XLOOKUP($A142,Лист1!$A:$A,Лист1!N:N,"",0)</f>
        <v/>
      </c>
      <c r="AF142" s="99" t="str">
        <f>_xlfn.XLOOKUP($A142,Лист1!$A:$A,Лист1!O:O,"",0)</f>
        <v/>
      </c>
      <c r="AG142" s="99" t="str">
        <f>_xlfn.XLOOKUP($A142,Лист1!$A:$A,Лист1!P:P,"",0)</f>
        <v/>
      </c>
      <c r="AH142" s="99" t="str">
        <f>_xlfn.XLOOKUP($A142,Лист1!$A:$A,Лист1!Q:Q,"",0)</f>
        <v/>
      </c>
      <c r="AT142" s="103" t="str">
        <f t="shared" si="59"/>
        <v/>
      </c>
      <c r="AU142" s="126" t="str">
        <f>IF(A142&lt;&gt;"",_xlfn.XLOOKUP(_xlfn.XLOOKUP(A142,'1C'!A:A,'1C'!O:O,_xlfn.XLOOKUP(C142,'1C'!W:W,'1C'!O:O,"",0),0),Settings!N:N,Settings!O:O,"",0),"")</f>
        <v>BG</v>
      </c>
      <c r="AV14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103" t="str">
        <f t="shared" ca="1" si="57"/>
        <v>Болгария</v>
      </c>
      <c r="AX142" s="106">
        <f t="shared" si="60"/>
        <v>0.1</v>
      </c>
      <c r="AY142" s="103">
        <f t="shared" si="61"/>
        <v>0.15000000000000002</v>
      </c>
      <c r="AZ142" s="103" t="str">
        <f t="shared" si="62"/>
        <v>Требуются кол-во и нетто</v>
      </c>
      <c r="BA142" s="103" t="str">
        <f t="shared" si="63"/>
        <v>Требуются кол-во и брутто</v>
      </c>
      <c r="BB142" s="107">
        <v>4633.92</v>
      </c>
      <c r="BC142" s="125" t="str">
        <f t="shared" si="64"/>
        <v>Требуются кол-во и цена</v>
      </c>
      <c r="BD142" s="98">
        <f>IF(A142&lt;&gt;"",IF(_xlfn.XLOOKUP(A142,'1C'!A:A,'1C'!A:A,0,0)&gt;0,1,0),"")</f>
        <v>1</v>
      </c>
      <c r="BE142" s="98">
        <f>IF(C142&lt;&gt;"",IF(_xlfn.XLOOKUP(TEXT(C142,"###"),'1C'!W:W,'1C'!D:D,0,0)&gt;0,0,1),"")</f>
        <v>0</v>
      </c>
      <c r="BF142" s="98">
        <f t="shared" si="65"/>
        <v>0</v>
      </c>
    </row>
    <row r="143" spans="1:58" ht="98.1" customHeight="1">
      <c r="A143" s="103" t="str">
        <f t="shared" si="58"/>
        <v>6840501333</v>
      </c>
      <c r="B143" s="98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02-373-05</v>
      </c>
      <c r="C143" s="104" t="s">
        <v>6492</v>
      </c>
      <c r="D143" s="103" t="str">
        <f>IF(A143&lt;&gt;"",_xlfn.XLOOKUP(C143,'1C'!W:W,'1C'!X:X,"",0),"")</f>
        <v>HATTERAS CASHMERE</v>
      </c>
      <c r="E143" s="103" t="str">
        <f>IF(F143&lt;&gt;"",IFERROR(VLOOKUP(F143,Категории!A:B,2,0),""),"Требуется категория")</f>
        <v>Кепки</v>
      </c>
      <c r="F143" s="103" t="str">
        <f>IF(A143&lt;&gt;"",IF(BD143&gt;0,_xlfn.XLOOKUP(A143,'1C'!A:A,'1C'!J:J,"",0),_xlfn.XLOOKUP(C143,'1C'!W:W,'1C'!J:J,"",0)),"")</f>
        <v>Кепка восьмиклинка</v>
      </c>
      <c r="G143" s="102" t="str">
        <f>IF(C143&lt;&gt;"",IF(BD143&gt;0,_xlfn.XLOOKUP(A143,'1C'!A:A,'1C'!L:L,"",0),_xlfn.XLOOKUP(C143,'1C'!W:W,'1C'!L:L,"",0)),"")</f>
        <v>Stetson</v>
      </c>
      <c r="H143" s="103" t="str">
        <f>IF(A143&lt;&gt;"",_xlfn.XLOOKUP(A143,'1C'!A:A,'1C'!M:M,_xlfn.XLOOKUP(C143,'1C'!W:W,'1C'!M:M,"",0),0),"")</f>
        <v>всесезон</v>
      </c>
      <c r="J143" s="103" t="str">
        <f>_xlfn.LET(_xlpm.itemName,_xlfn.XLOOKUP(A143,'1C'!A:A,'1C'!D:D,"",0),IFERROR(MID(_xlpm.itemName,FIND(" ",_xlpm.itemName)+1,FIND("арт.",_xlpm.itemName)-(FIND(" ",_xlpm.itemName)+2)),""))</f>
        <v>STETSON</v>
      </c>
      <c r="K143" s="108">
        <v>333</v>
      </c>
      <c r="L143" s="147" t="str">
        <f>IF(K143&lt;&gt;"",IFERROR(VLOOKUP(A143,'1C'!A:X,8,0),IFERROR(VLOOKUP(K143,Colors!D:E,2,0),"")),"")</f>
        <v>темно-серый</v>
      </c>
      <c r="M143" s="126" t="str">
        <f>IF(K143&lt;&gt;"",_xlfn.XLOOKUP(A143,'1C'!A:A,'1C'!R:R,"",0),"")</f>
        <v>серый</v>
      </c>
      <c r="N143" s="101"/>
      <c r="O143" s="101"/>
      <c r="P143" s="101"/>
      <c r="Q143" s="145" t="str">
        <f>IF(A143&lt;&gt;"",_xlfn.XLOOKUP(A143,'1C'!A:A,'1C'!I:I,_xlfn.XLOOKUP(C143,'1C'!W:W,'1C'!I:I,"",0),0),"")</f>
        <v>50% шерсть - 26% шелк - 24% кашемир / Подклад: 50% вискоза - 50% полиэстер</v>
      </c>
      <c r="R143" s="101"/>
      <c r="S143" s="102" t="str">
        <f>_xlfn.LET(_xlpm.RES,IF(A143&lt;&gt;"",_xlfn.XLOOKUP(A143,'1C'!A:A,'1C'!N:N,_xlfn.XLOOKUP(C143,'1C'!W:W,'1C'!N:N,"",0),0),""),IF(_xlpm.RES=0,"",_xlpm.RES))</f>
        <v>шерстяные</v>
      </c>
      <c r="T143" s="103" t="s">
        <v>15</v>
      </c>
      <c r="U143" s="103" t="str">
        <f>IF(A143&lt;&gt;"",_xlfn.XLOOKUP(A143,'1C'!A:A,'1C'!K:K,_xlfn.XLOOKUP(C143,'1C'!W:W,'1C'!K:K,"",0),0),"")</f>
        <v>Унисекс</v>
      </c>
      <c r="V143" s="99" t="str">
        <f>_xlfn.XLOOKUP($A143,Лист1!$A:$A,Лист1!G:G,"",0)</f>
        <v/>
      </c>
      <c r="Y143" s="99" t="str">
        <f>_xlfn.XLOOKUP($A143,Лист1!$A:$A,Лист1!H:H,"",0)</f>
        <v/>
      </c>
      <c r="Z143" s="99" t="str">
        <f>_xlfn.XLOOKUP($A143,Лист1!$A:$A,Лист1!I:I,"",0)</f>
        <v/>
      </c>
      <c r="AA143" s="99" t="str">
        <f>_xlfn.XLOOKUP($A143,Лист1!$A:$A,Лист1!J:J,"",0)</f>
        <v/>
      </c>
      <c r="AB143" s="99" t="str">
        <f>_xlfn.XLOOKUP($A143,Лист1!$A:$A,Лист1!K:K,"",0)</f>
        <v/>
      </c>
      <c r="AC143" s="99" t="str">
        <f>_xlfn.XLOOKUP($A143,Лист1!$A:$A,Лист1!L:L,"",0)</f>
        <v/>
      </c>
      <c r="AD143" s="99" t="str">
        <f>_xlfn.XLOOKUP($A143,Лист1!$A:$A,Лист1!M:M,"",0)</f>
        <v/>
      </c>
      <c r="AE143" s="99" t="str">
        <f>_xlfn.XLOOKUP($A143,Лист1!$A:$A,Лист1!N:N,"",0)</f>
        <v/>
      </c>
      <c r="AF143" s="99" t="str">
        <f>_xlfn.XLOOKUP($A143,Лист1!$A:$A,Лист1!O:O,"",0)</f>
        <v/>
      </c>
      <c r="AG143" s="99" t="str">
        <f>_xlfn.XLOOKUP($A143,Лист1!$A:$A,Лист1!P:P,"",0)</f>
        <v/>
      </c>
      <c r="AH143" s="99" t="str">
        <f>_xlfn.XLOOKUP($A143,Лист1!$A:$A,Лист1!Q:Q,"",0)</f>
        <v/>
      </c>
      <c r="AT143" s="103" t="str">
        <f t="shared" si="59"/>
        <v/>
      </c>
      <c r="AU143" s="126" t="str">
        <f>IF(A143&lt;&gt;"",_xlfn.XLOOKUP(_xlfn.XLOOKUP(A143,'1C'!A:A,'1C'!O:O,_xlfn.XLOOKUP(C143,'1C'!W:W,'1C'!O:O,"",0),0),Settings!N:N,Settings!O:O,"",0),"")</f>
        <v>DE</v>
      </c>
      <c r="AV14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43" s="103" t="str">
        <f t="shared" ca="1" si="57"/>
        <v>Германия</v>
      </c>
      <c r="AX143" s="106">
        <f t="shared" si="60"/>
        <v>0.1</v>
      </c>
      <c r="AY143" s="103">
        <f t="shared" si="61"/>
        <v>0.15000000000000002</v>
      </c>
      <c r="AZ143" s="103" t="str">
        <f t="shared" si="62"/>
        <v>Требуются кол-во и нетто</v>
      </c>
      <c r="BA143" s="103" t="str">
        <f t="shared" si="63"/>
        <v>Требуются кол-во и брутто</v>
      </c>
      <c r="BB143" s="107">
        <v>6337.44</v>
      </c>
      <c r="BC143" s="125" t="str">
        <f t="shared" si="64"/>
        <v>Требуются кол-во и цена</v>
      </c>
      <c r="BD143" s="98">
        <f>IF(A143&lt;&gt;"",IF(_xlfn.XLOOKUP(A143,'1C'!A:A,'1C'!A:A,0,0)&gt;0,1,0),"")</f>
        <v>1</v>
      </c>
      <c r="BE143" s="98">
        <f>IF(C143&lt;&gt;"",IF(_xlfn.XLOOKUP(TEXT(C143,"###"),'1C'!W:W,'1C'!D:D,0,0)&gt;0,0,1),"")</f>
        <v>0</v>
      </c>
      <c r="BF143" s="98">
        <f t="shared" si="65"/>
        <v>0</v>
      </c>
    </row>
    <row r="144" spans="1:58" ht="147.94999999999999" customHeight="1">
      <c r="A144" s="103" t="str">
        <f t="shared" si="58"/>
        <v>27973011</v>
      </c>
      <c r="B144" s="98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02-234-09</v>
      </c>
      <c r="C144" s="104" t="s">
        <v>6499</v>
      </c>
      <c r="D144" s="103" t="str">
        <f>IF(A144&lt;&gt;"",_xlfn.XLOOKUP(C144,'1C'!W:W,'1C'!X:X,"",0),"")</f>
        <v>WESTERN BUFFALO</v>
      </c>
      <c r="E144" s="103" t="str">
        <f>IF(F144&lt;&gt;"",IFERROR(VLOOKUP(F144,Категории!A:B,2,0),""),"Требуется категория")</f>
        <v>Шляпы</v>
      </c>
      <c r="F144" s="103" t="str">
        <f>IF(A144&lt;&gt;"",IF(BD144&gt;0,_xlfn.XLOOKUP(A144,'1C'!A:A,'1C'!J:J,"",0),_xlfn.XLOOKUP(C144,'1C'!W:W,'1C'!J:J,"",0)),"")</f>
        <v>Шляпа ковбойская</v>
      </c>
      <c r="G144" s="102" t="str">
        <f>IF(C144&lt;&gt;"",IF(BD144&gt;0,_xlfn.XLOOKUP(A144,'1C'!A:A,'1C'!L:L,"",0),_xlfn.XLOOKUP(C144,'1C'!W:W,'1C'!L:L,"",0)),"")</f>
        <v>Stetson</v>
      </c>
      <c r="H144" s="103" t="str">
        <f>IF(A144&lt;&gt;"",_xlfn.XLOOKUP(A144,'1C'!A:A,'1C'!M:M,_xlfn.XLOOKUP(C144,'1C'!W:W,'1C'!M:M,"",0),0),"")</f>
        <v>летний</v>
      </c>
      <c r="J144" s="103" t="str">
        <f>_xlfn.LET(_xlpm.itemName,_xlfn.XLOOKUP(A144,'1C'!A:A,'1C'!D:D,"",0),IFERROR(MID(_xlpm.itemName,FIND(" ",_xlpm.itemName)+1,FIND("арт.",_xlpm.itemName)-(FIND(" ",_xlpm.itemName)+2)),""))</f>
        <v>STETSON</v>
      </c>
      <c r="K144" s="108">
        <v>1</v>
      </c>
      <c r="L144" s="146" t="str">
        <f>IF(K144&lt;&gt;"",IFERROR(VLOOKUP(A144,'1C'!A:X,8,0),IFERROR(VLOOKUP(K144,Colors!D:E,2,0),"")),"")</f>
        <v>черный</v>
      </c>
      <c r="M144" s="126" t="str">
        <f>IF(K144&lt;&gt;"",_xlfn.XLOOKUP(A144,'1C'!A:A,'1C'!R:R,"",0),"")</f>
        <v>черный</v>
      </c>
      <c r="N144" s="101"/>
      <c r="O144" s="101"/>
      <c r="P144" s="101"/>
      <c r="Q144" s="145" t="str">
        <f>IF(A144&lt;&gt;"",_xlfn.XLOOKUP(A144,'1C'!A:A,'1C'!I:I,_xlfn.XLOOKUP(C144,'1C'!W:W,'1C'!I:I,"",0),0),"")</f>
        <v>100% натуральная кожа</v>
      </c>
      <c r="R144" s="101"/>
      <c r="S144" s="102" t="str">
        <f>_xlfn.LET(_xlpm.RES,IF(A144&lt;&gt;"",_xlfn.XLOOKUP(A144,'1C'!A:A,'1C'!N:N,_xlfn.XLOOKUP(C144,'1C'!W:W,'1C'!N:N,"",0),0),""),IF(_xlpm.RES=0,"",_xlpm.RES))</f>
        <v>кожаные</v>
      </c>
      <c r="T144" s="103" t="s">
        <v>5</v>
      </c>
      <c r="U144" s="103" t="str">
        <f>IF(A144&lt;&gt;"",_xlfn.XLOOKUP(A144,'1C'!A:A,'1C'!K:K,_xlfn.XLOOKUP(C144,'1C'!W:W,'1C'!K:K,"",0),0),"")</f>
        <v>Унисекс</v>
      </c>
      <c r="V144" s="99" t="str">
        <f>_xlfn.XLOOKUP($A144,Лист1!$A:$A,Лист1!G:G,"",0)</f>
        <v/>
      </c>
      <c r="Y144" s="99" t="str">
        <f>_xlfn.XLOOKUP($A144,Лист1!$A:$A,Лист1!H:H,"",0)</f>
        <v/>
      </c>
      <c r="Z144" s="99" t="str">
        <f>_xlfn.XLOOKUP($A144,Лист1!$A:$A,Лист1!I:I,"",0)</f>
        <v/>
      </c>
      <c r="AA144" s="99" t="str">
        <f>_xlfn.XLOOKUP($A144,Лист1!$A:$A,Лист1!J:J,"",0)</f>
        <v/>
      </c>
      <c r="AB144" s="99" t="str">
        <f>_xlfn.XLOOKUP($A144,Лист1!$A:$A,Лист1!K:K,"",0)</f>
        <v/>
      </c>
      <c r="AC144" s="99" t="str">
        <f>_xlfn.XLOOKUP($A144,Лист1!$A:$A,Лист1!L:L,"",0)</f>
        <v/>
      </c>
      <c r="AD144" s="99" t="str">
        <f>_xlfn.XLOOKUP($A144,Лист1!$A:$A,Лист1!M:M,"",0)</f>
        <v/>
      </c>
      <c r="AE144" s="99" t="str">
        <f>_xlfn.XLOOKUP($A144,Лист1!$A:$A,Лист1!N:N,"",0)</f>
        <v/>
      </c>
      <c r="AF144" s="99" t="str">
        <f>_xlfn.XLOOKUP($A144,Лист1!$A:$A,Лист1!O:O,"",0)</f>
        <v/>
      </c>
      <c r="AG144" s="99" t="str">
        <f>_xlfn.XLOOKUP($A144,Лист1!$A:$A,Лист1!P:P,"",0)</f>
        <v/>
      </c>
      <c r="AH144" s="99" t="str">
        <f>_xlfn.XLOOKUP($A144,Лист1!$A:$A,Лист1!Q:Q,"",0)</f>
        <v/>
      </c>
      <c r="AT144" s="103" t="str">
        <f t="shared" si="59"/>
        <v/>
      </c>
      <c r="AU144" s="126" t="str">
        <f>IF(A144&lt;&gt;"",_xlfn.XLOOKUP(_xlfn.XLOOKUP(A144,'1C'!A:A,'1C'!O:O,_xlfn.XLOOKUP(C144,'1C'!W:W,'1C'!O:O,"",0),0),Settings!N:N,Settings!O:O,"",0),"")</f>
        <v>CN</v>
      </c>
      <c r="AV14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103" t="str">
        <f t="shared" ca="1" si="57"/>
        <v>Китай</v>
      </c>
      <c r="AX144" s="106">
        <f t="shared" si="60"/>
        <v>0.1</v>
      </c>
      <c r="AY144" s="103">
        <f t="shared" si="61"/>
        <v>0.15000000000000002</v>
      </c>
      <c r="AZ144" s="103" t="str">
        <f t="shared" si="62"/>
        <v>Требуются кол-во и нетто</v>
      </c>
      <c r="BA144" s="103" t="str">
        <f t="shared" si="63"/>
        <v>Требуются кол-во и брутто</v>
      </c>
      <c r="BB144" s="107">
        <v>5484.9600000000009</v>
      </c>
      <c r="BC144" s="125" t="str">
        <f t="shared" si="64"/>
        <v>Требуются кол-во и цена</v>
      </c>
      <c r="BD144" s="98">
        <f>IF(A144&lt;&gt;"",IF(_xlfn.XLOOKUP(A144,'1C'!A:A,'1C'!A:A,0,0)&gt;0,1,0),"")</f>
        <v>1</v>
      </c>
      <c r="BE144" s="98">
        <f>IF(C144&lt;&gt;"",IF(_xlfn.XLOOKUP(TEXT(C144,"###"),'1C'!W:W,'1C'!D:D,0,0)&gt;0,0,1),"")</f>
        <v>0</v>
      </c>
      <c r="BF144" s="98">
        <f t="shared" si="65"/>
        <v>0</v>
      </c>
    </row>
    <row r="145" spans="1:58" ht="147.94999999999999" customHeight="1">
      <c r="A145" s="103" t="str">
        <f t="shared" si="58"/>
        <v>27973016</v>
      </c>
      <c r="B145" s="98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02-234-14</v>
      </c>
      <c r="C145" s="104" t="s">
        <v>6499</v>
      </c>
      <c r="D145" s="103" t="str">
        <f>IF(A145&lt;&gt;"",_xlfn.XLOOKUP(C145,'1C'!W:W,'1C'!X:X,"",0),"")</f>
        <v>WESTERN BUFFALO</v>
      </c>
      <c r="E145" s="103" t="str">
        <f>IF(F145&lt;&gt;"",IFERROR(VLOOKUP(F145,Категории!A:B,2,0),""),"Требуется категория")</f>
        <v>Шляпы</v>
      </c>
      <c r="F145" s="103" t="str">
        <f>IF(A145&lt;&gt;"",IF(BD145&gt;0,_xlfn.XLOOKUP(A145,'1C'!A:A,'1C'!J:J,"",0),_xlfn.XLOOKUP(C145,'1C'!W:W,'1C'!J:J,"",0)),"")</f>
        <v>Шляпа ковбойская</v>
      </c>
      <c r="G145" s="102" t="str">
        <f>IF(C145&lt;&gt;"",IF(BD145&gt;0,_xlfn.XLOOKUP(A145,'1C'!A:A,'1C'!L:L,"",0),_xlfn.XLOOKUP(C145,'1C'!W:W,'1C'!L:L,"",0)),"")</f>
        <v>Stetson</v>
      </c>
      <c r="H145" s="103" t="str">
        <f>IF(A145&lt;&gt;"",_xlfn.XLOOKUP(A145,'1C'!A:A,'1C'!M:M,_xlfn.XLOOKUP(C145,'1C'!W:W,'1C'!M:M,"",0),0),"")</f>
        <v>всесезон</v>
      </c>
      <c r="J145" s="103" t="str">
        <f>_xlfn.LET(_xlpm.itemName,_xlfn.XLOOKUP(A145,'1C'!A:A,'1C'!D:D,"",0),IFERROR(MID(_xlpm.itemName,FIND(" ",_xlpm.itemName)+1,FIND("арт.",_xlpm.itemName)-(FIND(" ",_xlpm.itemName)+2)),""))</f>
        <v>STETSON</v>
      </c>
      <c r="K145" s="108">
        <v>6</v>
      </c>
      <c r="L145" s="146" t="str">
        <f>IF(K145&lt;&gt;"",IFERROR(VLOOKUP(A145,'1C'!A:X,8,0),IFERROR(VLOOKUP(K145,Colors!D:E,2,0),"")),"")</f>
        <v>коричневый</v>
      </c>
      <c r="M145" s="126" t="str">
        <f>IF(K145&lt;&gt;"",_xlfn.XLOOKUP(A145,'1C'!A:A,'1C'!R:R,"",0),"")</f>
        <v>коричневый</v>
      </c>
      <c r="N145" s="101"/>
      <c r="O145" s="101"/>
      <c r="P145" s="101"/>
      <c r="Q145" s="145" t="str">
        <f>IF(A145&lt;&gt;"",_xlfn.XLOOKUP(A145,'1C'!A:A,'1C'!I:I,_xlfn.XLOOKUP(C145,'1C'!W:W,'1C'!I:I,"",0),0),"")</f>
        <v>100% натуральная кожа</v>
      </c>
      <c r="R145" s="101"/>
      <c r="S145" s="102" t="str">
        <f>_xlfn.LET(_xlpm.RES,IF(A145&lt;&gt;"",_xlfn.XLOOKUP(A145,'1C'!A:A,'1C'!N:N,_xlfn.XLOOKUP(C145,'1C'!W:W,'1C'!N:N,"",0),0),""),IF(_xlpm.RES=0,"",_xlpm.RES))</f>
        <v>кожаные</v>
      </c>
      <c r="T145" s="103" t="s">
        <v>5</v>
      </c>
      <c r="U145" s="103" t="str">
        <f>IF(A145&lt;&gt;"",_xlfn.XLOOKUP(A145,'1C'!A:A,'1C'!K:K,_xlfn.XLOOKUP(C145,'1C'!W:W,'1C'!K:K,"",0),0),"")</f>
        <v>Унисекс</v>
      </c>
      <c r="V145" s="99" t="str">
        <f>_xlfn.XLOOKUP($A145,Лист1!$A:$A,Лист1!G:G,"",0)</f>
        <v/>
      </c>
      <c r="Y145" s="99" t="str">
        <f>_xlfn.XLOOKUP($A145,Лист1!$A:$A,Лист1!H:H,"",0)</f>
        <v/>
      </c>
      <c r="Z145" s="99" t="str">
        <f>_xlfn.XLOOKUP($A145,Лист1!$A:$A,Лист1!I:I,"",0)</f>
        <v/>
      </c>
      <c r="AA145" s="99" t="str">
        <f>_xlfn.XLOOKUP($A145,Лист1!$A:$A,Лист1!J:J,"",0)</f>
        <v/>
      </c>
      <c r="AB145" s="99" t="str">
        <f>_xlfn.XLOOKUP($A145,Лист1!$A:$A,Лист1!K:K,"",0)</f>
        <v/>
      </c>
      <c r="AC145" s="99" t="str">
        <f>_xlfn.XLOOKUP($A145,Лист1!$A:$A,Лист1!L:L,"",0)</f>
        <v/>
      </c>
      <c r="AD145" s="99" t="str">
        <f>_xlfn.XLOOKUP($A145,Лист1!$A:$A,Лист1!M:M,"",0)</f>
        <v/>
      </c>
      <c r="AE145" s="99" t="str">
        <f>_xlfn.XLOOKUP($A145,Лист1!$A:$A,Лист1!N:N,"",0)</f>
        <v/>
      </c>
      <c r="AF145" s="99" t="str">
        <f>_xlfn.XLOOKUP($A145,Лист1!$A:$A,Лист1!O:O,"",0)</f>
        <v/>
      </c>
      <c r="AG145" s="99" t="str">
        <f>_xlfn.XLOOKUP($A145,Лист1!$A:$A,Лист1!P:P,"",0)</f>
        <v/>
      </c>
      <c r="AH145" s="99" t="str">
        <f>_xlfn.XLOOKUP($A145,Лист1!$A:$A,Лист1!Q:Q,"",0)</f>
        <v/>
      </c>
      <c r="AT145" s="103" t="str">
        <f t="shared" si="59"/>
        <v/>
      </c>
      <c r="AU145" s="126" t="str">
        <f>IF(A145&lt;&gt;"",_xlfn.XLOOKUP(_xlfn.XLOOKUP(A145,'1C'!A:A,'1C'!O:O,_xlfn.XLOOKUP(C145,'1C'!W:W,'1C'!O:O,"",0),0),Settings!N:N,Settings!O:O,"",0),"")</f>
        <v>CN</v>
      </c>
      <c r="AV145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103" t="str">
        <f t="shared" ca="1" si="57"/>
        <v>Китай</v>
      </c>
      <c r="AX145" s="106">
        <f t="shared" si="60"/>
        <v>0.1</v>
      </c>
      <c r="AY145" s="103">
        <f t="shared" si="61"/>
        <v>0.15000000000000002</v>
      </c>
      <c r="AZ145" s="103" t="str">
        <f t="shared" si="62"/>
        <v>Требуются кол-во и нетто</v>
      </c>
      <c r="BA145" s="103" t="str">
        <f t="shared" si="63"/>
        <v>Требуются кол-во и брутто</v>
      </c>
      <c r="BB145" s="107">
        <v>5484.9600000000009</v>
      </c>
      <c r="BC145" s="125" t="str">
        <f t="shared" si="64"/>
        <v>Требуются кол-во и цена</v>
      </c>
      <c r="BD145" s="98">
        <f>IF(A145&lt;&gt;"",IF(_xlfn.XLOOKUP(A145,'1C'!A:A,'1C'!A:A,0,0)&gt;0,1,0),"")</f>
        <v>1</v>
      </c>
      <c r="BE145" s="98">
        <f>IF(C145&lt;&gt;"",IF(_xlfn.XLOOKUP(TEXT(C145,"###"),'1C'!W:W,'1C'!D:D,0,0)&gt;0,0,1),"")</f>
        <v>0</v>
      </c>
      <c r="BF145" s="98">
        <f t="shared" si="65"/>
        <v>0</v>
      </c>
    </row>
    <row r="146" spans="1:58" ht="147.94999999999999" customHeight="1">
      <c r="A146" s="103" t="str">
        <f t="shared" si="58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6503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46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45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V146" s="99" t="str">
        <f>_xlfn.XLOOKUP($A146,Лист1!$A:$A,Лист1!G:G,"",0)</f>
        <v/>
      </c>
      <c r="Y146" s="99" t="str">
        <f>_xlfn.XLOOKUP($A146,Лист1!$A:$A,Лист1!H:H,"",0)</f>
        <v/>
      </c>
      <c r="Z146" s="99" t="str">
        <f>_xlfn.XLOOKUP($A146,Лист1!$A:$A,Лист1!I:I,"",0)</f>
        <v/>
      </c>
      <c r="AA146" s="99" t="str">
        <f>_xlfn.XLOOKUP($A146,Лист1!$A:$A,Лист1!J:J,"",0)</f>
        <v/>
      </c>
      <c r="AB146" s="99" t="str">
        <f>_xlfn.XLOOKUP($A146,Лист1!$A:$A,Лист1!K:K,"",0)</f>
        <v/>
      </c>
      <c r="AC146" s="99" t="str">
        <f>_xlfn.XLOOKUP($A146,Лист1!$A:$A,Лист1!L:L,"",0)</f>
        <v/>
      </c>
      <c r="AD146" s="99" t="str">
        <f>_xlfn.XLOOKUP($A146,Лист1!$A:$A,Лист1!M:M,"",0)</f>
        <v/>
      </c>
      <c r="AE146" s="99" t="str">
        <f>_xlfn.XLOOKUP($A146,Лист1!$A:$A,Лист1!N:N,"",0)</f>
        <v/>
      </c>
      <c r="AF146" s="99" t="str">
        <f>_xlfn.XLOOKUP($A146,Лист1!$A:$A,Лист1!O:O,"",0)</f>
        <v/>
      </c>
      <c r="AG146" s="99" t="str">
        <f>_xlfn.XLOOKUP($A146,Лист1!$A:$A,Лист1!P:P,"",0)</f>
        <v/>
      </c>
      <c r="AH146" s="99" t="str">
        <f>_xlfn.XLOOKUP($A146,Лист1!$A:$A,Лист1!Q:Q,"",0)</f>
        <v/>
      </c>
      <c r="AT146" s="103" t="str">
        <f t="shared" si="59"/>
        <v/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7"/>
        <v>Китай</v>
      </c>
      <c r="AX146" s="106">
        <f t="shared" si="60"/>
        <v>0.1</v>
      </c>
      <c r="AY146" s="103">
        <f t="shared" si="61"/>
        <v>0.15000000000000002</v>
      </c>
      <c r="AZ146" s="103" t="str">
        <f t="shared" si="62"/>
        <v>Требуются кол-во и нетто</v>
      </c>
      <c r="BA146" s="103" t="str">
        <f t="shared" si="63"/>
        <v>Требуются кол-во и брутто</v>
      </c>
      <c r="BB146" s="107">
        <v>6337.44</v>
      </c>
      <c r="BC146" s="125" t="str">
        <f t="shared" si="64"/>
        <v>Требуются кол-во и цена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5"/>
        <v>0</v>
      </c>
    </row>
    <row r="147" spans="1:58" ht="147.94999999999999" customHeight="1">
      <c r="A147" s="103" t="str">
        <f t="shared" si="58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6504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47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45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V147" s="99" t="str">
        <f>_xlfn.XLOOKUP($A147,Лист1!$A:$A,Лист1!G:G,"",0)</f>
        <v/>
      </c>
      <c r="Y147" s="99" t="str">
        <f>_xlfn.XLOOKUP($A147,Лист1!$A:$A,Лист1!H:H,"",0)</f>
        <v/>
      </c>
      <c r="Z147" s="99" t="str">
        <f>_xlfn.XLOOKUP($A147,Лист1!$A:$A,Лист1!I:I,"",0)</f>
        <v/>
      </c>
      <c r="AA147" s="99" t="str">
        <f>_xlfn.XLOOKUP($A147,Лист1!$A:$A,Лист1!J:J,"",0)</f>
        <v/>
      </c>
      <c r="AB147" s="99" t="str">
        <f>_xlfn.XLOOKUP($A147,Лист1!$A:$A,Лист1!K:K,"",0)</f>
        <v/>
      </c>
      <c r="AC147" s="99" t="str">
        <f>_xlfn.XLOOKUP($A147,Лист1!$A:$A,Лист1!L:L,"",0)</f>
        <v/>
      </c>
      <c r="AD147" s="99" t="str">
        <f>_xlfn.XLOOKUP($A147,Лист1!$A:$A,Лист1!M:M,"",0)</f>
        <v/>
      </c>
      <c r="AE147" s="99" t="str">
        <f>_xlfn.XLOOKUP($A147,Лист1!$A:$A,Лист1!N:N,"",0)</f>
        <v/>
      </c>
      <c r="AF147" s="99" t="str">
        <f>_xlfn.XLOOKUP($A147,Лист1!$A:$A,Лист1!O:O,"",0)</f>
        <v/>
      </c>
      <c r="AG147" s="99" t="str">
        <f>_xlfn.XLOOKUP($A147,Лист1!$A:$A,Лист1!P:P,"",0)</f>
        <v/>
      </c>
      <c r="AH147" s="99" t="str">
        <f>_xlfn.XLOOKUP($A147,Лист1!$A:$A,Лист1!Q:Q,"",0)</f>
        <v/>
      </c>
      <c r="AT147" s="103" t="str">
        <f t="shared" si="59"/>
        <v/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7"/>
        <v>Китай</v>
      </c>
      <c r="AX147" s="106">
        <f t="shared" si="60"/>
        <v>0.1</v>
      </c>
      <c r="AY147" s="103">
        <f t="shared" si="61"/>
        <v>0.15000000000000002</v>
      </c>
      <c r="AZ147" s="103" t="str">
        <f t="shared" si="62"/>
        <v>Требуются кол-во и нетто</v>
      </c>
      <c r="BA147" s="103" t="str">
        <f t="shared" si="63"/>
        <v>Требуются кол-во и брутто</v>
      </c>
      <c r="BB147" s="107">
        <v>6337.44</v>
      </c>
      <c r="BC147" s="125" t="str">
        <f t="shared" si="64"/>
        <v>Требуются кол-во и цена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5"/>
        <v>0</v>
      </c>
    </row>
    <row r="148" spans="1:58" ht="147.94999999999999" customHeight="1">
      <c r="A148" s="103" t="str">
        <f t="shared" si="58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6505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46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45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V148" s="99" t="str">
        <f>_xlfn.XLOOKUP($A148,Лист1!$A:$A,Лист1!G:G,"",0)</f>
        <v/>
      </c>
      <c r="Y148" s="99" t="str">
        <f>_xlfn.XLOOKUP($A148,Лист1!$A:$A,Лист1!H:H,"",0)</f>
        <v/>
      </c>
      <c r="Z148" s="99" t="str">
        <f>_xlfn.XLOOKUP($A148,Лист1!$A:$A,Лист1!I:I,"",0)</f>
        <v/>
      </c>
      <c r="AA148" s="99" t="str">
        <f>_xlfn.XLOOKUP($A148,Лист1!$A:$A,Лист1!J:J,"",0)</f>
        <v/>
      </c>
      <c r="AB148" s="99" t="str">
        <f>_xlfn.XLOOKUP($A148,Лист1!$A:$A,Лист1!K:K,"",0)</f>
        <v/>
      </c>
      <c r="AC148" s="99" t="str">
        <f>_xlfn.XLOOKUP($A148,Лист1!$A:$A,Лист1!L:L,"",0)</f>
        <v/>
      </c>
      <c r="AD148" s="99" t="str">
        <f>_xlfn.XLOOKUP($A148,Лист1!$A:$A,Лист1!M:M,"",0)</f>
        <v/>
      </c>
      <c r="AE148" s="99" t="str">
        <f>_xlfn.XLOOKUP($A148,Лист1!$A:$A,Лист1!N:N,"",0)</f>
        <v/>
      </c>
      <c r="AF148" s="99" t="str">
        <f>_xlfn.XLOOKUP($A148,Лист1!$A:$A,Лист1!O:O,"",0)</f>
        <v/>
      </c>
      <c r="AG148" s="99" t="str">
        <f>_xlfn.XLOOKUP($A148,Лист1!$A:$A,Лист1!P:P,"",0)</f>
        <v/>
      </c>
      <c r="AH148" s="99" t="str">
        <f>_xlfn.XLOOKUP($A148,Лист1!$A:$A,Лист1!Q:Q,"",0)</f>
        <v/>
      </c>
      <c r="AT148" s="103" t="str">
        <f t="shared" si="59"/>
        <v/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7"/>
        <v>Китай</v>
      </c>
      <c r="AX148" s="106">
        <f t="shared" si="60"/>
        <v>0.1</v>
      </c>
      <c r="AY148" s="103">
        <f t="shared" si="61"/>
        <v>0.15000000000000002</v>
      </c>
      <c r="AZ148" s="103" t="str">
        <f t="shared" si="62"/>
        <v>Требуются кол-во и нетто</v>
      </c>
      <c r="BA148" s="103" t="str">
        <f t="shared" si="63"/>
        <v>Требуются кол-во и брутто</v>
      </c>
      <c r="BB148" s="107">
        <v>7188.48</v>
      </c>
      <c r="BC148" s="125" t="str">
        <f t="shared" si="64"/>
        <v>Требуются кол-во и цена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5"/>
        <v>0</v>
      </c>
    </row>
    <row r="149" spans="1:58" ht="147.94999999999999" customHeight="1">
      <c r="A149" s="103" t="str">
        <f t="shared" si="58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6506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46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45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V149" s="99" t="str">
        <f>_xlfn.XLOOKUP($A149,Лист1!$A:$A,Лист1!G:G,"",0)</f>
        <v/>
      </c>
      <c r="Y149" s="99" t="str">
        <f>_xlfn.XLOOKUP($A149,Лист1!$A:$A,Лист1!H:H,"",0)</f>
        <v/>
      </c>
      <c r="Z149" s="99" t="str">
        <f>_xlfn.XLOOKUP($A149,Лист1!$A:$A,Лист1!I:I,"",0)</f>
        <v/>
      </c>
      <c r="AA149" s="99" t="str">
        <f>_xlfn.XLOOKUP($A149,Лист1!$A:$A,Лист1!J:J,"",0)</f>
        <v/>
      </c>
      <c r="AB149" s="99" t="str">
        <f>_xlfn.XLOOKUP($A149,Лист1!$A:$A,Лист1!K:K,"",0)</f>
        <v/>
      </c>
      <c r="AC149" s="99" t="str">
        <f>_xlfn.XLOOKUP($A149,Лист1!$A:$A,Лист1!L:L,"",0)</f>
        <v/>
      </c>
      <c r="AD149" s="99" t="str">
        <f>_xlfn.XLOOKUP($A149,Лист1!$A:$A,Лист1!M:M,"",0)</f>
        <v/>
      </c>
      <c r="AE149" s="99" t="str">
        <f>_xlfn.XLOOKUP($A149,Лист1!$A:$A,Лист1!N:N,"",0)</f>
        <v/>
      </c>
      <c r="AF149" s="99" t="str">
        <f>_xlfn.XLOOKUP($A149,Лист1!$A:$A,Лист1!O:O,"",0)</f>
        <v/>
      </c>
      <c r="AG149" s="99" t="str">
        <f>_xlfn.XLOOKUP($A149,Лист1!$A:$A,Лист1!P:P,"",0)</f>
        <v/>
      </c>
      <c r="AH149" s="99" t="str">
        <f>_xlfn.XLOOKUP($A149,Лист1!$A:$A,Лист1!Q:Q,"",0)</f>
        <v/>
      </c>
      <c r="AT149" s="103" t="str">
        <f t="shared" si="59"/>
        <v/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7"/>
        <v>Китай</v>
      </c>
      <c r="AX149" s="106">
        <f t="shared" si="60"/>
        <v>0.1</v>
      </c>
      <c r="AY149" s="103">
        <f t="shared" si="61"/>
        <v>0.15000000000000002</v>
      </c>
      <c r="AZ149" s="103" t="str">
        <f t="shared" si="62"/>
        <v>Требуются кол-во и нетто</v>
      </c>
      <c r="BA149" s="103" t="str">
        <f t="shared" si="63"/>
        <v>Требуются кол-во и брутто</v>
      </c>
      <c r="BB149" s="107">
        <v>4213.4400000000005</v>
      </c>
      <c r="BC149" s="125" t="str">
        <f t="shared" si="64"/>
        <v>Требуются кол-во и цена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5"/>
        <v>0</v>
      </c>
    </row>
    <row r="150" spans="1:58" ht="147.94999999999999" customHeight="1">
      <c r="A150" s="103" t="str">
        <f t="shared" si="58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6506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46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45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V150" s="99" t="str">
        <f>_xlfn.XLOOKUP($A150,Лист1!$A:$A,Лист1!G:G,"",0)</f>
        <v/>
      </c>
      <c r="Y150" s="99" t="str">
        <f>_xlfn.XLOOKUP($A150,Лист1!$A:$A,Лист1!H:H,"",0)</f>
        <v/>
      </c>
      <c r="Z150" s="99" t="str">
        <f>_xlfn.XLOOKUP($A150,Лист1!$A:$A,Лист1!I:I,"",0)</f>
        <v/>
      </c>
      <c r="AA150" s="99" t="str">
        <f>_xlfn.XLOOKUP($A150,Лист1!$A:$A,Лист1!J:J,"",0)</f>
        <v/>
      </c>
      <c r="AB150" s="99" t="str">
        <f>_xlfn.XLOOKUP($A150,Лист1!$A:$A,Лист1!K:K,"",0)</f>
        <v/>
      </c>
      <c r="AC150" s="99" t="str">
        <f>_xlfn.XLOOKUP($A150,Лист1!$A:$A,Лист1!L:L,"",0)</f>
        <v/>
      </c>
      <c r="AD150" s="99" t="str">
        <f>_xlfn.XLOOKUP($A150,Лист1!$A:$A,Лист1!M:M,"",0)</f>
        <v/>
      </c>
      <c r="AE150" s="99" t="str">
        <f>_xlfn.XLOOKUP($A150,Лист1!$A:$A,Лист1!N:N,"",0)</f>
        <v/>
      </c>
      <c r="AF150" s="99" t="str">
        <f>_xlfn.XLOOKUP($A150,Лист1!$A:$A,Лист1!O:O,"",0)</f>
        <v/>
      </c>
      <c r="AG150" s="99" t="str">
        <f>_xlfn.XLOOKUP($A150,Лист1!$A:$A,Лист1!P:P,"",0)</f>
        <v/>
      </c>
      <c r="AH150" s="99" t="str">
        <f>_xlfn.XLOOKUP($A150,Лист1!$A:$A,Лист1!Q:Q,"",0)</f>
        <v/>
      </c>
      <c r="AT150" s="103" t="str">
        <f t="shared" si="59"/>
        <v/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7"/>
        <v>Китай</v>
      </c>
      <c r="AX150" s="106">
        <f t="shared" si="60"/>
        <v>0.1</v>
      </c>
      <c r="AY150" s="103">
        <f t="shared" si="61"/>
        <v>0.15000000000000002</v>
      </c>
      <c r="AZ150" s="103" t="str">
        <f t="shared" si="62"/>
        <v>Требуются кол-во и нетто</v>
      </c>
      <c r="BA150" s="103" t="str">
        <f t="shared" si="63"/>
        <v>Требуются кол-во и брутто</v>
      </c>
      <c r="BB150" s="107">
        <v>4213.4400000000005</v>
      </c>
      <c r="BC150" s="125" t="str">
        <f t="shared" si="64"/>
        <v>Требуются кол-во и цена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5"/>
        <v>0</v>
      </c>
    </row>
    <row r="151" spans="1:58" ht="147.94999999999999" customHeight="1">
      <c r="A151" s="103" t="str">
        <f t="shared" si="58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6508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46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45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V151" s="99" t="str">
        <f>_xlfn.XLOOKUP($A151,Лист1!$A:$A,Лист1!G:G,"",0)</f>
        <v/>
      </c>
      <c r="Y151" s="99" t="str">
        <f>_xlfn.XLOOKUP($A151,Лист1!$A:$A,Лист1!H:H,"",0)</f>
        <v/>
      </c>
      <c r="Z151" s="99" t="str">
        <f>_xlfn.XLOOKUP($A151,Лист1!$A:$A,Лист1!I:I,"",0)</f>
        <v/>
      </c>
      <c r="AA151" s="99" t="str">
        <f>_xlfn.XLOOKUP($A151,Лист1!$A:$A,Лист1!J:J,"",0)</f>
        <v/>
      </c>
      <c r="AB151" s="99" t="str">
        <f>_xlfn.XLOOKUP($A151,Лист1!$A:$A,Лист1!K:K,"",0)</f>
        <v/>
      </c>
      <c r="AC151" s="99" t="str">
        <f>_xlfn.XLOOKUP($A151,Лист1!$A:$A,Лист1!L:L,"",0)</f>
        <v/>
      </c>
      <c r="AD151" s="99" t="str">
        <f>_xlfn.XLOOKUP($A151,Лист1!$A:$A,Лист1!M:M,"",0)</f>
        <v/>
      </c>
      <c r="AE151" s="99" t="str">
        <f>_xlfn.XLOOKUP($A151,Лист1!$A:$A,Лист1!N:N,"",0)</f>
        <v/>
      </c>
      <c r="AF151" s="99" t="str">
        <f>_xlfn.XLOOKUP($A151,Лист1!$A:$A,Лист1!O:O,"",0)</f>
        <v/>
      </c>
      <c r="AG151" s="99" t="str">
        <f>_xlfn.XLOOKUP($A151,Лист1!$A:$A,Лист1!P:P,"",0)</f>
        <v/>
      </c>
      <c r="AH151" s="99" t="str">
        <f>_xlfn.XLOOKUP($A151,Лист1!$A:$A,Лист1!Q:Q,"",0)</f>
        <v/>
      </c>
      <c r="AT151" s="103" t="str">
        <f t="shared" si="59"/>
        <v/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7"/>
        <v>Китай</v>
      </c>
      <c r="AX151" s="106">
        <f t="shared" si="60"/>
        <v>0.1</v>
      </c>
      <c r="AY151" s="103">
        <f t="shared" si="61"/>
        <v>0.15000000000000002</v>
      </c>
      <c r="AZ151" s="103" t="str">
        <f t="shared" si="62"/>
        <v>Требуются кол-во и нетто</v>
      </c>
      <c r="BA151" s="103" t="str">
        <f t="shared" si="63"/>
        <v>Требуются кол-во и брутто</v>
      </c>
      <c r="BB151" s="107">
        <v>5064.4800000000005</v>
      </c>
      <c r="BC151" s="125" t="str">
        <f t="shared" si="64"/>
        <v>Требуются кол-во и цена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5"/>
        <v>0</v>
      </c>
    </row>
    <row r="152" spans="1:58" ht="147.94999999999999" customHeight="1">
      <c r="A152" s="103" t="str">
        <f t="shared" si="58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6509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47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45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V152" s="99" t="str">
        <f>_xlfn.XLOOKUP($A152,Лист1!$A:$A,Лист1!G:G,"",0)</f>
        <v/>
      </c>
      <c r="Y152" s="99" t="str">
        <f>_xlfn.XLOOKUP($A152,Лист1!$A:$A,Лист1!H:H,"",0)</f>
        <v/>
      </c>
      <c r="Z152" s="99" t="str">
        <f>_xlfn.XLOOKUP($A152,Лист1!$A:$A,Лист1!I:I,"",0)</f>
        <v/>
      </c>
      <c r="AA152" s="99" t="str">
        <f>_xlfn.XLOOKUP($A152,Лист1!$A:$A,Лист1!J:J,"",0)</f>
        <v/>
      </c>
      <c r="AB152" s="99" t="str">
        <f>_xlfn.XLOOKUP($A152,Лист1!$A:$A,Лист1!K:K,"",0)</f>
        <v/>
      </c>
      <c r="AC152" s="99" t="str">
        <f>_xlfn.XLOOKUP($A152,Лист1!$A:$A,Лист1!L:L,"",0)</f>
        <v/>
      </c>
      <c r="AD152" s="99" t="str">
        <f>_xlfn.XLOOKUP($A152,Лист1!$A:$A,Лист1!M:M,"",0)</f>
        <v/>
      </c>
      <c r="AE152" s="99" t="str">
        <f>_xlfn.XLOOKUP($A152,Лист1!$A:$A,Лист1!N:N,"",0)</f>
        <v/>
      </c>
      <c r="AF152" s="99" t="str">
        <f>_xlfn.XLOOKUP($A152,Лист1!$A:$A,Лист1!O:O,"",0)</f>
        <v/>
      </c>
      <c r="AG152" s="99" t="str">
        <f>_xlfn.XLOOKUP($A152,Лист1!$A:$A,Лист1!P:P,"",0)</f>
        <v/>
      </c>
      <c r="AH152" s="99" t="str">
        <f>_xlfn.XLOOKUP($A152,Лист1!$A:$A,Лист1!Q:Q,"",0)</f>
        <v/>
      </c>
      <c r="AT152" s="103" t="str">
        <f t="shared" si="59"/>
        <v/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7"/>
        <v>Китай</v>
      </c>
      <c r="AX152" s="106">
        <f t="shared" si="60"/>
        <v>0.1</v>
      </c>
      <c r="AY152" s="103">
        <f t="shared" si="61"/>
        <v>0.15000000000000002</v>
      </c>
      <c r="AZ152" s="103" t="str">
        <f t="shared" si="62"/>
        <v>Требуются кол-во и нетто</v>
      </c>
      <c r="BA152" s="103" t="str">
        <f t="shared" si="63"/>
        <v>Требуются кол-во и брутто</v>
      </c>
      <c r="BB152" s="107">
        <v>5064.4800000000005</v>
      </c>
      <c r="BC152" s="125" t="str">
        <f t="shared" si="64"/>
        <v>Требуются кол-во и цена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5"/>
        <v>0</v>
      </c>
    </row>
    <row r="153" spans="1:58" ht="147.94999999999999" customHeight="1">
      <c r="A153" s="103" t="str">
        <f t="shared" si="58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6509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46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45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V153" s="99" t="str">
        <f>_xlfn.XLOOKUP($A153,Лист1!$A:$A,Лист1!G:G,"",0)</f>
        <v/>
      </c>
      <c r="Y153" s="99" t="str">
        <f>_xlfn.XLOOKUP($A153,Лист1!$A:$A,Лист1!H:H,"",0)</f>
        <v/>
      </c>
      <c r="Z153" s="99" t="str">
        <f>_xlfn.XLOOKUP($A153,Лист1!$A:$A,Лист1!I:I,"",0)</f>
        <v/>
      </c>
      <c r="AA153" s="99" t="str">
        <f>_xlfn.XLOOKUP($A153,Лист1!$A:$A,Лист1!J:J,"",0)</f>
        <v/>
      </c>
      <c r="AB153" s="99" t="str">
        <f>_xlfn.XLOOKUP($A153,Лист1!$A:$A,Лист1!K:K,"",0)</f>
        <v/>
      </c>
      <c r="AC153" s="99" t="str">
        <f>_xlfn.XLOOKUP($A153,Лист1!$A:$A,Лист1!L:L,"",0)</f>
        <v/>
      </c>
      <c r="AD153" s="99" t="str">
        <f>_xlfn.XLOOKUP($A153,Лист1!$A:$A,Лист1!M:M,"",0)</f>
        <v/>
      </c>
      <c r="AE153" s="99" t="str">
        <f>_xlfn.XLOOKUP($A153,Лист1!$A:$A,Лист1!N:N,"",0)</f>
        <v/>
      </c>
      <c r="AF153" s="99" t="str">
        <f>_xlfn.XLOOKUP($A153,Лист1!$A:$A,Лист1!O:O,"",0)</f>
        <v/>
      </c>
      <c r="AG153" s="99" t="str">
        <f>_xlfn.XLOOKUP($A153,Лист1!$A:$A,Лист1!P:P,"",0)</f>
        <v/>
      </c>
      <c r="AH153" s="99" t="str">
        <f>_xlfn.XLOOKUP($A153,Лист1!$A:$A,Лист1!Q:Q,"",0)</f>
        <v/>
      </c>
      <c r="AT153" s="103" t="str">
        <f t="shared" si="59"/>
        <v/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7"/>
        <v>Германия</v>
      </c>
      <c r="AX153" s="106">
        <f t="shared" si="60"/>
        <v>0.1</v>
      </c>
      <c r="AY153" s="103">
        <f t="shared" si="61"/>
        <v>0.15000000000000002</v>
      </c>
      <c r="AZ153" s="103" t="str">
        <f t="shared" si="62"/>
        <v>Требуются кол-во и нетто</v>
      </c>
      <c r="BA153" s="103" t="str">
        <f t="shared" si="63"/>
        <v>Требуются кол-во и брутто</v>
      </c>
      <c r="BB153" s="107">
        <v>5064.4800000000005</v>
      </c>
      <c r="BC153" s="125" t="str">
        <f t="shared" si="64"/>
        <v>Требуются кол-во и цена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5"/>
        <v>0</v>
      </c>
    </row>
    <row r="154" spans="1:58" ht="147.94999999999999" customHeight="1">
      <c r="A154" s="103" t="str">
        <f t="shared" si="58"/>
        <v>77171051</v>
      </c>
      <c r="B154" s="98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02-052-09</v>
      </c>
      <c r="C154" s="104" t="s">
        <v>6510</v>
      </c>
      <c r="D154" s="103" t="str">
        <f>IF(A154&lt;&gt;"",_xlfn.XLOOKUP(C154,'1C'!W:W,'1C'!X:X,"",0),"")</f>
        <v>RAWLINS</v>
      </c>
      <c r="E154" s="103" t="str">
        <f>IF(F154&lt;&gt;"",IFERROR(VLOOKUP(F154,Категории!A:B,2,0),""),"Требуется категория")</f>
        <v>Бейсболки</v>
      </c>
      <c r="F154" s="103" t="str">
        <f>IF(A154&lt;&gt;"",IF(BD154&gt;0,_xlfn.XLOOKUP(A154,'1C'!A:A,'1C'!J:J,"",0),_xlfn.XLOOKUP(C154,'1C'!W:W,'1C'!J:J,"",0)),"")</f>
        <v>Бейсболка</v>
      </c>
      <c r="G154" s="102" t="str">
        <f>IF(C154&lt;&gt;"",IF(BD154&gt;0,_xlfn.XLOOKUP(A154,'1C'!A:A,'1C'!L:L,"",0),_xlfn.XLOOKUP(C154,'1C'!W:W,'1C'!L:L,"",0)),"")</f>
        <v>Stetson</v>
      </c>
      <c r="H154" s="103" t="str">
        <f>IF(A154&lt;&gt;"",_xlfn.XLOOKUP(A154,'1C'!A:A,'1C'!M:M,_xlfn.XLOOKUP(C154,'1C'!W:W,'1C'!M:M,"",0),0),"")</f>
        <v>всесезон</v>
      </c>
      <c r="J154" s="103" t="str">
        <f>_xlfn.LET(_xlpm.itemName,_xlfn.XLOOKUP(A154,'1C'!A:A,'1C'!D:D,"",0),IFERROR(MID(_xlpm.itemName,FIND(" ",_xlpm.itemName)+1,FIND("арт.",_xlpm.itemName)-(FIND(" ",_xlpm.itemName)+2)),""))</f>
        <v>STETSON</v>
      </c>
      <c r="K154" s="108">
        <v>1</v>
      </c>
      <c r="L154" s="147" t="str">
        <f>IF(K154&lt;&gt;"",IFERROR(VLOOKUP(A154,'1C'!A:X,8,0),IFERROR(VLOOKUP(K154,Colors!D:E,2,0),"")),"")</f>
        <v>черный</v>
      </c>
      <c r="M154" s="126" t="str">
        <f>IF(K154&lt;&gt;"",_xlfn.XLOOKUP(A154,'1C'!A:A,'1C'!R:R,"",0),"")</f>
        <v>черный</v>
      </c>
      <c r="N154" s="101"/>
      <c r="O154" s="101"/>
      <c r="P154" s="101"/>
      <c r="Q154" s="145" t="str">
        <f>IF(A154&lt;&gt;"",_xlfn.XLOOKUP(A154,'1C'!A:A,'1C'!I:I,_xlfn.XLOOKUP(C154,'1C'!W:W,'1C'!I:I,"",0),0),"")</f>
        <v>100% натуральная кожа</v>
      </c>
      <c r="R154" s="101"/>
      <c r="S154" s="102" t="str">
        <f>_xlfn.LET(_xlpm.RES,IF(A154&lt;&gt;"",_xlfn.XLOOKUP(A154,'1C'!A:A,'1C'!N:N,_xlfn.XLOOKUP(C154,'1C'!W:W,'1C'!N:N,"",0),0),""),IF(_xlpm.RES=0,"",_xlpm.RES))</f>
        <v>кожаные</v>
      </c>
      <c r="T154" s="103" t="s">
        <v>5</v>
      </c>
      <c r="U154" s="103" t="str">
        <f>IF(A154&lt;&gt;"",_xlfn.XLOOKUP(A154,'1C'!A:A,'1C'!K:K,_xlfn.XLOOKUP(C154,'1C'!W:W,'1C'!K:K,"",0),0),"")</f>
        <v>Унисекс</v>
      </c>
      <c r="V154" s="99" t="str">
        <f>_xlfn.XLOOKUP($A154,Лист1!$A:$A,Лист1!G:G,"",0)</f>
        <v/>
      </c>
      <c r="Y154" s="99" t="str">
        <f>_xlfn.XLOOKUP($A154,Лист1!$A:$A,Лист1!H:H,"",0)</f>
        <v/>
      </c>
      <c r="Z154" s="99" t="str">
        <f>_xlfn.XLOOKUP($A154,Лист1!$A:$A,Лист1!I:I,"",0)</f>
        <v/>
      </c>
      <c r="AA154" s="99" t="str">
        <f>_xlfn.XLOOKUP($A154,Лист1!$A:$A,Лист1!J:J,"",0)</f>
        <v/>
      </c>
      <c r="AB154" s="99" t="str">
        <f>_xlfn.XLOOKUP($A154,Лист1!$A:$A,Лист1!K:K,"",0)</f>
        <v/>
      </c>
      <c r="AC154" s="99" t="str">
        <f>_xlfn.XLOOKUP($A154,Лист1!$A:$A,Лист1!L:L,"",0)</f>
        <v/>
      </c>
      <c r="AD154" s="99" t="str">
        <f>_xlfn.XLOOKUP($A154,Лист1!$A:$A,Лист1!M:M,"",0)</f>
        <v/>
      </c>
      <c r="AE154" s="99" t="str">
        <f>_xlfn.XLOOKUP($A154,Лист1!$A:$A,Лист1!N:N,"",0)</f>
        <v/>
      </c>
      <c r="AF154" s="99" t="str">
        <f>_xlfn.XLOOKUP($A154,Лист1!$A:$A,Лист1!O:O,"",0)</f>
        <v/>
      </c>
      <c r="AG154" s="99" t="str">
        <f>_xlfn.XLOOKUP($A154,Лист1!$A:$A,Лист1!P:P,"",0)</f>
        <v/>
      </c>
      <c r="AH154" s="99" t="str">
        <f>_xlfn.XLOOKUP($A154,Лист1!$A:$A,Лист1!Q:Q,"",0)</f>
        <v/>
      </c>
      <c r="AT154" s="103" t="str">
        <f t="shared" si="59"/>
        <v/>
      </c>
      <c r="AU154" s="103" t="str">
        <f>IF(A154&lt;&gt;"",_xlfn.XLOOKUP(_xlfn.XLOOKUP(A154,'1C'!A:A,'1C'!O:O,_xlfn.XLOOKUP(C154,'1C'!W:W,'1C'!O:O,"",0),0),Settings!N:N,Settings!O:O,"",0),"")</f>
        <v>CN</v>
      </c>
      <c r="AV15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4" s="103" t="str">
        <f t="shared" ca="1" si="57"/>
        <v>Китай</v>
      </c>
      <c r="AX154" s="106">
        <f t="shared" si="60"/>
        <v>0.1</v>
      </c>
      <c r="AY154" s="103">
        <f t="shared" si="61"/>
        <v>0.15000000000000002</v>
      </c>
      <c r="AZ154" s="103" t="str">
        <f t="shared" si="62"/>
        <v>Требуются кол-во и нетто</v>
      </c>
      <c r="BA154" s="103" t="str">
        <f t="shared" si="63"/>
        <v>Требуются кол-во и брутто</v>
      </c>
      <c r="BB154" s="107">
        <v>3362.4</v>
      </c>
      <c r="BC154" s="125" t="str">
        <f t="shared" si="64"/>
        <v>Требуются кол-во и цена</v>
      </c>
      <c r="BD154" s="98">
        <f>IF(A154&lt;&gt;"",IF(_xlfn.XLOOKUP(A154,'1C'!A:A,'1C'!A:A,0,0)&gt;0,1,0),"")</f>
        <v>1</v>
      </c>
      <c r="BE154" s="98">
        <f>IF(C154&lt;&gt;"",IF(_xlfn.XLOOKUP(TEXT(C154,"###"),'1C'!W:W,'1C'!D:D,0,0)&gt;0,0,1),"")</f>
        <v>0</v>
      </c>
      <c r="BF154" s="98">
        <f t="shared" si="65"/>
        <v>0</v>
      </c>
    </row>
    <row r="155" spans="1:58" ht="147.94999999999999" customHeight="1">
      <c r="A155" s="103" t="str">
        <f t="shared" si="58"/>
        <v>88271011</v>
      </c>
      <c r="B155" s="98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02-457-09</v>
      </c>
      <c r="C155" s="104" t="s">
        <v>6511</v>
      </c>
      <c r="D155" s="103" t="str">
        <f>IF(A155&lt;&gt;"",_xlfn.XLOOKUP(C155,'1C'!W:W,'1C'!X:X,"",0),"")</f>
        <v>DOCKER PIG SKIN</v>
      </c>
      <c r="E155" s="103" t="str">
        <f>IF(F155&lt;&gt;"",IFERROR(VLOOKUP(F155,Категории!A:B,2,0),""),"Требуется категория")</f>
        <v>Шапки</v>
      </c>
      <c r="F155" s="103" t="str">
        <f>IF(A155&lt;&gt;"",IF(BD155&gt;0,_xlfn.XLOOKUP(A155,'1C'!A:A,'1C'!J:J,"",0),_xlfn.XLOOKUP(C155,'1C'!W:W,'1C'!J:J,"",0)),"")</f>
        <v>Шапка докер</v>
      </c>
      <c r="G155" s="102" t="str">
        <f>IF(C155&lt;&gt;"",IF(BD155&gt;0,_xlfn.XLOOKUP(A155,'1C'!A:A,'1C'!L:L,"",0),_xlfn.XLOOKUP(C155,'1C'!W:W,'1C'!L:L,"",0)),"")</f>
        <v>Stetson</v>
      </c>
      <c r="H155" s="103" t="str">
        <f>IF(A155&lt;&gt;"",_xlfn.XLOOKUP(A155,'1C'!A:A,'1C'!M:M,_xlfn.XLOOKUP(C155,'1C'!W:W,'1C'!M:M,"",0),0),"")</f>
        <v>зимний</v>
      </c>
      <c r="J155" s="103" t="str">
        <f>_xlfn.LET(_xlpm.itemName,_xlfn.XLOOKUP(A155,'1C'!A:A,'1C'!D:D,"",0),IFERROR(MID(_xlpm.itemName,FIND(" ",_xlpm.itemName)+1,FIND("арт.",_xlpm.itemName)-(FIND(" ",_xlpm.itemName)+2)),""))</f>
        <v>STETSON</v>
      </c>
      <c r="K155" s="108">
        <v>1</v>
      </c>
      <c r="L155" s="146" t="str">
        <f>IF(K155&lt;&gt;"",IFERROR(VLOOKUP(A155,'1C'!A:X,8,0),IFERROR(VLOOKUP(K155,Colors!D:E,2,0),"")),"")</f>
        <v>черный</v>
      </c>
      <c r="M155" s="126" t="str">
        <f>IF(K155&lt;&gt;"",_xlfn.XLOOKUP(A155,'1C'!A:A,'1C'!R:R,"",0),"")</f>
        <v>черный</v>
      </c>
      <c r="N155" s="101"/>
      <c r="O155" s="101"/>
      <c r="P155" s="101"/>
      <c r="Q155" s="145" t="str">
        <f>IF(A155&lt;&gt;"",_xlfn.XLOOKUP(A155,'1C'!A:A,'1C'!I:I,_xlfn.XLOOKUP(C155,'1C'!W:W,'1C'!I:I,"",0),0),"")</f>
        <v>100% натуральная кожа</v>
      </c>
      <c r="R155" s="101"/>
      <c r="S155" s="102" t="str">
        <f>_xlfn.LET(_xlpm.RES,IF(A155&lt;&gt;"",_xlfn.XLOOKUP(A155,'1C'!A:A,'1C'!N:N,_xlfn.XLOOKUP(C155,'1C'!W:W,'1C'!N:N,"",0),0),""),IF(_xlpm.RES=0,"",_xlpm.RES))</f>
        <v>кожаные</v>
      </c>
      <c r="T155" s="103" t="s">
        <v>5</v>
      </c>
      <c r="U155" s="103" t="str">
        <f>IF(A155&lt;&gt;"",_xlfn.XLOOKUP(A155,'1C'!A:A,'1C'!K:K,_xlfn.XLOOKUP(C155,'1C'!W:W,'1C'!K:K,"",0),0),"")</f>
        <v>Мужской</v>
      </c>
      <c r="V155" s="99" t="str">
        <f>_xlfn.XLOOKUP($A155,Лист1!$A:$A,Лист1!G:G,"",0)</f>
        <v/>
      </c>
      <c r="Y155" s="99" t="str">
        <f>_xlfn.XLOOKUP($A155,Лист1!$A:$A,Лист1!H:H,"",0)</f>
        <v/>
      </c>
      <c r="Z155" s="99" t="str">
        <f>_xlfn.XLOOKUP($A155,Лист1!$A:$A,Лист1!I:I,"",0)</f>
        <v/>
      </c>
      <c r="AA155" s="99" t="str">
        <f>_xlfn.XLOOKUP($A155,Лист1!$A:$A,Лист1!J:J,"",0)</f>
        <v/>
      </c>
      <c r="AB155" s="99" t="str">
        <f>_xlfn.XLOOKUP($A155,Лист1!$A:$A,Лист1!K:K,"",0)</f>
        <v/>
      </c>
      <c r="AC155" s="99" t="str">
        <f>_xlfn.XLOOKUP($A155,Лист1!$A:$A,Лист1!L:L,"",0)</f>
        <v/>
      </c>
      <c r="AD155" s="99" t="str">
        <f>_xlfn.XLOOKUP($A155,Лист1!$A:$A,Лист1!M:M,"",0)</f>
        <v/>
      </c>
      <c r="AE155" s="99" t="str">
        <f>_xlfn.XLOOKUP($A155,Лист1!$A:$A,Лист1!N:N,"",0)</f>
        <v/>
      </c>
      <c r="AF155" s="99" t="str">
        <f>_xlfn.XLOOKUP($A155,Лист1!$A:$A,Лист1!O:O,"",0)</f>
        <v/>
      </c>
      <c r="AG155" s="99" t="str">
        <f>_xlfn.XLOOKUP($A155,Лист1!$A:$A,Лист1!P:P,"",0)</f>
        <v/>
      </c>
      <c r="AH155" s="99" t="str">
        <f>_xlfn.XLOOKUP($A155,Лист1!$A:$A,Лист1!Q:Q,"",0)</f>
        <v/>
      </c>
      <c r="AT155" s="103" t="str">
        <f t="shared" si="59"/>
        <v/>
      </c>
      <c r="AU155" s="103" t="str">
        <f>IF(A155&lt;&gt;"",_xlfn.XLOOKUP(_xlfn.XLOOKUP(A155,'1C'!A:A,'1C'!O:O,_xlfn.XLOOKUP(C155,'1C'!W:W,'1C'!O:O,"",0),0),Settings!N:N,Settings!O:O,"",0),"")</f>
        <v>BG</v>
      </c>
      <c r="AV15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55" s="103" t="str">
        <f t="shared" ca="1" si="57"/>
        <v>Болгария</v>
      </c>
      <c r="AX155" s="106">
        <f t="shared" si="60"/>
        <v>0.1</v>
      </c>
      <c r="AY155" s="103">
        <f t="shared" si="61"/>
        <v>0.15000000000000002</v>
      </c>
      <c r="AZ155" s="103" t="str">
        <f t="shared" si="62"/>
        <v>Требуются кол-во и нетто</v>
      </c>
      <c r="BA155" s="103" t="str">
        <f t="shared" si="63"/>
        <v>Требуются кол-во и брутто</v>
      </c>
      <c r="BB155" s="107">
        <v>4213.4400000000005</v>
      </c>
      <c r="BC155" s="125" t="str">
        <f t="shared" si="64"/>
        <v>Требуются кол-во и цена</v>
      </c>
      <c r="BD155" s="98">
        <f>IF(A155&lt;&gt;"",IF(_xlfn.XLOOKUP(A155,'1C'!A:A,'1C'!A:A,0,0)&gt;0,1,0),"")</f>
        <v>1</v>
      </c>
      <c r="BE155" s="98">
        <f>IF(C155&lt;&gt;"",IF(_xlfn.XLOOKUP(TEXT(C155,"###"),'1C'!W:W,'1C'!D:D,0,0)&gt;0,0,1),"")</f>
        <v>0</v>
      </c>
      <c r="BF155" s="98">
        <f t="shared" si="65"/>
        <v>0</v>
      </c>
    </row>
    <row r="156" spans="1:58" ht="147.94999999999999" customHeight="1">
      <c r="A156" s="103" t="str">
        <f t="shared" si="58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6517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47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45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103" t="s">
        <v>15</v>
      </c>
      <c r="U156" s="103" t="str">
        <f>IF(A156&lt;&gt;"",_xlfn.XLOOKUP(A156,'1C'!A:A,'1C'!K:K,_xlfn.XLOOKUP(C156,'1C'!W:W,'1C'!K:K,"",0),0),"")</f>
        <v>Унисекс</v>
      </c>
      <c r="V156" s="99" t="str">
        <f>_xlfn.XLOOKUP($A156,Лист1!$A:$A,Лист1!G:G,"",0)</f>
        <v/>
      </c>
      <c r="Y156" s="99" t="str">
        <f>_xlfn.XLOOKUP($A156,Лист1!$A:$A,Лист1!H:H,"",0)</f>
        <v/>
      </c>
      <c r="Z156" s="99" t="str">
        <f>_xlfn.XLOOKUP($A156,Лист1!$A:$A,Лист1!I:I,"",0)</f>
        <v/>
      </c>
      <c r="AA156" s="99" t="str">
        <f>_xlfn.XLOOKUP($A156,Лист1!$A:$A,Лист1!J:J,"",0)</f>
        <v/>
      </c>
      <c r="AB156" s="99" t="str">
        <f>_xlfn.XLOOKUP($A156,Лист1!$A:$A,Лист1!K:K,"",0)</f>
        <v/>
      </c>
      <c r="AC156" s="99" t="str">
        <f>_xlfn.XLOOKUP($A156,Лист1!$A:$A,Лист1!L:L,"",0)</f>
        <v/>
      </c>
      <c r="AD156" s="99" t="str">
        <f>_xlfn.XLOOKUP($A156,Лист1!$A:$A,Лист1!M:M,"",0)</f>
        <v/>
      </c>
      <c r="AE156" s="99" t="str">
        <f>_xlfn.XLOOKUP($A156,Лист1!$A:$A,Лист1!N:N,"",0)</f>
        <v/>
      </c>
      <c r="AF156" s="99" t="str">
        <f>_xlfn.XLOOKUP($A156,Лист1!$A:$A,Лист1!O:O,"",0)</f>
        <v/>
      </c>
      <c r="AG156" s="99" t="str">
        <f>_xlfn.XLOOKUP($A156,Лист1!$A:$A,Лист1!P:P,"",0)</f>
        <v/>
      </c>
      <c r="AH156" s="99" t="str">
        <f>_xlfn.XLOOKUP($A156,Лист1!$A:$A,Лист1!Q:Q,"",0)</f>
        <v/>
      </c>
      <c r="AT156" s="103" t="str">
        <f t="shared" si="59"/>
        <v/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7"/>
        <v>Шри-Ланка</v>
      </c>
      <c r="AX156" s="106">
        <f t="shared" si="60"/>
        <v>0.1</v>
      </c>
      <c r="AY156" s="103">
        <f t="shared" si="61"/>
        <v>0.15000000000000002</v>
      </c>
      <c r="AZ156" s="103" t="str">
        <f t="shared" si="62"/>
        <v>Требуются кол-во и нетто</v>
      </c>
      <c r="BA156" s="103" t="str">
        <f t="shared" si="63"/>
        <v>Требуются кол-во и брутто</v>
      </c>
      <c r="BB156" s="107">
        <v>3362.4</v>
      </c>
      <c r="BC156" s="125" t="str">
        <f t="shared" si="64"/>
        <v>Требуются кол-во и цена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5"/>
        <v>0</v>
      </c>
    </row>
    <row r="157" spans="1:58" ht="147.94999999999999" customHeight="1">
      <c r="A157" s="103" t="str">
        <f t="shared" si="58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6518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46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45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103" t="s">
        <v>15</v>
      </c>
      <c r="U157" s="103" t="str">
        <f>IF(A157&lt;&gt;"",_xlfn.XLOOKUP(A157,'1C'!A:A,'1C'!K:K,_xlfn.XLOOKUP(C157,'1C'!W:W,'1C'!K:K,"",0),0),"")</f>
        <v>Унисекс</v>
      </c>
      <c r="V157" s="99" t="str">
        <f>_xlfn.XLOOKUP($A157,Лист1!$A:$A,Лист1!G:G,"",0)</f>
        <v/>
      </c>
      <c r="Y157" s="99" t="str">
        <f>_xlfn.XLOOKUP($A157,Лист1!$A:$A,Лист1!H:H,"",0)</f>
        <v/>
      </c>
      <c r="Z157" s="99" t="str">
        <f>_xlfn.XLOOKUP($A157,Лист1!$A:$A,Лист1!I:I,"",0)</f>
        <v/>
      </c>
      <c r="AA157" s="99" t="str">
        <f>_xlfn.XLOOKUP($A157,Лист1!$A:$A,Лист1!J:J,"",0)</f>
        <v/>
      </c>
      <c r="AB157" s="99" t="str">
        <f>_xlfn.XLOOKUP($A157,Лист1!$A:$A,Лист1!K:K,"",0)</f>
        <v/>
      </c>
      <c r="AC157" s="99" t="str">
        <f>_xlfn.XLOOKUP($A157,Лист1!$A:$A,Лист1!L:L,"",0)</f>
        <v/>
      </c>
      <c r="AD157" s="99" t="str">
        <f>_xlfn.XLOOKUP($A157,Лист1!$A:$A,Лист1!M:M,"",0)</f>
        <v/>
      </c>
      <c r="AE157" s="99" t="str">
        <f>_xlfn.XLOOKUP($A157,Лист1!$A:$A,Лист1!N:N,"",0)</f>
        <v/>
      </c>
      <c r="AF157" s="99" t="str">
        <f>_xlfn.XLOOKUP($A157,Лист1!$A:$A,Лист1!O:O,"",0)</f>
        <v/>
      </c>
      <c r="AG157" s="99" t="str">
        <f>_xlfn.XLOOKUP($A157,Лист1!$A:$A,Лист1!P:P,"",0)</f>
        <v/>
      </c>
      <c r="AH157" s="99" t="str">
        <f>_xlfn.XLOOKUP($A157,Лист1!$A:$A,Лист1!Q:Q,"",0)</f>
        <v/>
      </c>
      <c r="AT157" s="103" t="str">
        <f t="shared" si="59"/>
        <v/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7"/>
        <v>Шри-Ланка</v>
      </c>
      <c r="AX157" s="106">
        <f t="shared" si="60"/>
        <v>0.1</v>
      </c>
      <c r="AY157" s="103">
        <f t="shared" si="61"/>
        <v>0.15000000000000002</v>
      </c>
      <c r="AZ157" s="103" t="str">
        <f t="shared" si="62"/>
        <v>Требуются кол-во и нетто</v>
      </c>
      <c r="BA157" s="103" t="str">
        <f t="shared" si="63"/>
        <v>Требуются кол-во и брутто</v>
      </c>
      <c r="BB157" s="107">
        <v>1658.8799999999999</v>
      </c>
      <c r="BC157" s="125" t="str">
        <f t="shared" si="64"/>
        <v>Требуются кол-во и цена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5"/>
        <v>0</v>
      </c>
    </row>
    <row r="158" spans="1:58" ht="147.94999999999999" customHeight="1">
      <c r="A158" s="103" t="str">
        <f t="shared" si="58"/>
        <v>77611056</v>
      </c>
      <c r="B158" s="98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02-315-14</v>
      </c>
      <c r="C158" s="104" t="s">
        <v>6519</v>
      </c>
      <c r="D158" s="103" t="str">
        <f>IF(A158&lt;&gt;"",_xlfn.XLOOKUP(C158,'1C'!W:W,'1C'!X:X,"",0),"")</f>
        <v>BASEBALL CAP</v>
      </c>
      <c r="E158" s="103" t="str">
        <f>IF(F158&lt;&gt;"",IFERROR(VLOOKUP(F158,Категории!A:B,2,0),""),"Требуется категория")</f>
        <v>Бейсболки</v>
      </c>
      <c r="F158" s="103" t="str">
        <f>IF(A158&lt;&gt;"",IF(BD158&gt;0,_xlfn.XLOOKUP(A158,'1C'!A:A,'1C'!J:J,"",0),_xlfn.XLOOKUP(C158,'1C'!W:W,'1C'!J:J,"",0)),"")</f>
        <v>Бейсболка</v>
      </c>
      <c r="G158" s="102" t="str">
        <f>IF(C158&lt;&gt;"",IF(BD158&gt;0,_xlfn.XLOOKUP(A158,'1C'!A:A,'1C'!L:L,"",0),_xlfn.XLOOKUP(C158,'1C'!W:W,'1C'!L:L,"",0)),"")</f>
        <v>Stetson</v>
      </c>
      <c r="H158" s="103" t="str">
        <f>IF(A158&lt;&gt;"",_xlfn.XLOOKUP(A158,'1C'!A:A,'1C'!M:M,_xlfn.XLOOKUP(C158,'1C'!W:W,'1C'!M:M,"",0),0),"")</f>
        <v>всесезон</v>
      </c>
      <c r="J158" s="103" t="str">
        <f>_xlfn.LET(_xlpm.itemName,_xlfn.XLOOKUP(A158,'1C'!A:A,'1C'!D:D,"",0),IFERROR(MID(_xlpm.itemName,FIND(" ",_xlpm.itemName)+1,FIND("арт.",_xlpm.itemName)-(FIND(" ",_xlpm.itemName)+2)),""))</f>
        <v>STETSON</v>
      </c>
      <c r="K158" s="108">
        <v>6</v>
      </c>
      <c r="L158" s="147" t="str">
        <f>IF(K158&lt;&gt;"",IFERROR(VLOOKUP(A158,'1C'!A:X,8,0),IFERROR(VLOOKUP(K158,Colors!D:E,2,0),"")),"")</f>
        <v>коричневый</v>
      </c>
      <c r="M158" s="126" t="str">
        <f>IF(K158&lt;&gt;"",_xlfn.XLOOKUP(A158,'1C'!A:A,'1C'!R:R,"",0),"")</f>
        <v>коричневый</v>
      </c>
      <c r="N158" s="101"/>
      <c r="O158" s="101"/>
      <c r="P158" s="101"/>
      <c r="Q158" s="145" t="str">
        <f>IF(A158&lt;&gt;"",_xlfn.XLOOKUP(A158,'1C'!A:A,'1C'!I:I,_xlfn.XLOOKUP(C158,'1C'!W:W,'1C'!I:I,"",0),0),"")</f>
        <v>50% хлопок - 50% полиэстер</v>
      </c>
      <c r="R158" s="101"/>
      <c r="S158" s="102" t="str">
        <f>_xlfn.LET(_xlpm.RES,IF(A158&lt;&gt;"",_xlfn.XLOOKUP(A158,'1C'!A:A,'1C'!N:N,_xlfn.XLOOKUP(C158,'1C'!W:W,'1C'!N:N,"",0),0),""),IF(_xlpm.RES=0,"",_xlpm.RES))</f>
        <v>хлопковые</v>
      </c>
      <c r="T158" s="103" t="s">
        <v>15</v>
      </c>
      <c r="U158" s="103" t="str">
        <f>IF(A158&lt;&gt;"",_xlfn.XLOOKUP(A158,'1C'!A:A,'1C'!K:K,_xlfn.XLOOKUP(C158,'1C'!W:W,'1C'!K:K,"",0),0),"")</f>
        <v>Унисекс</v>
      </c>
      <c r="V158" s="99" t="str">
        <f>_xlfn.XLOOKUP($A158,Лист1!$A:$A,Лист1!G:G,"",0)</f>
        <v/>
      </c>
      <c r="Y158" s="99" t="str">
        <f>_xlfn.XLOOKUP($A158,Лист1!$A:$A,Лист1!H:H,"",0)</f>
        <v/>
      </c>
      <c r="Z158" s="99" t="str">
        <f>_xlfn.XLOOKUP($A158,Лист1!$A:$A,Лист1!I:I,"",0)</f>
        <v/>
      </c>
      <c r="AA158" s="99" t="str">
        <f>_xlfn.XLOOKUP($A158,Лист1!$A:$A,Лист1!J:J,"",0)</f>
        <v/>
      </c>
      <c r="AB158" s="99" t="str">
        <f>_xlfn.XLOOKUP($A158,Лист1!$A:$A,Лист1!K:K,"",0)</f>
        <v/>
      </c>
      <c r="AC158" s="99" t="str">
        <f>_xlfn.XLOOKUP($A158,Лист1!$A:$A,Лист1!L:L,"",0)</f>
        <v/>
      </c>
      <c r="AD158" s="99" t="str">
        <f>_xlfn.XLOOKUP($A158,Лист1!$A:$A,Лист1!M:M,"",0)</f>
        <v/>
      </c>
      <c r="AE158" s="99" t="str">
        <f>_xlfn.XLOOKUP($A158,Лист1!$A:$A,Лист1!N:N,"",0)</f>
        <v/>
      </c>
      <c r="AF158" s="99" t="str">
        <f>_xlfn.XLOOKUP($A158,Лист1!$A:$A,Лист1!O:O,"",0)</f>
        <v/>
      </c>
      <c r="AG158" s="99" t="str">
        <f>_xlfn.XLOOKUP($A158,Лист1!$A:$A,Лист1!P:P,"",0)</f>
        <v/>
      </c>
      <c r="AH158" s="99" t="str">
        <f>_xlfn.XLOOKUP($A158,Лист1!$A:$A,Лист1!Q:Q,"",0)</f>
        <v/>
      </c>
      <c r="AT158" s="103" t="str">
        <f t="shared" si="59"/>
        <v/>
      </c>
      <c r="AU158" s="103" t="str">
        <f>IF(A158&lt;&gt;"",_xlfn.XLOOKUP(_xlfn.XLOOKUP(A158,'1C'!A:A,'1C'!O:O,_xlfn.XLOOKUP(C158,'1C'!W:W,'1C'!O:O,"",0),0),Settings!N:N,Settings!O:O,"",0),"")</f>
        <v>LK</v>
      </c>
      <c r="AV158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8" s="103" t="str">
        <f t="shared" ca="1" si="57"/>
        <v>Шри-Ланка</v>
      </c>
      <c r="AX158" s="106">
        <f t="shared" si="60"/>
        <v>0.1</v>
      </c>
      <c r="AY158" s="103">
        <f t="shared" si="61"/>
        <v>0.15000000000000002</v>
      </c>
      <c r="AZ158" s="103" t="str">
        <f t="shared" si="62"/>
        <v>Требуются кол-во и нетто</v>
      </c>
      <c r="BA158" s="103" t="str">
        <f t="shared" si="63"/>
        <v>Требуются кол-во и брутто</v>
      </c>
      <c r="BB158" s="107">
        <v>1658.8799999999999</v>
      </c>
      <c r="BC158" s="125" t="str">
        <f t="shared" si="64"/>
        <v>Требуются кол-во и цена</v>
      </c>
      <c r="BD158" s="98">
        <f>IF(A158&lt;&gt;"",IF(_xlfn.XLOOKUP(A158,'1C'!A:A,'1C'!A:A,0,0)&gt;0,1,0),"")</f>
        <v>1</v>
      </c>
      <c r="BE158" s="98">
        <f>IF(C158&lt;&gt;"",IF(_xlfn.XLOOKUP(TEXT(C158,"###"),'1C'!W:W,'1C'!D:D,0,0)&gt;0,0,1),"")</f>
        <v>0</v>
      </c>
      <c r="BF158" s="98">
        <f t="shared" si="65"/>
        <v>0</v>
      </c>
    </row>
    <row r="159" spans="1:58" ht="98.1" customHeight="1">
      <c r="A159" s="103" t="str">
        <f t="shared" si="58"/>
        <v>85392011</v>
      </c>
      <c r="B159" s="98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02-380-09</v>
      </c>
      <c r="C159" s="104" t="s">
        <v>6521</v>
      </c>
      <c r="D159" s="103" t="str">
        <f>IF(A159&lt;&gt;"",_xlfn.XLOOKUP(C159,'1C'!W:W,'1C'!X:X,"",0),"")</f>
        <v>SURTH CASHMERE</v>
      </c>
      <c r="E159" s="103" t="str">
        <f>IF(F159&lt;&gt;"",IFERROR(VLOOKUP(F159,Категории!A:B,2,0),""),"Требуется категория")</f>
        <v>Шапки</v>
      </c>
      <c r="F159" s="103" t="str">
        <f>IF(A159&lt;&gt;"",IF(BD159&gt;0,_xlfn.XLOOKUP(A159,'1C'!A:A,'1C'!J:J,"",0),_xlfn.XLOOKUP(C159,'1C'!W:W,'1C'!J:J,"",0)),"")</f>
        <v>Шапка вязаная</v>
      </c>
      <c r="G159" s="102" t="str">
        <f>IF(C159&lt;&gt;"",IF(BD159&gt;0,_xlfn.XLOOKUP(A159,'1C'!A:A,'1C'!L:L,"",0),_xlfn.XLOOKUP(C159,'1C'!W:W,'1C'!L:L,"",0)),"")</f>
        <v>Stetson</v>
      </c>
      <c r="H159" s="103" t="str">
        <f>IF(A159&lt;&gt;"",_xlfn.XLOOKUP(A159,'1C'!A:A,'1C'!M:M,_xlfn.XLOOKUP(C159,'1C'!W:W,'1C'!M:M,"",0),0),"")</f>
        <v>зимний</v>
      </c>
      <c r="J159" s="103" t="str">
        <f>_xlfn.LET(_xlpm.itemName,_xlfn.XLOOKUP(A159,'1C'!A:A,'1C'!D:D,"",0),IFERROR(MID(_xlpm.itemName,FIND(" ",_xlpm.itemName)+1,FIND("арт.",_xlpm.itemName)-(FIND(" ",_xlpm.itemName)+2)),""))</f>
        <v>STETSON</v>
      </c>
      <c r="K159" s="108">
        <v>1</v>
      </c>
      <c r="L159" s="146" t="str">
        <f>IF(K159&lt;&gt;"",IFERROR(VLOOKUP(A159,'1C'!A:X,8,0),IFERROR(VLOOKUP(K159,Colors!D:E,2,0),"")),"")</f>
        <v>черный</v>
      </c>
      <c r="M159" s="126" t="str">
        <f>IF(K159&lt;&gt;"",_xlfn.XLOOKUP(A159,'1C'!A:A,'1C'!R:R,"",0),"")</f>
        <v>черный</v>
      </c>
      <c r="N159" s="101"/>
      <c r="O159" s="101"/>
      <c r="P159" s="101"/>
      <c r="Q159" s="145" t="str">
        <f>IF(A159&lt;&gt;"",_xlfn.XLOOKUP(A159,'1C'!A:A,'1C'!I:I,_xlfn.XLOOKUP(C159,'1C'!W:W,'1C'!I:I,"",0),0),"")</f>
        <v>100% кашемир</v>
      </c>
      <c r="R159" s="101"/>
      <c r="S159" s="102" t="str">
        <f>_xlfn.LET(_xlpm.RES,IF(A159&lt;&gt;"",_xlfn.XLOOKUP(A159,'1C'!A:A,'1C'!N:N,_xlfn.XLOOKUP(C159,'1C'!W:W,'1C'!N:N,"",0),0),""),IF(_xlpm.RES=0,"",_xlpm.RES))</f>
        <v>кашемировые</v>
      </c>
      <c r="T159" s="103" t="s">
        <v>34</v>
      </c>
      <c r="U159" s="103" t="str">
        <f>IF(A159&lt;&gt;"",_xlfn.XLOOKUP(A159,'1C'!A:A,'1C'!K:K,_xlfn.XLOOKUP(C159,'1C'!W:W,'1C'!K:K,"",0),0),"")</f>
        <v>Унисекс</v>
      </c>
      <c r="V159" s="99" t="str">
        <f>_xlfn.XLOOKUP($A159,Лист1!$A:$A,Лист1!G:G,"",0)</f>
        <v/>
      </c>
      <c r="Y159" s="99" t="str">
        <f>_xlfn.XLOOKUP($A159,Лист1!$A:$A,Лист1!H:H,"",0)</f>
        <v/>
      </c>
      <c r="Z159" s="99" t="str">
        <f>_xlfn.XLOOKUP($A159,Лист1!$A:$A,Лист1!I:I,"",0)</f>
        <v/>
      </c>
      <c r="AA159" s="99" t="str">
        <f>_xlfn.XLOOKUP($A159,Лист1!$A:$A,Лист1!J:J,"",0)</f>
        <v/>
      </c>
      <c r="AB159" s="99" t="str">
        <f>_xlfn.XLOOKUP($A159,Лист1!$A:$A,Лист1!K:K,"",0)</f>
        <v/>
      </c>
      <c r="AC159" s="99" t="str">
        <f>_xlfn.XLOOKUP($A159,Лист1!$A:$A,Лист1!L:L,"",0)</f>
        <v/>
      </c>
      <c r="AD159" s="99" t="str">
        <f>_xlfn.XLOOKUP($A159,Лист1!$A:$A,Лист1!M:M,"",0)</f>
        <v/>
      </c>
      <c r="AE159" s="99" t="str">
        <f>_xlfn.XLOOKUP($A159,Лист1!$A:$A,Лист1!N:N,"",0)</f>
        <v/>
      </c>
      <c r="AF159" s="99" t="str">
        <f>_xlfn.XLOOKUP($A159,Лист1!$A:$A,Лист1!O:O,"",0)</f>
        <v/>
      </c>
      <c r="AG159" s="99" t="str">
        <f>_xlfn.XLOOKUP($A159,Лист1!$A:$A,Лист1!P:P,"",0)</f>
        <v/>
      </c>
      <c r="AH159" s="99" t="str">
        <f>_xlfn.XLOOKUP($A159,Лист1!$A:$A,Лист1!Q:Q,"",0)</f>
        <v/>
      </c>
      <c r="AT159" s="103" t="str">
        <f t="shared" si="59"/>
        <v/>
      </c>
      <c r="AU159" s="103" t="str">
        <f>IF(A159&lt;&gt;"",_xlfn.XLOOKUP(_xlfn.XLOOKUP(A159,'1C'!A:A,'1C'!O:O,_xlfn.XLOOKUP(C159,'1C'!W:W,'1C'!O:O,"",0),0),Settings!N:N,Settings!O:O,"",0),"")</f>
        <v>CN</v>
      </c>
      <c r="AV15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9" s="103" t="str">
        <f t="shared" ca="1" si="57"/>
        <v>Китай</v>
      </c>
      <c r="AX159" s="106">
        <f t="shared" si="60"/>
        <v>0.1</v>
      </c>
      <c r="AY159" s="103">
        <f t="shared" si="61"/>
        <v>0.15000000000000002</v>
      </c>
      <c r="AZ159" s="103" t="str">
        <f t="shared" si="62"/>
        <v>Требуются кол-во и нетто</v>
      </c>
      <c r="BA159" s="103" t="str">
        <f t="shared" si="63"/>
        <v>Требуются кол-во и брутто</v>
      </c>
      <c r="BB159" s="107">
        <v>4213.4400000000005</v>
      </c>
      <c r="BC159" s="125" t="str">
        <f t="shared" si="64"/>
        <v>Требуются кол-во и цена</v>
      </c>
      <c r="BD159" s="98">
        <f>IF(A159&lt;&gt;"",IF(_xlfn.XLOOKUP(A159,'1C'!A:A,'1C'!A:A,0,0)&gt;0,1,0),"")</f>
        <v>1</v>
      </c>
      <c r="BE159" s="98">
        <f>IF(C159&lt;&gt;"",IF(_xlfn.XLOOKUP(TEXT(C159,"###"),'1C'!W:W,'1C'!D:D,0,0)&gt;0,0,1),"")</f>
        <v>0</v>
      </c>
      <c r="BF159" s="98">
        <f t="shared" si="65"/>
        <v>0</v>
      </c>
    </row>
    <row r="160" spans="1:58" ht="98.1" customHeight="1">
      <c r="A160" s="103" t="str">
        <f t="shared" si="58"/>
        <v>85392012</v>
      </c>
      <c r="B160" s="98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02-380-16</v>
      </c>
      <c r="C160" s="104" t="s">
        <v>6521</v>
      </c>
      <c r="D160" s="103" t="str">
        <f>IF(A160&lt;&gt;"",_xlfn.XLOOKUP(C160,'1C'!W:W,'1C'!X:X,"",0),"")</f>
        <v>SURTH CASHMERE</v>
      </c>
      <c r="E160" s="103" t="str">
        <f>IF(F160&lt;&gt;"",IFERROR(VLOOKUP(F160,Категории!A:B,2,0),""),"Требуется категория")</f>
        <v>Шапки</v>
      </c>
      <c r="F160" s="103" t="str">
        <f>IF(A160&lt;&gt;"",IF(BD160&gt;0,_xlfn.XLOOKUP(A160,'1C'!A:A,'1C'!J:J,"",0),_xlfn.XLOOKUP(C160,'1C'!W:W,'1C'!J:J,"",0)),"")</f>
        <v>Шапка вязаная</v>
      </c>
      <c r="G160" s="102" t="str">
        <f>IF(C160&lt;&gt;"",IF(BD160&gt;0,_xlfn.XLOOKUP(A160,'1C'!A:A,'1C'!L:L,"",0),_xlfn.XLOOKUP(C160,'1C'!W:W,'1C'!L:L,"",0)),"")</f>
        <v>Stetson</v>
      </c>
      <c r="H160" s="103" t="str">
        <f>IF(A160&lt;&gt;"",_xlfn.XLOOKUP(A160,'1C'!A:A,'1C'!M:M,_xlfn.XLOOKUP(C160,'1C'!W:W,'1C'!M:M,"",0),0),"")</f>
        <v>зимний</v>
      </c>
      <c r="J160" s="103" t="str">
        <f>_xlfn.LET(_xlpm.itemName,_xlfn.XLOOKUP(A160,'1C'!A:A,'1C'!D:D,"",0),IFERROR(MID(_xlpm.itemName,FIND(" ",_xlpm.itemName)+1,FIND("арт.",_xlpm.itemName)-(FIND(" ",_xlpm.itemName)+2)),""))</f>
        <v>STETSON</v>
      </c>
      <c r="K160" s="108">
        <v>2</v>
      </c>
      <c r="L160" s="146" t="str">
        <f>IF(K160&lt;&gt;"",IFERROR(VLOOKUP(A160,'1C'!A:X,8,0),IFERROR(VLOOKUP(K160,Colors!D:E,2,0),"")),"")</f>
        <v>синий</v>
      </c>
      <c r="M160" s="126" t="str">
        <f>IF(K160&lt;&gt;"",_xlfn.XLOOKUP(A160,'1C'!A:A,'1C'!R:R,"",0),"")</f>
        <v>синий</v>
      </c>
      <c r="N160" s="101"/>
      <c r="O160" s="101"/>
      <c r="P160" s="101"/>
      <c r="Q160" s="145" t="str">
        <f>IF(A160&lt;&gt;"",_xlfn.XLOOKUP(A160,'1C'!A:A,'1C'!I:I,_xlfn.XLOOKUP(C160,'1C'!W:W,'1C'!I:I,"",0),0),"")</f>
        <v>100% кашемир</v>
      </c>
      <c r="R160" s="101"/>
      <c r="S160" s="102" t="str">
        <f>_xlfn.LET(_xlpm.RES,IF(A160&lt;&gt;"",_xlfn.XLOOKUP(A160,'1C'!A:A,'1C'!N:N,_xlfn.XLOOKUP(C160,'1C'!W:W,'1C'!N:N,"",0),0),""),IF(_xlpm.RES=0,"",_xlpm.RES))</f>
        <v>кашемировые</v>
      </c>
      <c r="T160" s="103" t="s">
        <v>34</v>
      </c>
      <c r="U160" s="103" t="str">
        <f>IF(A160&lt;&gt;"",_xlfn.XLOOKUP(A160,'1C'!A:A,'1C'!K:K,_xlfn.XLOOKUP(C160,'1C'!W:W,'1C'!K:K,"",0),0),"")</f>
        <v>Унисекс</v>
      </c>
      <c r="V160" s="99" t="str">
        <f>_xlfn.XLOOKUP($A160,Лист1!$A:$A,Лист1!G:G,"",0)</f>
        <v/>
      </c>
      <c r="Y160" s="99" t="str">
        <f>_xlfn.XLOOKUP($A160,Лист1!$A:$A,Лист1!H:H,"",0)</f>
        <v/>
      </c>
      <c r="Z160" s="99" t="str">
        <f>_xlfn.XLOOKUP($A160,Лист1!$A:$A,Лист1!I:I,"",0)</f>
        <v/>
      </c>
      <c r="AA160" s="99" t="str">
        <f>_xlfn.XLOOKUP($A160,Лист1!$A:$A,Лист1!J:J,"",0)</f>
        <v/>
      </c>
      <c r="AB160" s="99" t="str">
        <f>_xlfn.XLOOKUP($A160,Лист1!$A:$A,Лист1!K:K,"",0)</f>
        <v/>
      </c>
      <c r="AC160" s="99" t="str">
        <f>_xlfn.XLOOKUP($A160,Лист1!$A:$A,Лист1!L:L,"",0)</f>
        <v/>
      </c>
      <c r="AD160" s="99" t="str">
        <f>_xlfn.XLOOKUP($A160,Лист1!$A:$A,Лист1!M:M,"",0)</f>
        <v/>
      </c>
      <c r="AE160" s="99" t="str">
        <f>_xlfn.XLOOKUP($A160,Лист1!$A:$A,Лист1!N:N,"",0)</f>
        <v/>
      </c>
      <c r="AF160" s="99" t="str">
        <f>_xlfn.XLOOKUP($A160,Лист1!$A:$A,Лист1!O:O,"",0)</f>
        <v/>
      </c>
      <c r="AG160" s="99" t="str">
        <f>_xlfn.XLOOKUP($A160,Лист1!$A:$A,Лист1!P:P,"",0)</f>
        <v/>
      </c>
      <c r="AH160" s="99" t="str">
        <f>_xlfn.XLOOKUP($A160,Лист1!$A:$A,Лист1!Q:Q,"",0)</f>
        <v/>
      </c>
      <c r="AT160" s="103" t="str">
        <f t="shared" si="59"/>
        <v/>
      </c>
      <c r="AU160" s="103" t="str">
        <f>IF(A160&lt;&gt;"",_xlfn.XLOOKUP(_xlfn.XLOOKUP(A160,'1C'!A:A,'1C'!O:O,_xlfn.XLOOKUP(C160,'1C'!W:W,'1C'!O:O,"",0),0),Settings!N:N,Settings!O:O,"",0),"")</f>
        <v>CN</v>
      </c>
      <c r="AV16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0" s="103" t="str">
        <f t="shared" ca="1" si="57"/>
        <v>Китай</v>
      </c>
      <c r="AX160" s="106">
        <f t="shared" si="60"/>
        <v>0.1</v>
      </c>
      <c r="AY160" s="103">
        <f t="shared" si="61"/>
        <v>0.15000000000000002</v>
      </c>
      <c r="AZ160" s="103" t="str">
        <f t="shared" si="62"/>
        <v>Требуются кол-во и нетто</v>
      </c>
      <c r="BA160" s="103" t="str">
        <f t="shared" si="63"/>
        <v>Требуются кол-во и брутто</v>
      </c>
      <c r="BB160" s="107">
        <v>4213.4400000000005</v>
      </c>
      <c r="BC160" s="125" t="str">
        <f t="shared" si="64"/>
        <v>Требуются кол-во и цена</v>
      </c>
      <c r="BD160" s="98">
        <f>IF(A160&lt;&gt;"",IF(_xlfn.XLOOKUP(A160,'1C'!A:A,'1C'!A:A,0,0)&gt;0,1,0),"")</f>
        <v>1</v>
      </c>
      <c r="BE160" s="98">
        <f>IF(C160&lt;&gt;"",IF(_xlfn.XLOOKUP(TEXT(C160,"###"),'1C'!W:W,'1C'!D:D,0,0)&gt;0,0,1),"")</f>
        <v>0</v>
      </c>
      <c r="BF160" s="98">
        <f t="shared" si="65"/>
        <v>0</v>
      </c>
    </row>
    <row r="161" spans="1:58" ht="98.1" customHeight="1">
      <c r="A161" s="103" t="str">
        <f t="shared" si="58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6521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46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45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103" t="s">
        <v>34</v>
      </c>
      <c r="U161" s="103" t="str">
        <f>IF(A161&lt;&gt;"",_xlfn.XLOOKUP(A161,'1C'!A:A,'1C'!K:K,_xlfn.XLOOKUP(C161,'1C'!W:W,'1C'!K:K,"",0),0),"")</f>
        <v>Унисекс</v>
      </c>
      <c r="V161" s="99" t="str">
        <f>_xlfn.XLOOKUP($A161,Лист1!$A:$A,Лист1!G:G,"",0)</f>
        <v/>
      </c>
      <c r="Y161" s="99" t="str">
        <f>_xlfn.XLOOKUP($A161,Лист1!$A:$A,Лист1!H:H,"",0)</f>
        <v/>
      </c>
      <c r="Z161" s="99" t="str">
        <f>_xlfn.XLOOKUP($A161,Лист1!$A:$A,Лист1!I:I,"",0)</f>
        <v/>
      </c>
      <c r="AA161" s="99" t="str">
        <f>_xlfn.XLOOKUP($A161,Лист1!$A:$A,Лист1!J:J,"",0)</f>
        <v/>
      </c>
      <c r="AB161" s="99" t="str">
        <f>_xlfn.XLOOKUP($A161,Лист1!$A:$A,Лист1!K:K,"",0)</f>
        <v/>
      </c>
      <c r="AC161" s="99" t="str">
        <f>_xlfn.XLOOKUP($A161,Лист1!$A:$A,Лист1!L:L,"",0)</f>
        <v/>
      </c>
      <c r="AD161" s="99" t="str">
        <f>_xlfn.XLOOKUP($A161,Лист1!$A:$A,Лист1!M:M,"",0)</f>
        <v/>
      </c>
      <c r="AE161" s="99" t="str">
        <f>_xlfn.XLOOKUP($A161,Лист1!$A:$A,Лист1!N:N,"",0)</f>
        <v/>
      </c>
      <c r="AF161" s="99" t="str">
        <f>_xlfn.XLOOKUP($A161,Лист1!$A:$A,Лист1!O:O,"",0)</f>
        <v/>
      </c>
      <c r="AG161" s="99" t="str">
        <f>_xlfn.XLOOKUP($A161,Лист1!$A:$A,Лист1!P:P,"",0)</f>
        <v/>
      </c>
      <c r="AH161" s="99" t="str">
        <f>_xlfn.XLOOKUP($A161,Лист1!$A:$A,Лист1!Q:Q,"",0)</f>
        <v/>
      </c>
      <c r="AT161" s="103" t="str">
        <f t="shared" si="59"/>
        <v/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6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7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60"/>
        <v>0.1</v>
      </c>
      <c r="AY161" s="103">
        <f t="shared" si="61"/>
        <v>0.15000000000000002</v>
      </c>
      <c r="AZ161" s="103" t="str">
        <f t="shared" si="62"/>
        <v>Требуются кол-во и нетто</v>
      </c>
      <c r="BA161" s="103" t="str">
        <f t="shared" si="63"/>
        <v>Требуются кол-во и брутто</v>
      </c>
      <c r="BB161" s="107">
        <v>4213.4400000000005</v>
      </c>
      <c r="BC161" s="125" t="str">
        <f t="shared" si="64"/>
        <v>Требуются кол-во и цена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5"/>
        <v>0</v>
      </c>
    </row>
    <row r="162" spans="1:58" ht="98.1" customHeight="1">
      <c r="A162" s="103" t="str">
        <f t="shared" si="58"/>
        <v>853920132</v>
      </c>
      <c r="B162" s="98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02-380-05</v>
      </c>
      <c r="C162" s="104" t="s">
        <v>6521</v>
      </c>
      <c r="D162" s="103" t="str">
        <f>IF(A162&lt;&gt;"",_xlfn.XLOOKUP(C162,'1C'!W:W,'1C'!X:X,"",0),"")</f>
        <v>SURTH CASHMERE</v>
      </c>
      <c r="E162" s="103" t="str">
        <f>IF(F162&lt;&gt;"",IFERROR(VLOOKUP(F162,Категории!A:B,2,0),""),"Требуется категория")</f>
        <v>Шапки</v>
      </c>
      <c r="F162" s="103" t="str">
        <f>IF(A162&lt;&gt;"",IF(BD162&gt;0,_xlfn.XLOOKUP(A162,'1C'!A:A,'1C'!J:J,"",0),_xlfn.XLOOKUP(C162,'1C'!W:W,'1C'!J:J,"",0)),"")</f>
        <v>Шапка вязаная</v>
      </c>
      <c r="G162" s="102" t="str">
        <f>IF(C162&lt;&gt;"",IF(BD162&gt;0,_xlfn.XLOOKUP(A162,'1C'!A:A,'1C'!L:L,"",0),_xlfn.XLOOKUP(C162,'1C'!W:W,'1C'!L:L,"",0)),"")</f>
        <v>Stetson</v>
      </c>
      <c r="H162" s="103" t="str">
        <f>IF(A162&lt;&gt;"",_xlfn.XLOOKUP(A162,'1C'!A:A,'1C'!M:M,_xlfn.XLOOKUP(C162,'1C'!W:W,'1C'!M:M,"",0),0),"")</f>
        <v>зимний</v>
      </c>
      <c r="J162" s="103" t="str">
        <f>_xlfn.LET(_xlpm.itemName,_xlfn.XLOOKUP(A162,'1C'!A:A,'1C'!D:D,"",0),IFERROR(MID(_xlpm.itemName,FIND(" ",_xlpm.itemName)+1,FIND("арт.",_xlpm.itemName)-(FIND(" ",_xlpm.itemName)+2)),""))</f>
        <v>STETSON</v>
      </c>
      <c r="K162" s="108">
        <v>32</v>
      </c>
      <c r="L162" s="146" t="str">
        <f>IF(K162&lt;&gt;"",IFERROR(VLOOKUP(A162,'1C'!A:X,8,0),IFERROR(VLOOKUP(K162,Colors!D:E,2,0),"")),"")</f>
        <v>темно-серый</v>
      </c>
      <c r="M162" s="126" t="str">
        <f>IF(K162&lt;&gt;"",_xlfn.XLOOKUP(A162,'1C'!A:A,'1C'!R:R,"",0),"")</f>
        <v>серый</v>
      </c>
      <c r="N162" s="101"/>
      <c r="O162" s="101"/>
      <c r="P162" s="101"/>
      <c r="Q162" s="145" t="str">
        <f>IF(A162&lt;&gt;"",_xlfn.XLOOKUP(A162,'1C'!A:A,'1C'!I:I,_xlfn.XLOOKUP(C162,'1C'!W:W,'1C'!I:I,"",0),0),"")</f>
        <v>100% кашемир</v>
      </c>
      <c r="R162" s="101"/>
      <c r="S162" s="102" t="str">
        <f>_xlfn.LET(_xlpm.RES,IF(A162&lt;&gt;"",_xlfn.XLOOKUP(A162,'1C'!A:A,'1C'!N:N,_xlfn.XLOOKUP(C162,'1C'!W:W,'1C'!N:N,"",0),0),""),IF(_xlpm.RES=0,"",_xlpm.RES))</f>
        <v>кашемировые</v>
      </c>
      <c r="T162" s="103" t="s">
        <v>34</v>
      </c>
      <c r="U162" s="103" t="str">
        <f>IF(A162&lt;&gt;"",_xlfn.XLOOKUP(A162,'1C'!A:A,'1C'!K:K,_xlfn.XLOOKUP(C162,'1C'!W:W,'1C'!K:K,"",0),0),"")</f>
        <v>Унисекс</v>
      </c>
      <c r="V162" s="99" t="str">
        <f>_xlfn.XLOOKUP($A162,Лист1!$A:$A,Лист1!G:G,"",0)</f>
        <v/>
      </c>
      <c r="Y162" s="99" t="str">
        <f>_xlfn.XLOOKUP($A162,Лист1!$A:$A,Лист1!H:H,"",0)</f>
        <v/>
      </c>
      <c r="Z162" s="99" t="str">
        <f>_xlfn.XLOOKUP($A162,Лист1!$A:$A,Лист1!I:I,"",0)</f>
        <v/>
      </c>
      <c r="AA162" s="99" t="str">
        <f>_xlfn.XLOOKUP($A162,Лист1!$A:$A,Лист1!J:J,"",0)</f>
        <v/>
      </c>
      <c r="AB162" s="99" t="str">
        <f>_xlfn.XLOOKUP($A162,Лист1!$A:$A,Лист1!K:K,"",0)</f>
        <v/>
      </c>
      <c r="AC162" s="99" t="str">
        <f>_xlfn.XLOOKUP($A162,Лист1!$A:$A,Лист1!L:L,"",0)</f>
        <v/>
      </c>
      <c r="AD162" s="99" t="str">
        <f>_xlfn.XLOOKUP($A162,Лист1!$A:$A,Лист1!M:M,"",0)</f>
        <v/>
      </c>
      <c r="AE162" s="99" t="str">
        <f>_xlfn.XLOOKUP($A162,Лист1!$A:$A,Лист1!N:N,"",0)</f>
        <v/>
      </c>
      <c r="AF162" s="99" t="str">
        <f>_xlfn.XLOOKUP($A162,Лист1!$A:$A,Лист1!O:O,"",0)</f>
        <v/>
      </c>
      <c r="AG162" s="99" t="str">
        <f>_xlfn.XLOOKUP($A162,Лист1!$A:$A,Лист1!P:P,"",0)</f>
        <v/>
      </c>
      <c r="AH162" s="99" t="str">
        <f>_xlfn.XLOOKUP($A162,Лист1!$A:$A,Лист1!Q:Q,"",0)</f>
        <v/>
      </c>
      <c r="AT162" s="103" t="str">
        <f t="shared" si="59"/>
        <v/>
      </c>
      <c r="AU162" s="103" t="str">
        <f>IF(A162&lt;&gt;"",_xlfn.XLOOKUP(_xlfn.XLOOKUP(A162,'1C'!A:A,'1C'!O:O,_xlfn.XLOOKUP(C162,'1C'!W:W,'1C'!O:O,"",0),0),Settings!N:N,Settings!O:O,"",0),"")</f>
        <v>CN</v>
      </c>
      <c r="AV162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2" s="103" t="str">
        <f t="shared" ca="1" si="67"/>
        <v>Китай</v>
      </c>
      <c r="AX162" s="106">
        <f t="shared" si="60"/>
        <v>0.1</v>
      </c>
      <c r="AY162" s="103">
        <f t="shared" si="61"/>
        <v>0.15000000000000002</v>
      </c>
      <c r="AZ162" s="103" t="str">
        <f t="shared" si="62"/>
        <v>Требуются кол-во и нетто</v>
      </c>
      <c r="BA162" s="103" t="str">
        <f t="shared" si="63"/>
        <v>Требуются кол-во и брутто</v>
      </c>
      <c r="BB162" s="107">
        <v>4213.4400000000005</v>
      </c>
      <c r="BC162" s="125" t="str">
        <f t="shared" si="64"/>
        <v>Требуются кол-во и цена</v>
      </c>
      <c r="BD162" s="98">
        <f>IF(A162&lt;&gt;"",IF(_xlfn.XLOOKUP(A162,'1C'!A:A,'1C'!A:A,0,0)&gt;0,1,0),"")</f>
        <v>1</v>
      </c>
      <c r="BE162" s="98">
        <f>IF(C162&lt;&gt;"",IF(_xlfn.XLOOKUP(TEXT(C162,"###"),'1C'!W:W,'1C'!D:D,0,0)&gt;0,0,1),"")</f>
        <v>0</v>
      </c>
      <c r="BF162" s="98">
        <f t="shared" si="65"/>
        <v>0</v>
      </c>
    </row>
    <row r="163" spans="1:58" ht="98.1" customHeight="1">
      <c r="A163" s="103" t="str">
        <f t="shared" ref="A163:A192" si="68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6522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46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45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103" t="s">
        <v>34</v>
      </c>
      <c r="U163" s="103" t="str">
        <f>IF(A163&lt;&gt;"",_xlfn.XLOOKUP(A163,'1C'!A:A,'1C'!K:K,_xlfn.XLOOKUP(C163,'1C'!W:W,'1C'!K:K,"",0),0),"")</f>
        <v>Унисекс</v>
      </c>
      <c r="V163" s="99" t="str">
        <f>_xlfn.XLOOKUP($A163,Лист1!$A:$A,Лист1!G:G,"",0)</f>
        <v/>
      </c>
      <c r="Y163" s="99" t="str">
        <f>_xlfn.XLOOKUP($A163,Лист1!$A:$A,Лист1!H:H,"",0)</f>
        <v/>
      </c>
      <c r="Z163" s="99" t="str">
        <f>_xlfn.XLOOKUP($A163,Лист1!$A:$A,Лист1!I:I,"",0)</f>
        <v/>
      </c>
      <c r="AA163" s="99" t="str">
        <f>_xlfn.XLOOKUP($A163,Лист1!$A:$A,Лист1!J:J,"",0)</f>
        <v/>
      </c>
      <c r="AB163" s="99" t="str">
        <f>_xlfn.XLOOKUP($A163,Лист1!$A:$A,Лист1!K:K,"",0)</f>
        <v/>
      </c>
      <c r="AC163" s="99" t="str">
        <f>_xlfn.XLOOKUP($A163,Лист1!$A:$A,Лист1!L:L,"",0)</f>
        <v/>
      </c>
      <c r="AD163" s="99" t="str">
        <f>_xlfn.XLOOKUP($A163,Лист1!$A:$A,Лист1!M:M,"",0)</f>
        <v/>
      </c>
      <c r="AE163" s="99" t="str">
        <f>_xlfn.XLOOKUP($A163,Лист1!$A:$A,Лист1!N:N,"",0)</f>
        <v/>
      </c>
      <c r="AF163" s="99" t="str">
        <f>_xlfn.XLOOKUP($A163,Лист1!$A:$A,Лист1!O:O,"",0)</f>
        <v/>
      </c>
      <c r="AG163" s="99" t="str">
        <f>_xlfn.XLOOKUP($A163,Лист1!$A:$A,Лист1!P:P,"",0)</f>
        <v/>
      </c>
      <c r="AH163" s="99" t="str">
        <f>_xlfn.XLOOKUP($A163,Лист1!$A:$A,Лист1!Q:Q,"",0)</f>
        <v/>
      </c>
      <c r="AT163" s="103" t="str">
        <f t="shared" ref="AT163:AT192" si="69">IF(COUNTBLANK(V163:AS163)&lt;24,SUM(V163:AS163),"")</f>
        <v/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7"/>
        <v>Китай</v>
      </c>
      <c r="AX163" s="106">
        <f t="shared" ref="AX163:AX192" si="70">0.05+0.05</f>
        <v>0.1</v>
      </c>
      <c r="AY163" s="103">
        <f t="shared" ref="AY163:AY192" si="71">IF(AX163&lt;&gt;"",AX163*1.5,"Требуется нетто")</f>
        <v>0.15000000000000002</v>
      </c>
      <c r="AZ163" s="103" t="str">
        <f t="shared" ref="AZ163:AZ192" si="72">+IF(AX163&lt;&gt;"",IFERROR(AT163*AX163,"Требуются кол-во и нетто"),"Требуются кол-во и нетто")</f>
        <v>Требуются кол-во и нетто</v>
      </c>
      <c r="BA163" s="103" t="str">
        <f t="shared" ref="BA163:BA192" si="73">IF(AY163&lt;&gt;"",IFERROR(AT163*AY163,"Требуются кол-во и брутто"),"Требуются кол-во и брутто")</f>
        <v>Требуются кол-во и брутто</v>
      </c>
      <c r="BB163" s="107">
        <v>4213.4400000000005</v>
      </c>
      <c r="BC163" s="125" t="str">
        <f t="shared" ref="BC163:BC192" si="74">+IF(BB163&lt;&gt;0,IFERROR(AT163*BB163,"Требуются кол-во и цена"),"Требуются кол-во и цена")</f>
        <v>Требуются кол-во и цена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92" si="75">IFERROR(IF(BE163,"-",IFERROR(IF(BD163&gt;0,0,1),"")),"")</f>
        <v>0</v>
      </c>
    </row>
    <row r="164" spans="1:58" ht="98.1" customHeight="1">
      <c r="A164" s="103" t="str">
        <f t="shared" si="68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6522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47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45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103" t="s">
        <v>34</v>
      </c>
      <c r="U164" s="103" t="str">
        <f>IF(A164&lt;&gt;"",_xlfn.XLOOKUP(A164,'1C'!A:A,'1C'!K:K,_xlfn.XLOOKUP(C164,'1C'!W:W,'1C'!K:K,"",0),0),"")</f>
        <v>Унисекс</v>
      </c>
      <c r="V164" s="99" t="str">
        <f>_xlfn.XLOOKUP($A164,Лист1!$A:$A,Лист1!G:G,"",0)</f>
        <v/>
      </c>
      <c r="Y164" s="99" t="str">
        <f>_xlfn.XLOOKUP($A164,Лист1!$A:$A,Лист1!H:H,"",0)</f>
        <v/>
      </c>
      <c r="Z164" s="99" t="str">
        <f>_xlfn.XLOOKUP($A164,Лист1!$A:$A,Лист1!I:I,"",0)</f>
        <v/>
      </c>
      <c r="AA164" s="99" t="str">
        <f>_xlfn.XLOOKUP($A164,Лист1!$A:$A,Лист1!J:J,"",0)</f>
        <v/>
      </c>
      <c r="AB164" s="99" t="str">
        <f>_xlfn.XLOOKUP($A164,Лист1!$A:$A,Лист1!K:K,"",0)</f>
        <v/>
      </c>
      <c r="AC164" s="99" t="str">
        <f>_xlfn.XLOOKUP($A164,Лист1!$A:$A,Лист1!L:L,"",0)</f>
        <v/>
      </c>
      <c r="AD164" s="99" t="str">
        <f>_xlfn.XLOOKUP($A164,Лист1!$A:$A,Лист1!M:M,"",0)</f>
        <v/>
      </c>
      <c r="AE164" s="99" t="str">
        <f>_xlfn.XLOOKUP($A164,Лист1!$A:$A,Лист1!N:N,"",0)</f>
        <v/>
      </c>
      <c r="AF164" s="99" t="str">
        <f>_xlfn.XLOOKUP($A164,Лист1!$A:$A,Лист1!O:O,"",0)</f>
        <v/>
      </c>
      <c r="AG164" s="99" t="str">
        <f>_xlfn.XLOOKUP($A164,Лист1!$A:$A,Лист1!P:P,"",0)</f>
        <v/>
      </c>
      <c r="AH164" s="99" t="str">
        <f>_xlfn.XLOOKUP($A164,Лист1!$A:$A,Лист1!Q:Q,"",0)</f>
        <v/>
      </c>
      <c r="AT164" s="103" t="str">
        <f t="shared" si="69"/>
        <v/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7"/>
        <v>Китай</v>
      </c>
      <c r="AX164" s="106">
        <f t="shared" si="70"/>
        <v>0.1</v>
      </c>
      <c r="AY164" s="103">
        <f t="shared" si="71"/>
        <v>0.15000000000000002</v>
      </c>
      <c r="AZ164" s="103" t="str">
        <f t="shared" si="72"/>
        <v>Требуются кол-во и нетто</v>
      </c>
      <c r="BA164" s="103" t="str">
        <f t="shared" si="73"/>
        <v>Требуются кол-во и брутто</v>
      </c>
      <c r="BB164" s="107">
        <v>4213.4400000000005</v>
      </c>
      <c r="BC164" s="125" t="str">
        <f t="shared" si="74"/>
        <v>Требуются кол-во и цена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5"/>
        <v>0</v>
      </c>
    </row>
    <row r="165" spans="1:58" ht="98.1" customHeight="1">
      <c r="A165" s="103" t="str">
        <f t="shared" si="68"/>
        <v>86992031</v>
      </c>
      <c r="B165" s="98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02-561-09</v>
      </c>
      <c r="C165" s="104" t="s">
        <v>6523</v>
      </c>
      <c r="D165" s="103" t="str">
        <f>IF(A165&lt;&gt;"",_xlfn.XLOOKUP(C165,'1C'!W:W,'1C'!X:X,"",0),"")</f>
        <v>LONG BEANIE CASHMERE</v>
      </c>
      <c r="E165" s="103" t="str">
        <f>IF(F165&lt;&gt;"",IFERROR(VLOOKUP(F165,Категории!A:B,2,0),""),"Требуется категория")</f>
        <v>Шапки</v>
      </c>
      <c r="F165" s="103" t="str">
        <f>IF(A165&lt;&gt;"",IF(BD165&gt;0,_xlfn.XLOOKUP(A165,'1C'!A:A,'1C'!J:J,"",0),_xlfn.XLOOKUP(C165,'1C'!W:W,'1C'!J:J,"",0)),"")</f>
        <v>Шапка вязаная</v>
      </c>
      <c r="G165" s="102" t="str">
        <f>IF(C165&lt;&gt;"",IF(BD165&gt;0,_xlfn.XLOOKUP(A165,'1C'!A:A,'1C'!L:L,"",0),_xlfn.XLOOKUP(C165,'1C'!W:W,'1C'!L:L,"",0)),"")</f>
        <v>Stetson</v>
      </c>
      <c r="H165" s="103" t="str">
        <f>IF(A165&lt;&gt;"",_xlfn.XLOOKUP(A165,'1C'!A:A,'1C'!M:M,_xlfn.XLOOKUP(C165,'1C'!W:W,'1C'!M:M,"",0),0),"")</f>
        <v>зимний</v>
      </c>
      <c r="J165" s="103" t="str">
        <f>_xlfn.LET(_xlpm.itemName,_xlfn.XLOOKUP(A165,'1C'!A:A,'1C'!D:D,"",0),IFERROR(MID(_xlpm.itemName,FIND(" ",_xlpm.itemName)+1,FIND("арт.",_xlpm.itemName)-(FIND(" ",_xlpm.itemName)+2)),""))</f>
        <v>STETSON</v>
      </c>
      <c r="K165" s="108">
        <v>1</v>
      </c>
      <c r="L165" s="146" t="str">
        <f>IF(K165&lt;&gt;"",IFERROR(VLOOKUP(A165,'1C'!A:X,8,0),IFERROR(VLOOKUP(K165,Colors!D:E,2,0),"")),"")</f>
        <v>черный</v>
      </c>
      <c r="M165" s="126" t="str">
        <f>IF(K165&lt;&gt;"",_xlfn.XLOOKUP(A165,'1C'!A:A,'1C'!R:R,"",0),"")</f>
        <v>черный</v>
      </c>
      <c r="N165" s="101"/>
      <c r="O165" s="101"/>
      <c r="P165" s="101"/>
      <c r="Q165" s="145" t="str">
        <f>IF(A165&lt;&gt;"",_xlfn.XLOOKUP(A165,'1C'!A:A,'1C'!I:I,_xlfn.XLOOKUP(C165,'1C'!W:W,'1C'!I:I,"",0),0),"")</f>
        <v>100% кашемир</v>
      </c>
      <c r="R165" s="101"/>
      <c r="S165" s="102" t="str">
        <f>_xlfn.LET(_xlpm.RES,IF(A165&lt;&gt;"",_xlfn.XLOOKUP(A165,'1C'!A:A,'1C'!N:N,_xlfn.XLOOKUP(C165,'1C'!W:W,'1C'!N:N,"",0),0),""),IF(_xlpm.RES=0,"",_xlpm.RES))</f>
        <v>кашемировые</v>
      </c>
      <c r="T165" s="103" t="s">
        <v>34</v>
      </c>
      <c r="U165" s="103" t="str">
        <f>IF(A165&lt;&gt;"",_xlfn.XLOOKUP(A165,'1C'!A:A,'1C'!K:K,_xlfn.XLOOKUP(C165,'1C'!W:W,'1C'!K:K,"",0),0),"")</f>
        <v>Унисекс</v>
      </c>
      <c r="V165" s="99" t="str">
        <f>_xlfn.XLOOKUP($A165,Лист1!$A:$A,Лист1!G:G,"",0)</f>
        <v/>
      </c>
      <c r="Y165" s="99" t="str">
        <f>_xlfn.XLOOKUP($A165,Лист1!$A:$A,Лист1!H:H,"",0)</f>
        <v/>
      </c>
      <c r="Z165" s="99" t="str">
        <f>_xlfn.XLOOKUP($A165,Лист1!$A:$A,Лист1!I:I,"",0)</f>
        <v/>
      </c>
      <c r="AA165" s="99" t="str">
        <f>_xlfn.XLOOKUP($A165,Лист1!$A:$A,Лист1!J:J,"",0)</f>
        <v/>
      </c>
      <c r="AB165" s="99" t="str">
        <f>_xlfn.XLOOKUP($A165,Лист1!$A:$A,Лист1!K:K,"",0)</f>
        <v/>
      </c>
      <c r="AC165" s="99" t="str">
        <f>_xlfn.XLOOKUP($A165,Лист1!$A:$A,Лист1!L:L,"",0)</f>
        <v/>
      </c>
      <c r="AD165" s="99" t="str">
        <f>_xlfn.XLOOKUP($A165,Лист1!$A:$A,Лист1!M:M,"",0)</f>
        <v/>
      </c>
      <c r="AE165" s="99" t="str">
        <f>_xlfn.XLOOKUP($A165,Лист1!$A:$A,Лист1!N:N,"",0)</f>
        <v/>
      </c>
      <c r="AF165" s="99" t="str">
        <f>_xlfn.XLOOKUP($A165,Лист1!$A:$A,Лист1!O:O,"",0)</f>
        <v/>
      </c>
      <c r="AG165" s="99" t="str">
        <f>_xlfn.XLOOKUP($A165,Лист1!$A:$A,Лист1!P:P,"",0)</f>
        <v/>
      </c>
      <c r="AH165" s="99" t="str">
        <f>_xlfn.XLOOKUP($A165,Лист1!$A:$A,Лист1!Q:Q,"",0)</f>
        <v/>
      </c>
      <c r="AT165" s="103" t="str">
        <f t="shared" si="69"/>
        <v/>
      </c>
      <c r="AU165" s="103" t="str">
        <f>IF(A165&lt;&gt;"",_xlfn.XLOOKUP(_xlfn.XLOOKUP(A165,'1C'!A:A,'1C'!O:O,_xlfn.XLOOKUP(C165,'1C'!W:W,'1C'!O:O,"",0),0),Settings!N:N,Settings!O:O,"",0),"")</f>
        <v>CN</v>
      </c>
      <c r="AV165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5" s="103" t="str">
        <f t="shared" ca="1" si="67"/>
        <v>Китай</v>
      </c>
      <c r="AX165" s="106">
        <f t="shared" si="70"/>
        <v>0.1</v>
      </c>
      <c r="AY165" s="103">
        <f t="shared" si="71"/>
        <v>0.15000000000000002</v>
      </c>
      <c r="AZ165" s="103" t="str">
        <f t="shared" si="72"/>
        <v>Требуются кол-во и нетто</v>
      </c>
      <c r="BA165" s="103" t="str">
        <f t="shared" si="73"/>
        <v>Требуются кол-во и брутто</v>
      </c>
      <c r="BB165" s="107">
        <v>4213.4400000000005</v>
      </c>
      <c r="BC165" s="125" t="str">
        <f t="shared" si="74"/>
        <v>Требуются кол-во и цена</v>
      </c>
      <c r="BD165" s="98">
        <f>IF(A165&lt;&gt;"",IF(_xlfn.XLOOKUP(A165,'1C'!A:A,'1C'!A:A,0,0)&gt;0,1,0),"")</f>
        <v>1</v>
      </c>
      <c r="BE165" s="98">
        <f>IF(C165&lt;&gt;"",IF(_xlfn.XLOOKUP(TEXT(C165,"###"),'1C'!W:W,'1C'!D:D,0,0)&gt;0,0,1),"")</f>
        <v>0</v>
      </c>
      <c r="BF165" s="98">
        <f t="shared" si="75"/>
        <v>0</v>
      </c>
    </row>
    <row r="166" spans="1:58" ht="124.35" customHeight="1">
      <c r="A166" s="103" t="str">
        <f t="shared" si="68"/>
        <v>85193011</v>
      </c>
      <c r="B166" s="98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02-137-09</v>
      </c>
      <c r="C166" s="104" t="s">
        <v>6524</v>
      </c>
      <c r="D166" s="103" t="str">
        <f>IF(A166&lt;&gt;"",_xlfn.XLOOKUP(C166,'1C'!W:W,'1C'!X:X,"",0),"")</f>
        <v>NORTHPORT</v>
      </c>
      <c r="E166" s="103" t="str">
        <f>IF(F166&lt;&gt;"",IFERROR(VLOOKUP(F166,Категории!A:B,2,0),""),"Требуется категория")</f>
        <v>Шапки</v>
      </c>
      <c r="F166" s="103" t="str">
        <f>IF(A166&lt;&gt;"",IF(BD166&gt;0,_xlfn.XLOOKUP(A166,'1C'!A:A,'1C'!J:J,"",0),_xlfn.XLOOKUP(C166,'1C'!W:W,'1C'!J:J,"",0)),"")</f>
        <v>Шапка вязаная</v>
      </c>
      <c r="G166" s="102" t="str">
        <f>IF(C166&lt;&gt;"",IF(BD166&gt;0,_xlfn.XLOOKUP(A166,'1C'!A:A,'1C'!L:L,"",0),_xlfn.XLOOKUP(C166,'1C'!W:W,'1C'!L:L,"",0)),"")</f>
        <v>Stetson</v>
      </c>
      <c r="H166" s="103" t="str">
        <f>IF(A166&lt;&gt;"",_xlfn.XLOOKUP(A166,'1C'!A:A,'1C'!M:M,_xlfn.XLOOKUP(C166,'1C'!W:W,'1C'!M:M,"",0),0),"")</f>
        <v>зимний</v>
      </c>
      <c r="J166" s="103" t="str">
        <f>_xlfn.LET(_xlpm.itemName,_xlfn.XLOOKUP(A166,'1C'!A:A,'1C'!D:D,"",0),IFERROR(MID(_xlpm.itemName,FIND(" ",_xlpm.itemName)+1,FIND("арт.",_xlpm.itemName)-(FIND(" ",_xlpm.itemName)+2)),""))</f>
        <v>STETSON</v>
      </c>
      <c r="K166" s="108">
        <v>1</v>
      </c>
      <c r="L166" s="146" t="str">
        <f>IF(K166&lt;&gt;"",IFERROR(VLOOKUP(A166,'1C'!A:X,8,0),IFERROR(VLOOKUP(K166,Colors!D:E,2,0),"")),"")</f>
        <v>черный</v>
      </c>
      <c r="M166" s="126" t="str">
        <f>IF(K166&lt;&gt;"",_xlfn.XLOOKUP(A166,'1C'!A:A,'1C'!R:R,"",0),"")</f>
        <v>черный</v>
      </c>
      <c r="N166" s="101"/>
      <c r="O166" s="101"/>
      <c r="P166" s="101"/>
      <c r="Q166" s="145" t="str">
        <f>IF(A166&lt;&gt;"",_xlfn.XLOOKUP(A166,'1C'!A:A,'1C'!I:I,_xlfn.XLOOKUP(C166,'1C'!W:W,'1C'!I:I,"",0),0),"")</f>
        <v>100% шерсть</v>
      </c>
      <c r="R166" s="101"/>
      <c r="S166" s="102" t="str">
        <f>_xlfn.LET(_xlpm.RES,IF(A166&lt;&gt;"",_xlfn.XLOOKUP(A166,'1C'!A:A,'1C'!N:N,_xlfn.XLOOKUP(C166,'1C'!W:W,'1C'!N:N,"",0),0),""),IF(_xlpm.RES=0,"",_xlpm.RES))</f>
        <v>шерстяные</v>
      </c>
      <c r="T166" s="103" t="s">
        <v>34</v>
      </c>
      <c r="U166" s="103" t="str">
        <f>IF(A166&lt;&gt;"",_xlfn.XLOOKUP(A166,'1C'!A:A,'1C'!K:K,_xlfn.XLOOKUP(C166,'1C'!W:W,'1C'!K:K,"",0),0),"")</f>
        <v>Унисекс</v>
      </c>
      <c r="V166" s="99" t="str">
        <f>_xlfn.XLOOKUP($A166,Лист1!$A:$A,Лист1!G:G,"",0)</f>
        <v/>
      </c>
      <c r="Y166" s="99" t="str">
        <f>_xlfn.XLOOKUP($A166,Лист1!$A:$A,Лист1!H:H,"",0)</f>
        <v/>
      </c>
      <c r="Z166" s="99" t="str">
        <f>_xlfn.XLOOKUP($A166,Лист1!$A:$A,Лист1!I:I,"",0)</f>
        <v/>
      </c>
      <c r="AA166" s="99" t="str">
        <f>_xlfn.XLOOKUP($A166,Лист1!$A:$A,Лист1!J:J,"",0)</f>
        <v/>
      </c>
      <c r="AB166" s="99" t="str">
        <f>_xlfn.XLOOKUP($A166,Лист1!$A:$A,Лист1!K:K,"",0)</f>
        <v/>
      </c>
      <c r="AC166" s="99" t="str">
        <f>_xlfn.XLOOKUP($A166,Лист1!$A:$A,Лист1!L:L,"",0)</f>
        <v/>
      </c>
      <c r="AD166" s="99" t="str">
        <f>_xlfn.XLOOKUP($A166,Лист1!$A:$A,Лист1!M:M,"",0)</f>
        <v/>
      </c>
      <c r="AE166" s="99" t="str">
        <f>_xlfn.XLOOKUP($A166,Лист1!$A:$A,Лист1!N:N,"",0)</f>
        <v/>
      </c>
      <c r="AF166" s="99" t="str">
        <f>_xlfn.XLOOKUP($A166,Лист1!$A:$A,Лист1!O:O,"",0)</f>
        <v/>
      </c>
      <c r="AG166" s="99" t="str">
        <f>_xlfn.XLOOKUP($A166,Лист1!$A:$A,Лист1!P:P,"",0)</f>
        <v/>
      </c>
      <c r="AH166" s="99" t="str">
        <f>_xlfn.XLOOKUP($A166,Лист1!$A:$A,Лист1!Q:Q,"",0)</f>
        <v/>
      </c>
      <c r="AT166" s="103" t="str">
        <f t="shared" si="69"/>
        <v/>
      </c>
      <c r="AU166" s="103" t="str">
        <f>IF(A166&lt;&gt;"",_xlfn.XLOOKUP(_xlfn.XLOOKUP(A166,'1C'!A:A,'1C'!O:O,_xlfn.XLOOKUP(C166,'1C'!W:W,'1C'!O:O,"",0),0),Settings!N:N,Settings!O:O,"",0),"")</f>
        <v>IT</v>
      </c>
      <c r="AV16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103" t="str">
        <f t="shared" ca="1" si="67"/>
        <v>Италия</v>
      </c>
      <c r="AX166" s="106">
        <f t="shared" si="70"/>
        <v>0.1</v>
      </c>
      <c r="AY166" s="103">
        <f t="shared" si="71"/>
        <v>0.15000000000000002</v>
      </c>
      <c r="AZ166" s="103" t="str">
        <f t="shared" si="72"/>
        <v>Требуются кол-во и нетто</v>
      </c>
      <c r="BA166" s="103" t="str">
        <f t="shared" si="73"/>
        <v>Требуются кол-во и брутто</v>
      </c>
      <c r="BB166" s="107">
        <v>2930.4</v>
      </c>
      <c r="BC166" s="125" t="str">
        <f t="shared" si="74"/>
        <v>Требуются кол-во и цена</v>
      </c>
      <c r="BD166" s="98">
        <f>IF(A166&lt;&gt;"",IF(_xlfn.XLOOKUP(A166,'1C'!A:A,'1C'!A:A,0,0)&gt;0,1,0),"")</f>
        <v>1</v>
      </c>
      <c r="BE166" s="98">
        <f>IF(C166&lt;&gt;"",IF(_xlfn.XLOOKUP(TEXT(C166,"###"),'1C'!W:W,'1C'!D:D,0,0)&gt;0,0,1),"")</f>
        <v>0</v>
      </c>
      <c r="BF166" s="98">
        <f t="shared" si="75"/>
        <v>0</v>
      </c>
    </row>
    <row r="167" spans="1:58" ht="133.15" customHeight="1">
      <c r="A167" s="103" t="str">
        <f t="shared" si="68"/>
        <v>85193012</v>
      </c>
      <c r="B167" s="98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02-137-16</v>
      </c>
      <c r="C167" s="104" t="s">
        <v>6524</v>
      </c>
      <c r="D167" s="103" t="str">
        <f>IF(A167&lt;&gt;"",_xlfn.XLOOKUP(C167,'1C'!W:W,'1C'!X:X,"",0),"")</f>
        <v>NORTHPORT</v>
      </c>
      <c r="E167" s="103" t="str">
        <f>IF(F167&lt;&gt;"",IFERROR(VLOOKUP(F167,Категории!A:B,2,0),""),"Требуется категория")</f>
        <v>Шапки</v>
      </c>
      <c r="F167" s="103" t="str">
        <f>IF(A167&lt;&gt;"",IF(BD167&gt;0,_xlfn.XLOOKUP(A167,'1C'!A:A,'1C'!J:J,"",0),_xlfn.XLOOKUP(C167,'1C'!W:W,'1C'!J:J,"",0)),"")</f>
        <v>Шапка вязаная</v>
      </c>
      <c r="G167" s="102" t="str">
        <f>IF(C167&lt;&gt;"",IF(BD167&gt;0,_xlfn.XLOOKUP(A167,'1C'!A:A,'1C'!L:L,"",0),_xlfn.XLOOKUP(C167,'1C'!W:W,'1C'!L:L,"",0)),"")</f>
        <v>Stetson</v>
      </c>
      <c r="H167" s="103" t="str">
        <f>IF(A167&lt;&gt;"",_xlfn.XLOOKUP(A167,'1C'!A:A,'1C'!M:M,_xlfn.XLOOKUP(C167,'1C'!W:W,'1C'!M:M,"",0),0),"")</f>
        <v>зимний</v>
      </c>
      <c r="J167" s="103" t="str">
        <f>_xlfn.LET(_xlpm.itemName,_xlfn.XLOOKUP(A167,'1C'!A:A,'1C'!D:D,"",0),IFERROR(MID(_xlpm.itemName,FIND(" ",_xlpm.itemName)+1,FIND("арт.",_xlpm.itemName)-(FIND(" ",_xlpm.itemName)+2)),""))</f>
        <v>STETSON</v>
      </c>
      <c r="K167" s="108">
        <v>2</v>
      </c>
      <c r="L167" s="147" t="str">
        <f>IF(K167&lt;&gt;"",IFERROR(VLOOKUP(A167,'1C'!A:X,8,0),IFERROR(VLOOKUP(K167,Colors!D:E,2,0),"")),"")</f>
        <v>темно-синий</v>
      </c>
      <c r="M167" s="126" t="str">
        <f>IF(K167&lt;&gt;"",_xlfn.XLOOKUP(A167,'1C'!A:A,'1C'!R:R,"",0),"")</f>
        <v>синий</v>
      </c>
      <c r="N167" s="101"/>
      <c r="O167" s="101"/>
      <c r="P167" s="101"/>
      <c r="Q167" s="145" t="str">
        <f>IF(A167&lt;&gt;"",_xlfn.XLOOKUP(A167,'1C'!A:A,'1C'!I:I,_xlfn.XLOOKUP(C167,'1C'!W:W,'1C'!I:I,"",0),0),"")</f>
        <v>100% шерсть</v>
      </c>
      <c r="R167" s="101"/>
      <c r="S167" s="102" t="str">
        <f>_xlfn.LET(_xlpm.RES,IF(A167&lt;&gt;"",_xlfn.XLOOKUP(A167,'1C'!A:A,'1C'!N:N,_xlfn.XLOOKUP(C167,'1C'!W:W,'1C'!N:N,"",0),0),""),IF(_xlpm.RES=0,"",_xlpm.RES))</f>
        <v>шерстяные</v>
      </c>
      <c r="T167" s="103" t="s">
        <v>34</v>
      </c>
      <c r="U167" s="103" t="str">
        <f>IF(A167&lt;&gt;"",_xlfn.XLOOKUP(A167,'1C'!A:A,'1C'!K:K,_xlfn.XLOOKUP(C167,'1C'!W:W,'1C'!K:K,"",0),0),"")</f>
        <v>Унисекс</v>
      </c>
      <c r="V167" s="99" t="str">
        <f>_xlfn.XLOOKUP($A167,Лист1!$A:$A,Лист1!G:G,"",0)</f>
        <v/>
      </c>
      <c r="Y167" s="99" t="str">
        <f>_xlfn.XLOOKUP($A167,Лист1!$A:$A,Лист1!H:H,"",0)</f>
        <v/>
      </c>
      <c r="Z167" s="99" t="str">
        <f>_xlfn.XLOOKUP($A167,Лист1!$A:$A,Лист1!I:I,"",0)</f>
        <v/>
      </c>
      <c r="AA167" s="99" t="str">
        <f>_xlfn.XLOOKUP($A167,Лист1!$A:$A,Лист1!J:J,"",0)</f>
        <v/>
      </c>
      <c r="AB167" s="99" t="str">
        <f>_xlfn.XLOOKUP($A167,Лист1!$A:$A,Лист1!K:K,"",0)</f>
        <v/>
      </c>
      <c r="AC167" s="99" t="str">
        <f>_xlfn.XLOOKUP($A167,Лист1!$A:$A,Лист1!L:L,"",0)</f>
        <v/>
      </c>
      <c r="AD167" s="99" t="str">
        <f>_xlfn.XLOOKUP($A167,Лист1!$A:$A,Лист1!M:M,"",0)</f>
        <v/>
      </c>
      <c r="AE167" s="99" t="str">
        <f>_xlfn.XLOOKUP($A167,Лист1!$A:$A,Лист1!N:N,"",0)</f>
        <v/>
      </c>
      <c r="AF167" s="99" t="str">
        <f>_xlfn.XLOOKUP($A167,Лист1!$A:$A,Лист1!O:O,"",0)</f>
        <v/>
      </c>
      <c r="AG167" s="99" t="str">
        <f>_xlfn.XLOOKUP($A167,Лист1!$A:$A,Лист1!P:P,"",0)</f>
        <v/>
      </c>
      <c r="AH167" s="99" t="str">
        <f>_xlfn.XLOOKUP($A167,Лист1!$A:$A,Лист1!Q:Q,"",0)</f>
        <v/>
      </c>
      <c r="AT167" s="103" t="str">
        <f t="shared" si="69"/>
        <v/>
      </c>
      <c r="AU167" s="103" t="str">
        <f>IF(A167&lt;&gt;"",_xlfn.XLOOKUP(_xlfn.XLOOKUP(A167,'1C'!A:A,'1C'!O:O,_xlfn.XLOOKUP(C167,'1C'!W:W,'1C'!O:O,"",0),0),Settings!N:N,Settings!O:O,"",0),"")</f>
        <v>IT</v>
      </c>
      <c r="AV16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103" t="str">
        <f t="shared" ca="1" si="67"/>
        <v>Италия</v>
      </c>
      <c r="AX167" s="106">
        <f t="shared" si="70"/>
        <v>0.1</v>
      </c>
      <c r="AY167" s="103">
        <f t="shared" si="71"/>
        <v>0.15000000000000002</v>
      </c>
      <c r="AZ167" s="103" t="str">
        <f t="shared" si="72"/>
        <v>Требуются кол-во и нетто</v>
      </c>
      <c r="BA167" s="103" t="str">
        <f t="shared" si="73"/>
        <v>Требуются кол-во и брутто</v>
      </c>
      <c r="BB167" s="107">
        <v>2930.4</v>
      </c>
      <c r="BC167" s="125" t="str">
        <f t="shared" si="74"/>
        <v>Требуются кол-во и цена</v>
      </c>
      <c r="BD167" s="98">
        <f>IF(A167&lt;&gt;"",IF(_xlfn.XLOOKUP(A167,'1C'!A:A,'1C'!A:A,0,0)&gt;0,1,0),"")</f>
        <v>1</v>
      </c>
      <c r="BE167" s="98">
        <f>IF(C167&lt;&gt;"",IF(_xlfn.XLOOKUP(TEXT(C167,"###"),'1C'!W:W,'1C'!D:D,0,0)&gt;0,0,1),"")</f>
        <v>0</v>
      </c>
      <c r="BF167" s="98">
        <f t="shared" si="75"/>
        <v>0</v>
      </c>
    </row>
    <row r="168" spans="1:58" ht="126.75" customHeight="1">
      <c r="A168" s="103" t="str">
        <f t="shared" si="68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6524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46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45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103" t="s">
        <v>34</v>
      </c>
      <c r="U168" s="103" t="str">
        <f>IF(A168&lt;&gt;"",_xlfn.XLOOKUP(A168,'1C'!A:A,'1C'!K:K,_xlfn.XLOOKUP(C168,'1C'!W:W,'1C'!K:K,"",0),0),"")</f>
        <v>Унисекс</v>
      </c>
      <c r="V168" s="99" t="str">
        <f>_xlfn.XLOOKUP($A168,Лист1!$A:$A,Лист1!G:G,"",0)</f>
        <v/>
      </c>
      <c r="Y168" s="99" t="str">
        <f>_xlfn.XLOOKUP($A168,Лист1!$A:$A,Лист1!H:H,"",0)</f>
        <v/>
      </c>
      <c r="Z168" s="99" t="str">
        <f>_xlfn.XLOOKUP($A168,Лист1!$A:$A,Лист1!I:I,"",0)</f>
        <v/>
      </c>
      <c r="AA168" s="99" t="str">
        <f>_xlfn.XLOOKUP($A168,Лист1!$A:$A,Лист1!J:J,"",0)</f>
        <v/>
      </c>
      <c r="AB168" s="99" t="str">
        <f>_xlfn.XLOOKUP($A168,Лист1!$A:$A,Лист1!K:K,"",0)</f>
        <v/>
      </c>
      <c r="AC168" s="99" t="str">
        <f>_xlfn.XLOOKUP($A168,Лист1!$A:$A,Лист1!L:L,"",0)</f>
        <v/>
      </c>
      <c r="AD168" s="99" t="str">
        <f>_xlfn.XLOOKUP($A168,Лист1!$A:$A,Лист1!M:M,"",0)</f>
        <v/>
      </c>
      <c r="AE168" s="99" t="str">
        <f>_xlfn.XLOOKUP($A168,Лист1!$A:$A,Лист1!N:N,"",0)</f>
        <v/>
      </c>
      <c r="AF168" s="99" t="str">
        <f>_xlfn.XLOOKUP($A168,Лист1!$A:$A,Лист1!O:O,"",0)</f>
        <v/>
      </c>
      <c r="AG168" s="99" t="str">
        <f>_xlfn.XLOOKUP($A168,Лист1!$A:$A,Лист1!P:P,"",0)</f>
        <v/>
      </c>
      <c r="AH168" s="99" t="str">
        <f>_xlfn.XLOOKUP($A168,Лист1!$A:$A,Лист1!Q:Q,"",0)</f>
        <v/>
      </c>
      <c r="AT168" s="103" t="str">
        <f t="shared" si="69"/>
        <v/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7"/>
        <v>Италия</v>
      </c>
      <c r="AX168" s="106">
        <f t="shared" si="70"/>
        <v>0.1</v>
      </c>
      <c r="AY168" s="103">
        <f t="shared" si="71"/>
        <v>0.15000000000000002</v>
      </c>
      <c r="AZ168" s="103" t="str">
        <f t="shared" si="72"/>
        <v>Требуются кол-во и нетто</v>
      </c>
      <c r="BA168" s="103" t="str">
        <f t="shared" si="73"/>
        <v>Требуются кол-во и брутто</v>
      </c>
      <c r="BB168" s="107">
        <v>2930.4</v>
      </c>
      <c r="BC168" s="125" t="str">
        <f t="shared" si="74"/>
        <v>Требуются кол-во и цена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5"/>
        <v>0</v>
      </c>
    </row>
    <row r="169" spans="1:58" ht="98.1" customHeight="1">
      <c r="A169" s="103" t="str">
        <f t="shared" si="68"/>
        <v>851930133</v>
      </c>
      <c r="B169" s="98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02-137-05</v>
      </c>
      <c r="C169" s="104" t="s">
        <v>6524</v>
      </c>
      <c r="D169" s="103" t="str">
        <f>IF(A169&lt;&gt;"",_xlfn.XLOOKUP(C169,'1C'!W:W,'1C'!X:X,"",0),"")</f>
        <v>NORTHPORT</v>
      </c>
      <c r="E169" s="103" t="str">
        <f>IF(F169&lt;&gt;"",IFERROR(VLOOKUP(F169,Категории!A:B,2,0),""),"Требуется категория")</f>
        <v>Шапки</v>
      </c>
      <c r="F169" s="103" t="str">
        <f>IF(A169&lt;&gt;"",IF(BD169&gt;0,_xlfn.XLOOKUP(A169,'1C'!A:A,'1C'!J:J,"",0),_xlfn.XLOOKUP(C169,'1C'!W:W,'1C'!J:J,"",0)),"")</f>
        <v>Шапка вязаная</v>
      </c>
      <c r="G169" s="102" t="str">
        <f>IF(C169&lt;&gt;"",IF(BD169&gt;0,_xlfn.XLOOKUP(A169,'1C'!A:A,'1C'!L:L,"",0),_xlfn.XLOOKUP(C169,'1C'!W:W,'1C'!L:L,"",0)),"")</f>
        <v>Stetson</v>
      </c>
      <c r="H169" s="103" t="str">
        <f>IF(A169&lt;&gt;"",_xlfn.XLOOKUP(A169,'1C'!A:A,'1C'!M:M,_xlfn.XLOOKUP(C169,'1C'!W:W,'1C'!M:M,"",0),0),"")</f>
        <v>зимний</v>
      </c>
      <c r="J169" s="103" t="str">
        <f>_xlfn.LET(_xlpm.itemName,_xlfn.XLOOKUP(A169,'1C'!A:A,'1C'!D:D,"",0),IFERROR(MID(_xlpm.itemName,FIND(" ",_xlpm.itemName)+1,FIND("арт.",_xlpm.itemName)-(FIND(" ",_xlpm.itemName)+2)),""))</f>
        <v>STETSON</v>
      </c>
      <c r="K169" s="108">
        <v>33</v>
      </c>
      <c r="L169" s="146" t="str">
        <f>IF(K169&lt;&gt;"",IFERROR(VLOOKUP(A169,'1C'!A:X,8,0),IFERROR(VLOOKUP(K169,Colors!D:E,2,0),"")),"")</f>
        <v>темно-серый</v>
      </c>
      <c r="M169" s="126" t="str">
        <f>IF(K169&lt;&gt;"",_xlfn.XLOOKUP(A169,'1C'!A:A,'1C'!R:R,"",0),"")</f>
        <v>серый</v>
      </c>
      <c r="N169" s="101"/>
      <c r="O169" s="101"/>
      <c r="P169" s="101"/>
      <c r="Q169" s="145" t="str">
        <f>IF(A169&lt;&gt;"",_xlfn.XLOOKUP(A169,'1C'!A:A,'1C'!I:I,_xlfn.XLOOKUP(C169,'1C'!W:W,'1C'!I:I,"",0),0),"")</f>
        <v>100% шерсть</v>
      </c>
      <c r="R169" s="101"/>
      <c r="S169" s="102" t="str">
        <f>_xlfn.LET(_xlpm.RES,IF(A169&lt;&gt;"",_xlfn.XLOOKUP(A169,'1C'!A:A,'1C'!N:N,_xlfn.XLOOKUP(C169,'1C'!W:W,'1C'!N:N,"",0),0),""),IF(_xlpm.RES=0,"",_xlpm.RES))</f>
        <v>шерстяные</v>
      </c>
      <c r="T169" s="103" t="s">
        <v>34</v>
      </c>
      <c r="U169" s="103" t="str">
        <f>IF(A169&lt;&gt;"",_xlfn.XLOOKUP(A169,'1C'!A:A,'1C'!K:K,_xlfn.XLOOKUP(C169,'1C'!W:W,'1C'!K:K,"",0),0),"")</f>
        <v>Унисекс</v>
      </c>
      <c r="V169" s="99" t="str">
        <f>_xlfn.XLOOKUP($A169,Лист1!$A:$A,Лист1!G:G,"",0)</f>
        <v/>
      </c>
      <c r="Y169" s="99" t="str">
        <f>_xlfn.XLOOKUP($A169,Лист1!$A:$A,Лист1!H:H,"",0)</f>
        <v/>
      </c>
      <c r="Z169" s="99" t="str">
        <f>_xlfn.XLOOKUP($A169,Лист1!$A:$A,Лист1!I:I,"",0)</f>
        <v/>
      </c>
      <c r="AA169" s="99" t="str">
        <f>_xlfn.XLOOKUP($A169,Лист1!$A:$A,Лист1!J:J,"",0)</f>
        <v/>
      </c>
      <c r="AB169" s="99" t="str">
        <f>_xlfn.XLOOKUP($A169,Лист1!$A:$A,Лист1!K:K,"",0)</f>
        <v/>
      </c>
      <c r="AC169" s="99" t="str">
        <f>_xlfn.XLOOKUP($A169,Лист1!$A:$A,Лист1!L:L,"",0)</f>
        <v/>
      </c>
      <c r="AD169" s="99" t="str">
        <f>_xlfn.XLOOKUP($A169,Лист1!$A:$A,Лист1!M:M,"",0)</f>
        <v/>
      </c>
      <c r="AE169" s="99" t="str">
        <f>_xlfn.XLOOKUP($A169,Лист1!$A:$A,Лист1!N:N,"",0)</f>
        <v/>
      </c>
      <c r="AF169" s="99" t="str">
        <f>_xlfn.XLOOKUP($A169,Лист1!$A:$A,Лист1!O:O,"",0)</f>
        <v/>
      </c>
      <c r="AG169" s="99" t="str">
        <f>_xlfn.XLOOKUP($A169,Лист1!$A:$A,Лист1!P:P,"",0)</f>
        <v/>
      </c>
      <c r="AH169" s="99" t="str">
        <f>_xlfn.XLOOKUP($A169,Лист1!$A:$A,Лист1!Q:Q,"",0)</f>
        <v/>
      </c>
      <c r="AT169" s="103" t="str">
        <f t="shared" si="69"/>
        <v/>
      </c>
      <c r="AU169" s="103" t="str">
        <f>IF(A169&lt;&gt;"",_xlfn.XLOOKUP(_xlfn.XLOOKUP(A169,'1C'!A:A,'1C'!O:O,_xlfn.XLOOKUP(C169,'1C'!W:W,'1C'!O:O,"",0),0),Settings!N:N,Settings!O:O,"",0),"")</f>
        <v>IT</v>
      </c>
      <c r="AV16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103" t="str">
        <f t="shared" ca="1" si="67"/>
        <v>Италия</v>
      </c>
      <c r="AX169" s="106">
        <f t="shared" si="70"/>
        <v>0.1</v>
      </c>
      <c r="AY169" s="103">
        <f t="shared" si="71"/>
        <v>0.15000000000000002</v>
      </c>
      <c r="AZ169" s="103" t="str">
        <f t="shared" si="72"/>
        <v>Требуются кол-во и нетто</v>
      </c>
      <c r="BA169" s="103" t="str">
        <f t="shared" si="73"/>
        <v>Требуются кол-во и брутто</v>
      </c>
      <c r="BB169" s="107">
        <v>2930.4</v>
      </c>
      <c r="BC169" s="125" t="str">
        <f t="shared" si="74"/>
        <v>Требуются кол-во и цена</v>
      </c>
      <c r="BD169" s="98">
        <f>IF(A169&lt;&gt;"",IF(_xlfn.XLOOKUP(A169,'1C'!A:A,'1C'!A:A,0,0)&gt;0,1,0),"")</f>
        <v>1</v>
      </c>
      <c r="BE169" s="98">
        <f>IF(C169&lt;&gt;"",IF(_xlfn.XLOOKUP(TEXT(C169,"###"),'1C'!W:W,'1C'!D:D,0,0)&gt;0,0,1),"")</f>
        <v>0</v>
      </c>
      <c r="BF169" s="98">
        <f t="shared" si="75"/>
        <v>0</v>
      </c>
    </row>
    <row r="170" spans="1:58" ht="121.7" customHeight="1">
      <c r="A170" s="103" t="str">
        <f t="shared" si="68"/>
        <v>851930152</v>
      </c>
      <c r="B170" s="98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02-137-03</v>
      </c>
      <c r="C170" s="104" t="s">
        <v>6524</v>
      </c>
      <c r="D170" s="103" t="str">
        <f>IF(A170&lt;&gt;"",_xlfn.XLOOKUP(C170,'1C'!W:W,'1C'!X:X,"",0),"")</f>
        <v>NORTHPORT</v>
      </c>
      <c r="E170" s="103" t="str">
        <f>IF(F170&lt;&gt;"",IFERROR(VLOOKUP(F170,Категории!A:B,2,0),""),"Требуется категория")</f>
        <v>Шапки</v>
      </c>
      <c r="F170" s="103" t="str">
        <f>IF(A170&lt;&gt;"",IF(BD170&gt;0,_xlfn.XLOOKUP(A170,'1C'!A:A,'1C'!J:J,"",0),_xlfn.XLOOKUP(C170,'1C'!W:W,'1C'!J:J,"",0)),"")</f>
        <v>Шапка вязаная</v>
      </c>
      <c r="G170" s="103" t="str">
        <f>IF(C170&lt;&gt;"",IF(BD170&gt;0,_xlfn.XLOOKUP(A170,'1C'!A:A,'1C'!L:L,"",0),_xlfn.XLOOKUP(C170,'1C'!W:W,'1C'!L:L,"",0)),"")</f>
        <v>Stetson</v>
      </c>
      <c r="H170" s="103" t="str">
        <f>IF(A170&lt;&gt;"",_xlfn.XLOOKUP(A170,'1C'!A:A,'1C'!M:M,_xlfn.XLOOKUP(C170,'1C'!W:W,'1C'!M:M,"",0),0),"")</f>
        <v>зимний</v>
      </c>
      <c r="J170" s="103" t="str">
        <f>_xlfn.LET(_xlpm.itemName,_xlfn.XLOOKUP(A170,'1C'!A:A,'1C'!D:D,"",0),IFERROR(MID(_xlpm.itemName,FIND(" ",_xlpm.itemName)+1,FIND("арт.",_xlpm.itemName)-(FIND(" ",_xlpm.itemName)+2)),""))</f>
        <v>STETSON</v>
      </c>
      <c r="K170" s="108">
        <v>52</v>
      </c>
      <c r="L170" s="146" t="str">
        <f>IF(K170&lt;&gt;"",IFERROR(VLOOKUP(A170,'1C'!A:X,8,0),IFERROR(VLOOKUP(K170,Colors!D:E,2,0),"")),"")</f>
        <v>оливковый</v>
      </c>
      <c r="M170" s="126" t="str">
        <f>IF(K170&lt;&gt;"",_xlfn.XLOOKUP(A170,'1C'!A:A,'1C'!R:R,"",0),"")</f>
        <v>оливковый</v>
      </c>
      <c r="N170" s="101"/>
      <c r="O170" s="101"/>
      <c r="P170" s="101"/>
      <c r="Q170" s="145" t="str">
        <f>IF(A170&lt;&gt;"",_xlfn.XLOOKUP(A170,'1C'!A:A,'1C'!I:I,_xlfn.XLOOKUP(C170,'1C'!W:W,'1C'!I:I,"",0),0),"")</f>
        <v>100% шерсть</v>
      </c>
      <c r="R170" s="101"/>
      <c r="S170" s="102" t="str">
        <f>_xlfn.LET(_xlpm.RES,IF(A170&lt;&gt;"",_xlfn.XLOOKUP(A170,'1C'!A:A,'1C'!N:N,_xlfn.XLOOKUP(C170,'1C'!W:W,'1C'!N:N,"",0),0),""),IF(_xlpm.RES=0,"",_xlpm.RES))</f>
        <v>шерстяные</v>
      </c>
      <c r="T170" s="103" t="s">
        <v>34</v>
      </c>
      <c r="U170" s="103" t="str">
        <f>IF(A170&lt;&gt;"",_xlfn.XLOOKUP(A170,'1C'!A:A,'1C'!K:K,_xlfn.XLOOKUP(C170,'1C'!W:W,'1C'!K:K,"",0),0),"")</f>
        <v>Унисекс</v>
      </c>
      <c r="V170" s="99" t="str">
        <f>_xlfn.XLOOKUP($A170,Лист1!$A:$A,Лист1!G:G,"",0)</f>
        <v/>
      </c>
      <c r="Y170" s="99" t="str">
        <f>_xlfn.XLOOKUP($A170,Лист1!$A:$A,Лист1!H:H,"",0)</f>
        <v/>
      </c>
      <c r="Z170" s="99" t="str">
        <f>_xlfn.XLOOKUP($A170,Лист1!$A:$A,Лист1!I:I,"",0)</f>
        <v/>
      </c>
      <c r="AA170" s="99" t="str">
        <f>_xlfn.XLOOKUP($A170,Лист1!$A:$A,Лист1!J:J,"",0)</f>
        <v/>
      </c>
      <c r="AB170" s="99" t="str">
        <f>_xlfn.XLOOKUP($A170,Лист1!$A:$A,Лист1!K:K,"",0)</f>
        <v/>
      </c>
      <c r="AC170" s="99" t="str">
        <f>_xlfn.XLOOKUP($A170,Лист1!$A:$A,Лист1!L:L,"",0)</f>
        <v/>
      </c>
      <c r="AD170" s="99" t="str">
        <f>_xlfn.XLOOKUP($A170,Лист1!$A:$A,Лист1!M:M,"",0)</f>
        <v/>
      </c>
      <c r="AE170" s="99" t="str">
        <f>_xlfn.XLOOKUP($A170,Лист1!$A:$A,Лист1!N:N,"",0)</f>
        <v/>
      </c>
      <c r="AF170" s="99" t="str">
        <f>_xlfn.XLOOKUP($A170,Лист1!$A:$A,Лист1!O:O,"",0)</f>
        <v/>
      </c>
      <c r="AG170" s="99" t="str">
        <f>_xlfn.XLOOKUP($A170,Лист1!$A:$A,Лист1!P:P,"",0)</f>
        <v/>
      </c>
      <c r="AH170" s="99" t="str">
        <f>_xlfn.XLOOKUP($A170,Лист1!$A:$A,Лист1!Q:Q,"",0)</f>
        <v/>
      </c>
      <c r="AT170" s="103" t="str">
        <f t="shared" si="69"/>
        <v/>
      </c>
      <c r="AU170" s="103" t="str">
        <f>IF(A170&lt;&gt;"",_xlfn.XLOOKUP(_xlfn.XLOOKUP(A170,'1C'!A:A,'1C'!O:O,_xlfn.XLOOKUP(C170,'1C'!W:W,'1C'!O:O,"",0),0),Settings!N:N,Settings!O:O,"",0),"")</f>
        <v>IT</v>
      </c>
      <c r="AV17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103" t="str">
        <f t="shared" ca="1" si="67"/>
        <v>Италия</v>
      </c>
      <c r="AX170" s="106">
        <f t="shared" si="70"/>
        <v>0.1</v>
      </c>
      <c r="AY170" s="103">
        <f t="shared" si="71"/>
        <v>0.15000000000000002</v>
      </c>
      <c r="AZ170" s="103" t="str">
        <f t="shared" si="72"/>
        <v>Требуются кол-во и нетто</v>
      </c>
      <c r="BA170" s="103" t="str">
        <f t="shared" si="73"/>
        <v>Требуются кол-во и брутто</v>
      </c>
      <c r="BB170" s="107">
        <v>2930.4</v>
      </c>
      <c r="BC170" s="125" t="str">
        <f t="shared" si="74"/>
        <v>Требуются кол-во и цена</v>
      </c>
      <c r="BD170" s="98">
        <f>IF(A170&lt;&gt;"",IF(_xlfn.XLOOKUP(A170,'1C'!A:A,'1C'!A:A,0,0)&gt;0,1,0),"")</f>
        <v>1</v>
      </c>
      <c r="BE170" s="98">
        <f>IF(C170&lt;&gt;"",IF(_xlfn.XLOOKUP(TEXT(C170,"###"),'1C'!W:W,'1C'!D:D,0,0)&gt;0,0,1),"")</f>
        <v>0</v>
      </c>
      <c r="BF170" s="98">
        <f t="shared" si="75"/>
        <v>0</v>
      </c>
    </row>
    <row r="171" spans="1:58" ht="111.2" customHeight="1">
      <c r="A171" s="103" t="str">
        <f t="shared" si="68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6524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46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45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103" t="s">
        <v>34</v>
      </c>
      <c r="U171" s="103" t="str">
        <f>IF(A171&lt;&gt;"",_xlfn.XLOOKUP(A171,'1C'!A:A,'1C'!K:K,_xlfn.XLOOKUP(C171,'1C'!W:W,'1C'!K:K,"",0),0),"")</f>
        <v>Унисекс</v>
      </c>
      <c r="V171" s="99" t="str">
        <f>_xlfn.XLOOKUP($A171,Лист1!$A:$A,Лист1!G:G,"",0)</f>
        <v/>
      </c>
      <c r="Y171" s="99" t="str">
        <f>_xlfn.XLOOKUP($A171,Лист1!$A:$A,Лист1!H:H,"",0)</f>
        <v/>
      </c>
      <c r="Z171" s="99" t="str">
        <f>_xlfn.XLOOKUP($A171,Лист1!$A:$A,Лист1!I:I,"",0)</f>
        <v/>
      </c>
      <c r="AA171" s="99" t="str">
        <f>_xlfn.XLOOKUP($A171,Лист1!$A:$A,Лист1!J:J,"",0)</f>
        <v/>
      </c>
      <c r="AB171" s="99" t="str">
        <f>_xlfn.XLOOKUP($A171,Лист1!$A:$A,Лист1!K:K,"",0)</f>
        <v/>
      </c>
      <c r="AC171" s="99" t="str">
        <f>_xlfn.XLOOKUP($A171,Лист1!$A:$A,Лист1!L:L,"",0)</f>
        <v/>
      </c>
      <c r="AD171" s="99" t="str">
        <f>_xlfn.XLOOKUP($A171,Лист1!$A:$A,Лист1!M:M,"",0)</f>
        <v/>
      </c>
      <c r="AE171" s="99" t="str">
        <f>_xlfn.XLOOKUP($A171,Лист1!$A:$A,Лист1!N:N,"",0)</f>
        <v/>
      </c>
      <c r="AF171" s="99" t="str">
        <f>_xlfn.XLOOKUP($A171,Лист1!$A:$A,Лист1!O:O,"",0)</f>
        <v/>
      </c>
      <c r="AG171" s="99" t="str">
        <f>_xlfn.XLOOKUP($A171,Лист1!$A:$A,Лист1!P:P,"",0)</f>
        <v/>
      </c>
      <c r="AH171" s="99" t="str">
        <f>_xlfn.XLOOKUP($A171,Лист1!$A:$A,Лист1!Q:Q,"",0)</f>
        <v/>
      </c>
      <c r="AT171" s="103" t="str">
        <f t="shared" si="69"/>
        <v/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7"/>
        <v>Италия</v>
      </c>
      <c r="AX171" s="106">
        <f t="shared" si="70"/>
        <v>0.1</v>
      </c>
      <c r="AY171" s="103">
        <f t="shared" si="71"/>
        <v>0.15000000000000002</v>
      </c>
      <c r="AZ171" s="103" t="str">
        <f t="shared" si="72"/>
        <v>Требуются кол-во и нетто</v>
      </c>
      <c r="BA171" s="103" t="str">
        <f t="shared" si="73"/>
        <v>Требуются кол-во и брутто</v>
      </c>
      <c r="BB171" s="107">
        <v>2930.4</v>
      </c>
      <c r="BC171" s="125" t="str">
        <f t="shared" si="74"/>
        <v>Требуются кол-во и цена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5"/>
        <v>0</v>
      </c>
    </row>
    <row r="172" spans="1:58" ht="139.9" customHeight="1">
      <c r="A172" s="103" t="str">
        <f t="shared" si="68"/>
        <v>85293011</v>
      </c>
      <c r="B172" s="98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02-138-09</v>
      </c>
      <c r="C172" s="104" t="s">
        <v>6525</v>
      </c>
      <c r="D172" s="103" t="str">
        <f>IF(A172&lt;&gt;"",_xlfn.XLOOKUP(C172,'1C'!W:W,'1C'!X:X,"",0),"")</f>
        <v>PARKMAN</v>
      </c>
      <c r="E172" s="103" t="str">
        <f>IF(F172&lt;&gt;"",IFERROR(VLOOKUP(F172,Категории!A:B,2,0),""),"Требуется категория")</f>
        <v>Шапки</v>
      </c>
      <c r="F172" s="103" t="str">
        <f>IF(A172&lt;&gt;"",IF(BD172&gt;0,_xlfn.XLOOKUP(A172,'1C'!A:A,'1C'!J:J,"",0),_xlfn.XLOOKUP(C172,'1C'!W:W,'1C'!J:J,"",0)),"")</f>
        <v>Шапка вязаная</v>
      </c>
      <c r="G172" s="103" t="str">
        <f>IF(C172&lt;&gt;"",IF(BD172&gt;0,_xlfn.XLOOKUP(A172,'1C'!A:A,'1C'!L:L,"",0),_xlfn.XLOOKUP(C172,'1C'!W:W,'1C'!L:L,"",0)),"")</f>
        <v>Stetson</v>
      </c>
      <c r="H172" s="103" t="str">
        <f>IF(A172&lt;&gt;"",_xlfn.XLOOKUP(A172,'1C'!A:A,'1C'!M:M,_xlfn.XLOOKUP(C172,'1C'!W:W,'1C'!M:M,"",0),0),"")</f>
        <v>зимний</v>
      </c>
      <c r="J172" s="103" t="str">
        <f>_xlfn.LET(_xlpm.itemName,_xlfn.XLOOKUP(A172,'1C'!A:A,'1C'!D:D,"",0),IFERROR(MID(_xlpm.itemName,FIND(" ",_xlpm.itemName)+1,FIND("арт.",_xlpm.itemName)-(FIND(" ",_xlpm.itemName)+2)),""))</f>
        <v>STETSON</v>
      </c>
      <c r="K172" s="108">
        <v>1</v>
      </c>
      <c r="L172" s="146" t="str">
        <f>IF(K172&lt;&gt;"",IFERROR(VLOOKUP(A172,'1C'!A:X,8,0),IFERROR(VLOOKUP(K172,Colors!D:E,2,0),"")),"")</f>
        <v>черный</v>
      </c>
      <c r="M172" s="126" t="str">
        <f>IF(K172&lt;&gt;"",_xlfn.XLOOKUP(A172,'1C'!A:A,'1C'!R:R,"",0),"")</f>
        <v>черный</v>
      </c>
      <c r="N172" s="101"/>
      <c r="O172" s="101"/>
      <c r="P172" s="101"/>
      <c r="Q172" s="145" t="str">
        <f>IF(A172&lt;&gt;"",_xlfn.XLOOKUP(A172,'1C'!A:A,'1C'!I:I,_xlfn.XLOOKUP(C172,'1C'!W:W,'1C'!I:I,"",0),0),"")</f>
        <v>100% шерсть</v>
      </c>
      <c r="R172" s="101"/>
      <c r="S172" s="102" t="str">
        <f>_xlfn.LET(_xlpm.RES,IF(A172&lt;&gt;"",_xlfn.XLOOKUP(A172,'1C'!A:A,'1C'!N:N,_xlfn.XLOOKUP(C172,'1C'!W:W,'1C'!N:N,"",0),0),""),IF(_xlpm.RES=0,"",_xlpm.RES))</f>
        <v>шерстяные</v>
      </c>
      <c r="T172" s="103" t="s">
        <v>34</v>
      </c>
      <c r="U172" s="103" t="str">
        <f>IF(A172&lt;&gt;"",_xlfn.XLOOKUP(A172,'1C'!A:A,'1C'!K:K,_xlfn.XLOOKUP(C172,'1C'!W:W,'1C'!K:K,"",0),0),"")</f>
        <v>Унисекс</v>
      </c>
      <c r="V172" s="99" t="str">
        <f>_xlfn.XLOOKUP($A172,Лист1!$A:$A,Лист1!G:G,"",0)</f>
        <v/>
      </c>
      <c r="Y172" s="99" t="str">
        <f>_xlfn.XLOOKUP($A172,Лист1!$A:$A,Лист1!H:H,"",0)</f>
        <v/>
      </c>
      <c r="Z172" s="99" t="str">
        <f>_xlfn.XLOOKUP($A172,Лист1!$A:$A,Лист1!I:I,"",0)</f>
        <v/>
      </c>
      <c r="AA172" s="99" t="str">
        <f>_xlfn.XLOOKUP($A172,Лист1!$A:$A,Лист1!J:J,"",0)</f>
        <v/>
      </c>
      <c r="AB172" s="99" t="str">
        <f>_xlfn.XLOOKUP($A172,Лист1!$A:$A,Лист1!K:K,"",0)</f>
        <v/>
      </c>
      <c r="AC172" s="99" t="str">
        <f>_xlfn.XLOOKUP($A172,Лист1!$A:$A,Лист1!L:L,"",0)</f>
        <v/>
      </c>
      <c r="AD172" s="99" t="str">
        <f>_xlfn.XLOOKUP($A172,Лист1!$A:$A,Лист1!M:M,"",0)</f>
        <v/>
      </c>
      <c r="AE172" s="99" t="str">
        <f>_xlfn.XLOOKUP($A172,Лист1!$A:$A,Лист1!N:N,"",0)</f>
        <v/>
      </c>
      <c r="AF172" s="99" t="str">
        <f>_xlfn.XLOOKUP($A172,Лист1!$A:$A,Лист1!O:O,"",0)</f>
        <v/>
      </c>
      <c r="AG172" s="99" t="str">
        <f>_xlfn.XLOOKUP($A172,Лист1!$A:$A,Лист1!P:P,"",0)</f>
        <v/>
      </c>
      <c r="AH172" s="99" t="str">
        <f>_xlfn.XLOOKUP($A172,Лист1!$A:$A,Лист1!Q:Q,"",0)</f>
        <v/>
      </c>
      <c r="AT172" s="103" t="str">
        <f t="shared" si="69"/>
        <v/>
      </c>
      <c r="AU172" s="103" t="str">
        <f>IF(A172&lt;&gt;"",_xlfn.XLOOKUP(_xlfn.XLOOKUP(A172,'1C'!A:A,'1C'!O:O,_xlfn.XLOOKUP(C172,'1C'!W:W,'1C'!O:O,"",0),0),Settings!N:N,Settings!O:O,"",0),"")</f>
        <v>IT</v>
      </c>
      <c r="AV17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103" t="str">
        <f t="shared" ca="1" si="67"/>
        <v>Италия</v>
      </c>
      <c r="AX172" s="106">
        <f t="shared" si="70"/>
        <v>0.1</v>
      </c>
      <c r="AY172" s="103">
        <f t="shared" si="71"/>
        <v>0.15000000000000002</v>
      </c>
      <c r="AZ172" s="103" t="str">
        <f t="shared" si="72"/>
        <v>Требуются кол-во и нетто</v>
      </c>
      <c r="BA172" s="103" t="str">
        <f t="shared" si="73"/>
        <v>Требуются кол-во и брутто</v>
      </c>
      <c r="BB172" s="107">
        <v>2079.36</v>
      </c>
      <c r="BC172" s="125" t="str">
        <f t="shared" si="74"/>
        <v>Требуются кол-во и цена</v>
      </c>
      <c r="BD172" s="98">
        <f>IF(A172&lt;&gt;"",IF(_xlfn.XLOOKUP(A172,'1C'!A:A,'1C'!A:A,0,0)&gt;0,1,0),"")</f>
        <v>1</v>
      </c>
      <c r="BE172" s="98">
        <f>IF(C172&lt;&gt;"",IF(_xlfn.XLOOKUP(TEXT(C172,"###"),'1C'!W:W,'1C'!D:D,0,0)&gt;0,0,1),"")</f>
        <v>0</v>
      </c>
      <c r="BF172" s="98">
        <f t="shared" si="75"/>
        <v>0</v>
      </c>
    </row>
    <row r="173" spans="1:58" ht="140.44999999999999" customHeight="1">
      <c r="A173" s="103" t="str">
        <f t="shared" si="68"/>
        <v>85293012</v>
      </c>
      <c r="B173" s="98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02-138-16</v>
      </c>
      <c r="C173" s="104" t="s">
        <v>6525</v>
      </c>
      <c r="D173" s="103" t="str">
        <f>IF(A173&lt;&gt;"",_xlfn.XLOOKUP(C173,'1C'!W:W,'1C'!X:X,"",0),"")</f>
        <v>PARKMAN</v>
      </c>
      <c r="E173" s="103" t="str">
        <f>IF(F173&lt;&gt;"",IFERROR(VLOOKUP(F173,Категории!A:B,2,0),""),"Требуется категория")</f>
        <v>Шапки</v>
      </c>
      <c r="F173" s="103" t="str">
        <f>IF(A173&lt;&gt;"",IF(BD173&gt;0,_xlfn.XLOOKUP(A173,'1C'!A:A,'1C'!J:J,"",0),_xlfn.XLOOKUP(C173,'1C'!W:W,'1C'!J:J,"",0)),"")</f>
        <v>Шапка вязаная</v>
      </c>
      <c r="G173" s="103" t="str">
        <f>IF(C173&lt;&gt;"",IF(BD173&gt;0,_xlfn.XLOOKUP(A173,'1C'!A:A,'1C'!L:L,"",0),_xlfn.XLOOKUP(C173,'1C'!W:W,'1C'!L:L,"",0)),"")</f>
        <v>Stetson</v>
      </c>
      <c r="H173" s="103" t="str">
        <f>IF(A173&lt;&gt;"",_xlfn.XLOOKUP(A173,'1C'!A:A,'1C'!M:M,_xlfn.XLOOKUP(C173,'1C'!W:W,'1C'!M:M,"",0),0),"")</f>
        <v>зимний</v>
      </c>
      <c r="J173" s="103" t="str">
        <f>_xlfn.LET(_xlpm.itemName,_xlfn.XLOOKUP(A173,'1C'!A:A,'1C'!D:D,"",0),IFERROR(MID(_xlpm.itemName,FIND(" ",_xlpm.itemName)+1,FIND("арт.",_xlpm.itemName)-(FIND(" ",_xlpm.itemName)+2)),""))</f>
        <v>STETSON</v>
      </c>
      <c r="K173" s="108">
        <v>2</v>
      </c>
      <c r="L173" s="146" t="str">
        <f>IF(K173&lt;&gt;"",IFERROR(VLOOKUP(A173,'1C'!A:X,8,0),IFERROR(VLOOKUP(K173,Colors!D:E,2,0),"")),"")</f>
        <v>темно-синий</v>
      </c>
      <c r="M173" s="126" t="str">
        <f>IF(K173&lt;&gt;"",_xlfn.XLOOKUP(A173,'1C'!A:A,'1C'!R:R,"",0),"")</f>
        <v>синий</v>
      </c>
      <c r="N173" s="101"/>
      <c r="O173" s="101"/>
      <c r="P173" s="101"/>
      <c r="Q173" s="145" t="str">
        <f>IF(A173&lt;&gt;"",_xlfn.XLOOKUP(A173,'1C'!A:A,'1C'!I:I,_xlfn.XLOOKUP(C173,'1C'!W:W,'1C'!I:I,"",0),0),"")</f>
        <v>100% шерсть</v>
      </c>
      <c r="R173" s="101"/>
      <c r="S173" s="102" t="str">
        <f>_xlfn.LET(_xlpm.RES,IF(A173&lt;&gt;"",_xlfn.XLOOKUP(A173,'1C'!A:A,'1C'!N:N,_xlfn.XLOOKUP(C173,'1C'!W:W,'1C'!N:N,"",0),0),""),IF(_xlpm.RES=0,"",_xlpm.RES))</f>
        <v>шерстяные</v>
      </c>
      <c r="T173" s="103" t="s">
        <v>34</v>
      </c>
      <c r="U173" s="103" t="str">
        <f>IF(A173&lt;&gt;"",_xlfn.XLOOKUP(A173,'1C'!A:A,'1C'!K:K,_xlfn.XLOOKUP(C173,'1C'!W:W,'1C'!K:K,"",0),0),"")</f>
        <v>Унисекс</v>
      </c>
      <c r="V173" s="99" t="str">
        <f>_xlfn.XLOOKUP($A173,Лист1!$A:$A,Лист1!G:G,"",0)</f>
        <v/>
      </c>
      <c r="Y173" s="99" t="str">
        <f>_xlfn.XLOOKUP($A173,Лист1!$A:$A,Лист1!H:H,"",0)</f>
        <v/>
      </c>
      <c r="Z173" s="99" t="str">
        <f>_xlfn.XLOOKUP($A173,Лист1!$A:$A,Лист1!I:I,"",0)</f>
        <v/>
      </c>
      <c r="AA173" s="99" t="str">
        <f>_xlfn.XLOOKUP($A173,Лист1!$A:$A,Лист1!J:J,"",0)</f>
        <v/>
      </c>
      <c r="AB173" s="99" t="str">
        <f>_xlfn.XLOOKUP($A173,Лист1!$A:$A,Лист1!K:K,"",0)</f>
        <v/>
      </c>
      <c r="AC173" s="99" t="str">
        <f>_xlfn.XLOOKUP($A173,Лист1!$A:$A,Лист1!L:L,"",0)</f>
        <v/>
      </c>
      <c r="AD173" s="99" t="str">
        <f>_xlfn.XLOOKUP($A173,Лист1!$A:$A,Лист1!M:M,"",0)</f>
        <v/>
      </c>
      <c r="AE173" s="99" t="str">
        <f>_xlfn.XLOOKUP($A173,Лист1!$A:$A,Лист1!N:N,"",0)</f>
        <v/>
      </c>
      <c r="AF173" s="99" t="str">
        <f>_xlfn.XLOOKUP($A173,Лист1!$A:$A,Лист1!O:O,"",0)</f>
        <v/>
      </c>
      <c r="AG173" s="99" t="str">
        <f>_xlfn.XLOOKUP($A173,Лист1!$A:$A,Лист1!P:P,"",0)</f>
        <v/>
      </c>
      <c r="AH173" s="99" t="str">
        <f>_xlfn.XLOOKUP($A173,Лист1!$A:$A,Лист1!Q:Q,"",0)</f>
        <v/>
      </c>
      <c r="AT173" s="103" t="str">
        <f t="shared" si="69"/>
        <v/>
      </c>
      <c r="AU173" s="103" t="str">
        <f>IF(A173&lt;&gt;"",_xlfn.XLOOKUP(_xlfn.XLOOKUP(A173,'1C'!A:A,'1C'!O:O,_xlfn.XLOOKUP(C173,'1C'!W:W,'1C'!O:O,"",0),0),Settings!N:N,Settings!O:O,"",0),"")</f>
        <v>IT</v>
      </c>
      <c r="AV17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103" t="str">
        <f t="shared" ca="1" si="67"/>
        <v>Италия</v>
      </c>
      <c r="AX173" s="106">
        <f t="shared" si="70"/>
        <v>0.1</v>
      </c>
      <c r="AY173" s="103">
        <f t="shared" si="71"/>
        <v>0.15000000000000002</v>
      </c>
      <c r="AZ173" s="103" t="str">
        <f t="shared" si="72"/>
        <v>Требуются кол-во и нетто</v>
      </c>
      <c r="BA173" s="103" t="str">
        <f t="shared" si="73"/>
        <v>Требуются кол-во и брутто</v>
      </c>
      <c r="BB173" s="107">
        <v>2079.36</v>
      </c>
      <c r="BC173" s="125" t="str">
        <f t="shared" si="74"/>
        <v>Требуются кол-во и цена</v>
      </c>
      <c r="BD173" s="98">
        <f>IF(A173&lt;&gt;"",IF(_xlfn.XLOOKUP(A173,'1C'!A:A,'1C'!A:A,0,0)&gt;0,1,0),"")</f>
        <v>1</v>
      </c>
      <c r="BE173" s="98">
        <f>IF(C173&lt;&gt;"",IF(_xlfn.XLOOKUP(TEXT(C173,"###"),'1C'!W:W,'1C'!D:D,0,0)&gt;0,0,1),"")</f>
        <v>0</v>
      </c>
      <c r="BF173" s="98">
        <f t="shared" si="75"/>
        <v>0</v>
      </c>
    </row>
    <row r="174" spans="1:58" ht="129.75" customHeight="1">
      <c r="A174" s="103" t="str">
        <f t="shared" si="68"/>
        <v>852930122</v>
      </c>
      <c r="B174" s="98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02-138-06</v>
      </c>
      <c r="C174" s="104" t="s">
        <v>6525</v>
      </c>
      <c r="D174" s="103" t="str">
        <f>IF(A174&lt;&gt;"",_xlfn.XLOOKUP(C174,'1C'!W:W,'1C'!X:X,"",0),"")</f>
        <v>PARKMAN</v>
      </c>
      <c r="E174" s="103" t="str">
        <f>IF(F174&lt;&gt;"",IFERROR(VLOOKUP(F174,Категории!A:B,2,0),""),"Требуется категория")</f>
        <v>Шапки</v>
      </c>
      <c r="F174" s="103" t="str">
        <f>IF(A174&lt;&gt;"",IF(BD174&gt;0,_xlfn.XLOOKUP(A174,'1C'!A:A,'1C'!J:J,"",0),_xlfn.XLOOKUP(C174,'1C'!W:W,'1C'!J:J,"",0)),"")</f>
        <v>Шапка вязаная</v>
      </c>
      <c r="G174" s="103" t="str">
        <f>IF(C174&lt;&gt;"",IF(BD174&gt;0,_xlfn.XLOOKUP(A174,'1C'!A:A,'1C'!L:L,"",0),_xlfn.XLOOKUP(C174,'1C'!W:W,'1C'!L:L,"",0)),"")</f>
        <v>Stetson</v>
      </c>
      <c r="H174" s="103" t="str">
        <f>IF(A174&lt;&gt;"",_xlfn.XLOOKUP(A174,'1C'!A:A,'1C'!M:M,_xlfn.XLOOKUP(C174,'1C'!W:W,'1C'!M:M,"",0),0),"")</f>
        <v>зимний</v>
      </c>
      <c r="J174" s="103" t="str">
        <f>_xlfn.LET(_xlpm.itemName,_xlfn.XLOOKUP(A174,'1C'!A:A,'1C'!D:D,"",0),IFERROR(MID(_xlpm.itemName,FIND(" ",_xlpm.itemName)+1,FIND("арт.",_xlpm.itemName)-(FIND(" ",_xlpm.itemName)+2)),""))</f>
        <v>STETSON</v>
      </c>
      <c r="K174" s="108">
        <v>22</v>
      </c>
      <c r="L174" s="146" t="str">
        <f>IF(K174&lt;&gt;"",IFERROR(VLOOKUP(A174,'1C'!A:X,8,0),IFERROR(VLOOKUP(K174,Colors!D:E,2,0),"")),"")</f>
        <v>синий</v>
      </c>
      <c r="M174" s="126" t="str">
        <f>IF(K174&lt;&gt;"",_xlfn.XLOOKUP(A174,'1C'!A:A,'1C'!R:R,"",0),"")</f>
        <v>синий</v>
      </c>
      <c r="N174" s="101"/>
      <c r="O174" s="101"/>
      <c r="P174" s="101"/>
      <c r="Q174" s="145" t="str">
        <f>IF(A174&lt;&gt;"",_xlfn.XLOOKUP(A174,'1C'!A:A,'1C'!I:I,_xlfn.XLOOKUP(C174,'1C'!W:W,'1C'!I:I,"",0),0),"")</f>
        <v>100% шерсть</v>
      </c>
      <c r="R174" s="101"/>
      <c r="S174" s="102" t="str">
        <f>_xlfn.LET(_xlpm.RES,IF(A174&lt;&gt;"",_xlfn.XLOOKUP(A174,'1C'!A:A,'1C'!N:N,_xlfn.XLOOKUP(C174,'1C'!W:W,'1C'!N:N,"",0),0),""),IF(_xlpm.RES=0,"",_xlpm.RES))</f>
        <v>шерстяные</v>
      </c>
      <c r="T174" s="103" t="s">
        <v>34</v>
      </c>
      <c r="U174" s="103" t="str">
        <f>IF(A174&lt;&gt;"",_xlfn.XLOOKUP(A174,'1C'!A:A,'1C'!K:K,_xlfn.XLOOKUP(C174,'1C'!W:W,'1C'!K:K,"",0),0),"")</f>
        <v>Унисекс</v>
      </c>
      <c r="V174" s="99" t="str">
        <f>_xlfn.XLOOKUP($A174,Лист1!$A:$A,Лист1!G:G,"",0)</f>
        <v/>
      </c>
      <c r="Y174" s="99" t="str">
        <f>_xlfn.XLOOKUP($A174,Лист1!$A:$A,Лист1!H:H,"",0)</f>
        <v/>
      </c>
      <c r="Z174" s="99" t="str">
        <f>_xlfn.XLOOKUP($A174,Лист1!$A:$A,Лист1!I:I,"",0)</f>
        <v/>
      </c>
      <c r="AA174" s="99" t="str">
        <f>_xlfn.XLOOKUP($A174,Лист1!$A:$A,Лист1!J:J,"",0)</f>
        <v/>
      </c>
      <c r="AB174" s="99" t="str">
        <f>_xlfn.XLOOKUP($A174,Лист1!$A:$A,Лист1!K:K,"",0)</f>
        <v/>
      </c>
      <c r="AC174" s="99" t="str">
        <f>_xlfn.XLOOKUP($A174,Лист1!$A:$A,Лист1!L:L,"",0)</f>
        <v/>
      </c>
      <c r="AD174" s="99" t="str">
        <f>_xlfn.XLOOKUP($A174,Лист1!$A:$A,Лист1!M:M,"",0)</f>
        <v/>
      </c>
      <c r="AE174" s="99" t="str">
        <f>_xlfn.XLOOKUP($A174,Лист1!$A:$A,Лист1!N:N,"",0)</f>
        <v/>
      </c>
      <c r="AF174" s="99" t="str">
        <f>_xlfn.XLOOKUP($A174,Лист1!$A:$A,Лист1!O:O,"",0)</f>
        <v/>
      </c>
      <c r="AG174" s="99" t="str">
        <f>_xlfn.XLOOKUP($A174,Лист1!$A:$A,Лист1!P:P,"",0)</f>
        <v/>
      </c>
      <c r="AH174" s="99" t="str">
        <f>_xlfn.XLOOKUP($A174,Лист1!$A:$A,Лист1!Q:Q,"",0)</f>
        <v/>
      </c>
      <c r="AT174" s="103" t="str">
        <f t="shared" si="69"/>
        <v/>
      </c>
      <c r="AU174" s="103" t="str">
        <f>IF(A174&lt;&gt;"",_xlfn.XLOOKUP(_xlfn.XLOOKUP(A174,'1C'!A:A,'1C'!O:O,_xlfn.XLOOKUP(C174,'1C'!W:W,'1C'!O:O,"",0),0),Settings!N:N,Settings!O:O,"",0),"")</f>
        <v>IT</v>
      </c>
      <c r="AV17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103" t="str">
        <f t="shared" ca="1" si="67"/>
        <v>Италия</v>
      </c>
      <c r="AX174" s="106">
        <f t="shared" si="70"/>
        <v>0.1</v>
      </c>
      <c r="AY174" s="103">
        <f t="shared" si="71"/>
        <v>0.15000000000000002</v>
      </c>
      <c r="AZ174" s="103" t="str">
        <f t="shared" si="72"/>
        <v>Требуются кол-во и нетто</v>
      </c>
      <c r="BA174" s="103" t="str">
        <f t="shared" si="73"/>
        <v>Требуются кол-во и брутто</v>
      </c>
      <c r="BB174" s="107">
        <v>2079.36</v>
      </c>
      <c r="BC174" s="125" t="str">
        <f t="shared" si="74"/>
        <v>Требуются кол-во и цена</v>
      </c>
      <c r="BD174" s="98">
        <f>IF(A174&lt;&gt;"",IF(_xlfn.XLOOKUP(A174,'1C'!A:A,'1C'!A:A,0,0)&gt;0,1,0),"")</f>
        <v>1</v>
      </c>
      <c r="BE174" s="98">
        <f>IF(C174&lt;&gt;"",IF(_xlfn.XLOOKUP(TEXT(C174,"###"),'1C'!W:W,'1C'!D:D,0,0)&gt;0,0,1),"")</f>
        <v>0</v>
      </c>
      <c r="BF174" s="98">
        <f t="shared" si="75"/>
        <v>0</v>
      </c>
    </row>
    <row r="175" spans="1:58" ht="98.1" customHeight="1">
      <c r="A175" s="103" t="str">
        <f t="shared" si="68"/>
        <v>852930133</v>
      </c>
      <c r="B175" s="98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02-138-05</v>
      </c>
      <c r="C175" s="104" t="s">
        <v>6525</v>
      </c>
      <c r="D175" s="103" t="str">
        <f>IF(A175&lt;&gt;"",_xlfn.XLOOKUP(C175,'1C'!W:W,'1C'!X:X,"",0),"")</f>
        <v>PARKMAN</v>
      </c>
      <c r="E175" s="103" t="str">
        <f>IF(F175&lt;&gt;"",IFERROR(VLOOKUP(F175,Категории!A:B,2,0),""),"Требуется категория")</f>
        <v>Шапки</v>
      </c>
      <c r="F175" s="103" t="str">
        <f>IF(A175&lt;&gt;"",IF(BD175&gt;0,_xlfn.XLOOKUP(A175,'1C'!A:A,'1C'!J:J,"",0),_xlfn.XLOOKUP(C175,'1C'!W:W,'1C'!J:J,"",0)),"")</f>
        <v>Шапка вязаная</v>
      </c>
      <c r="G175" s="103" t="str">
        <f>IF(C175&lt;&gt;"",IF(BD175&gt;0,_xlfn.XLOOKUP(A175,'1C'!A:A,'1C'!L:L,"",0),_xlfn.XLOOKUP(C175,'1C'!W:W,'1C'!L:L,"",0)),"")</f>
        <v>Stetson</v>
      </c>
      <c r="H175" s="103" t="str">
        <f>IF(A175&lt;&gt;"",_xlfn.XLOOKUP(A175,'1C'!A:A,'1C'!M:M,_xlfn.XLOOKUP(C175,'1C'!W:W,'1C'!M:M,"",0),0),"")</f>
        <v>зимний</v>
      </c>
      <c r="J175" s="103" t="str">
        <f>_xlfn.LET(_xlpm.itemName,_xlfn.XLOOKUP(A175,'1C'!A:A,'1C'!D:D,"",0),IFERROR(MID(_xlpm.itemName,FIND(" ",_xlpm.itemName)+1,FIND("арт.",_xlpm.itemName)-(FIND(" ",_xlpm.itemName)+2)),""))</f>
        <v>STETSON</v>
      </c>
      <c r="K175" s="108">
        <v>33</v>
      </c>
      <c r="L175" s="146" t="str">
        <f>IF(K175&lt;&gt;"",IFERROR(VLOOKUP(A175,'1C'!A:X,8,0),IFERROR(VLOOKUP(K175,Colors!D:E,2,0),"")),"")</f>
        <v>темно-серый</v>
      </c>
      <c r="M175" s="126" t="str">
        <f>IF(K175&lt;&gt;"",_xlfn.XLOOKUP(A175,'1C'!A:A,'1C'!R:R,"",0),"")</f>
        <v>серый</v>
      </c>
      <c r="N175" s="101"/>
      <c r="O175" s="101"/>
      <c r="P175" s="101"/>
      <c r="Q175" s="145" t="str">
        <f>IF(A175&lt;&gt;"",_xlfn.XLOOKUP(A175,'1C'!A:A,'1C'!I:I,_xlfn.XLOOKUP(C175,'1C'!W:W,'1C'!I:I,"",0),0),"")</f>
        <v>100% шерсть</v>
      </c>
      <c r="R175" s="101"/>
      <c r="S175" s="102" t="str">
        <f>_xlfn.LET(_xlpm.RES,IF(A175&lt;&gt;"",_xlfn.XLOOKUP(A175,'1C'!A:A,'1C'!N:N,_xlfn.XLOOKUP(C175,'1C'!W:W,'1C'!N:N,"",0),0),""),IF(_xlpm.RES=0,"",_xlpm.RES))</f>
        <v>шерстяные</v>
      </c>
      <c r="T175" s="103" t="s">
        <v>34</v>
      </c>
      <c r="U175" s="103" t="str">
        <f>IF(A175&lt;&gt;"",_xlfn.XLOOKUP(A175,'1C'!A:A,'1C'!K:K,_xlfn.XLOOKUP(C175,'1C'!W:W,'1C'!K:K,"",0),0),"")</f>
        <v>Унисекс</v>
      </c>
      <c r="V175" s="99" t="str">
        <f>_xlfn.XLOOKUP($A175,Лист1!$A:$A,Лист1!G:G,"",0)</f>
        <v/>
      </c>
      <c r="Y175" s="99" t="str">
        <f>_xlfn.XLOOKUP($A175,Лист1!$A:$A,Лист1!H:H,"",0)</f>
        <v/>
      </c>
      <c r="Z175" s="99" t="str">
        <f>_xlfn.XLOOKUP($A175,Лист1!$A:$A,Лист1!I:I,"",0)</f>
        <v/>
      </c>
      <c r="AA175" s="99" t="str">
        <f>_xlfn.XLOOKUP($A175,Лист1!$A:$A,Лист1!J:J,"",0)</f>
        <v/>
      </c>
      <c r="AB175" s="99" t="str">
        <f>_xlfn.XLOOKUP($A175,Лист1!$A:$A,Лист1!K:K,"",0)</f>
        <v/>
      </c>
      <c r="AC175" s="99" t="str">
        <f>_xlfn.XLOOKUP($A175,Лист1!$A:$A,Лист1!L:L,"",0)</f>
        <v/>
      </c>
      <c r="AD175" s="99" t="str">
        <f>_xlfn.XLOOKUP($A175,Лист1!$A:$A,Лист1!M:M,"",0)</f>
        <v/>
      </c>
      <c r="AE175" s="99" t="str">
        <f>_xlfn.XLOOKUP($A175,Лист1!$A:$A,Лист1!N:N,"",0)</f>
        <v/>
      </c>
      <c r="AF175" s="99" t="str">
        <f>_xlfn.XLOOKUP($A175,Лист1!$A:$A,Лист1!O:O,"",0)</f>
        <v/>
      </c>
      <c r="AG175" s="99" t="str">
        <f>_xlfn.XLOOKUP($A175,Лист1!$A:$A,Лист1!P:P,"",0)</f>
        <v/>
      </c>
      <c r="AH175" s="99" t="str">
        <f>_xlfn.XLOOKUP($A175,Лист1!$A:$A,Лист1!Q:Q,"",0)</f>
        <v/>
      </c>
      <c r="AT175" s="103" t="str">
        <f t="shared" si="69"/>
        <v/>
      </c>
      <c r="AU175" s="103" t="str">
        <f>IF(A175&lt;&gt;"",_xlfn.XLOOKUP(_xlfn.XLOOKUP(A175,'1C'!A:A,'1C'!O:O,_xlfn.XLOOKUP(C175,'1C'!W:W,'1C'!O:O,"",0),0),Settings!N:N,Settings!O:O,"",0),"")</f>
        <v>IT</v>
      </c>
      <c r="AV17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103" t="str">
        <f t="shared" ca="1" si="67"/>
        <v>Италия</v>
      </c>
      <c r="AX175" s="106">
        <f t="shared" si="70"/>
        <v>0.1</v>
      </c>
      <c r="AY175" s="103">
        <f t="shared" si="71"/>
        <v>0.15000000000000002</v>
      </c>
      <c r="AZ175" s="103" t="str">
        <f t="shared" si="72"/>
        <v>Требуются кол-во и нетто</v>
      </c>
      <c r="BA175" s="103" t="str">
        <f t="shared" si="73"/>
        <v>Требуются кол-во и брутто</v>
      </c>
      <c r="BB175" s="107">
        <v>2079.36</v>
      </c>
      <c r="BC175" s="125" t="str">
        <f t="shared" si="74"/>
        <v>Требуются кол-во и цена</v>
      </c>
      <c r="BD175" s="98">
        <f>IF(A175&lt;&gt;"",IF(_xlfn.XLOOKUP(A175,'1C'!A:A,'1C'!A:A,0,0)&gt;0,1,0),"")</f>
        <v>1</v>
      </c>
      <c r="BE175" s="98">
        <f>IF(C175&lt;&gt;"",IF(_xlfn.XLOOKUP(TEXT(C175,"###"),'1C'!W:W,'1C'!D:D,0,0)&gt;0,0,1),"")</f>
        <v>0</v>
      </c>
      <c r="BF175" s="98">
        <f t="shared" si="75"/>
        <v>0</v>
      </c>
    </row>
    <row r="176" spans="1:58" ht="139.5" customHeight="1">
      <c r="A176" s="103" t="str">
        <f t="shared" si="68"/>
        <v>852930152</v>
      </c>
      <c r="B176" s="98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02-138-03</v>
      </c>
      <c r="C176" s="104" t="s">
        <v>6525</v>
      </c>
      <c r="D176" s="103" t="str">
        <f>IF(A176&lt;&gt;"",_xlfn.XLOOKUP(C176,'1C'!W:W,'1C'!X:X,"",0),"")</f>
        <v>PARKMAN</v>
      </c>
      <c r="E176" s="103" t="str">
        <f>IF(F176&lt;&gt;"",IFERROR(VLOOKUP(F176,Категории!A:B,2,0),""),"Требуется категория")</f>
        <v>Шапки</v>
      </c>
      <c r="F176" s="103" t="str">
        <f>IF(A176&lt;&gt;"",IF(BD176&gt;0,_xlfn.XLOOKUP(A176,'1C'!A:A,'1C'!J:J,"",0),_xlfn.XLOOKUP(C176,'1C'!W:W,'1C'!J:J,"",0)),"")</f>
        <v>Шапка вязаная</v>
      </c>
      <c r="G176" s="103" t="str">
        <f>IF(C176&lt;&gt;"",IF(BD176&gt;0,_xlfn.XLOOKUP(A176,'1C'!A:A,'1C'!L:L,"",0),_xlfn.XLOOKUP(C176,'1C'!W:W,'1C'!L:L,"",0)),"")</f>
        <v>Stetson</v>
      </c>
      <c r="H176" s="103" t="str">
        <f>IF(A176&lt;&gt;"",_xlfn.XLOOKUP(A176,'1C'!A:A,'1C'!M:M,_xlfn.XLOOKUP(C176,'1C'!W:W,'1C'!M:M,"",0),0),"")</f>
        <v>зимний</v>
      </c>
      <c r="J176" s="103" t="str">
        <f>_xlfn.LET(_xlpm.itemName,_xlfn.XLOOKUP(A176,'1C'!A:A,'1C'!D:D,"",0),IFERROR(MID(_xlpm.itemName,FIND(" ",_xlpm.itemName)+1,FIND("арт.",_xlpm.itemName)-(FIND(" ",_xlpm.itemName)+2)),""))</f>
        <v>STETSON</v>
      </c>
      <c r="K176" s="108">
        <v>52</v>
      </c>
      <c r="L176" s="146" t="str">
        <f>IF(K176&lt;&gt;"",IFERROR(VLOOKUP(A176,'1C'!A:X,8,0),IFERROR(VLOOKUP(K176,Colors!D:E,2,0),"")),"")</f>
        <v>оливковый</v>
      </c>
      <c r="M176" s="126" t="str">
        <f>IF(K176&lt;&gt;"",_xlfn.XLOOKUP(A176,'1C'!A:A,'1C'!R:R,"",0),"")</f>
        <v>оливковый</v>
      </c>
      <c r="N176" s="101"/>
      <c r="O176" s="101"/>
      <c r="P176" s="101"/>
      <c r="Q176" s="145" t="str">
        <f>IF(A176&lt;&gt;"",_xlfn.XLOOKUP(A176,'1C'!A:A,'1C'!I:I,_xlfn.XLOOKUP(C176,'1C'!W:W,'1C'!I:I,"",0),0),"")</f>
        <v>100% шерсть</v>
      </c>
      <c r="R176" s="101"/>
      <c r="S176" s="102" t="str">
        <f>_xlfn.LET(_xlpm.RES,IF(A176&lt;&gt;"",_xlfn.XLOOKUP(A176,'1C'!A:A,'1C'!N:N,_xlfn.XLOOKUP(C176,'1C'!W:W,'1C'!N:N,"",0),0),""),IF(_xlpm.RES=0,"",_xlpm.RES))</f>
        <v>шерстяные</v>
      </c>
      <c r="T176" s="103" t="s">
        <v>34</v>
      </c>
      <c r="U176" s="103" t="str">
        <f>IF(A176&lt;&gt;"",_xlfn.XLOOKUP(A176,'1C'!A:A,'1C'!K:K,_xlfn.XLOOKUP(C176,'1C'!W:W,'1C'!K:K,"",0),0),"")</f>
        <v>Унисекс</v>
      </c>
      <c r="V176" s="99" t="str">
        <f>_xlfn.XLOOKUP($A176,Лист1!$A:$A,Лист1!G:G,"",0)</f>
        <v/>
      </c>
      <c r="Y176" s="99" t="str">
        <f>_xlfn.XLOOKUP($A176,Лист1!$A:$A,Лист1!H:H,"",0)</f>
        <v/>
      </c>
      <c r="Z176" s="99" t="str">
        <f>_xlfn.XLOOKUP($A176,Лист1!$A:$A,Лист1!I:I,"",0)</f>
        <v/>
      </c>
      <c r="AA176" s="99" t="str">
        <f>_xlfn.XLOOKUP($A176,Лист1!$A:$A,Лист1!J:J,"",0)</f>
        <v/>
      </c>
      <c r="AB176" s="99" t="str">
        <f>_xlfn.XLOOKUP($A176,Лист1!$A:$A,Лист1!K:K,"",0)</f>
        <v/>
      </c>
      <c r="AC176" s="99" t="str">
        <f>_xlfn.XLOOKUP($A176,Лист1!$A:$A,Лист1!L:L,"",0)</f>
        <v/>
      </c>
      <c r="AD176" s="99" t="str">
        <f>_xlfn.XLOOKUP($A176,Лист1!$A:$A,Лист1!M:M,"",0)</f>
        <v/>
      </c>
      <c r="AE176" s="99" t="str">
        <f>_xlfn.XLOOKUP($A176,Лист1!$A:$A,Лист1!N:N,"",0)</f>
        <v/>
      </c>
      <c r="AF176" s="99" t="str">
        <f>_xlfn.XLOOKUP($A176,Лист1!$A:$A,Лист1!O:O,"",0)</f>
        <v/>
      </c>
      <c r="AG176" s="99" t="str">
        <f>_xlfn.XLOOKUP($A176,Лист1!$A:$A,Лист1!P:P,"",0)</f>
        <v/>
      </c>
      <c r="AH176" s="99" t="str">
        <f>_xlfn.XLOOKUP($A176,Лист1!$A:$A,Лист1!Q:Q,"",0)</f>
        <v/>
      </c>
      <c r="AT176" s="103" t="str">
        <f t="shared" si="69"/>
        <v/>
      </c>
      <c r="AU176" s="103" t="str">
        <f>IF(A176&lt;&gt;"",_xlfn.XLOOKUP(_xlfn.XLOOKUP(A176,'1C'!A:A,'1C'!O:O,_xlfn.XLOOKUP(C176,'1C'!W:W,'1C'!O:O,"",0),0),Settings!N:N,Settings!O:O,"",0),"")</f>
        <v>IT</v>
      </c>
      <c r="AV17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103" t="str">
        <f t="shared" ca="1" si="67"/>
        <v>Италия</v>
      </c>
      <c r="AX176" s="106">
        <f t="shared" si="70"/>
        <v>0.1</v>
      </c>
      <c r="AY176" s="103">
        <f t="shared" si="71"/>
        <v>0.15000000000000002</v>
      </c>
      <c r="AZ176" s="103" t="str">
        <f t="shared" si="72"/>
        <v>Требуются кол-во и нетто</v>
      </c>
      <c r="BA176" s="103" t="str">
        <f t="shared" si="73"/>
        <v>Требуются кол-во и брутто</v>
      </c>
      <c r="BB176" s="107">
        <v>2079.36</v>
      </c>
      <c r="BC176" s="125" t="str">
        <f t="shared" si="74"/>
        <v>Требуются кол-во и цена</v>
      </c>
      <c r="BD176" s="98">
        <f>IF(A176&lt;&gt;"",IF(_xlfn.XLOOKUP(A176,'1C'!A:A,'1C'!A:A,0,0)&gt;0,1,0),"")</f>
        <v>1</v>
      </c>
      <c r="BE176" s="98">
        <f>IF(C176&lt;&gt;"",IF(_xlfn.XLOOKUP(TEXT(C176,"###"),'1C'!W:W,'1C'!D:D,0,0)&gt;0,0,1),"")</f>
        <v>0</v>
      </c>
      <c r="BF176" s="98">
        <f t="shared" si="75"/>
        <v>0</v>
      </c>
    </row>
    <row r="177" spans="1:58" ht="122.65" customHeight="1">
      <c r="A177" s="103" t="str">
        <f t="shared" si="68"/>
        <v>852930161</v>
      </c>
      <c r="B177" s="98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02-138-91</v>
      </c>
      <c r="C177" s="104" t="s">
        <v>6525</v>
      </c>
      <c r="D177" s="103" t="str">
        <f>IF(A177&lt;&gt;"",_xlfn.XLOOKUP(C177,'1C'!W:W,'1C'!X:X,"",0),"")</f>
        <v>PARKMAN</v>
      </c>
      <c r="E177" s="103" t="str">
        <f>IF(F177&lt;&gt;"",IFERROR(VLOOKUP(F177,Категории!A:B,2,0),""),"Требуется категория")</f>
        <v>Шапки</v>
      </c>
      <c r="F177" s="103" t="str">
        <f>IF(A177&lt;&gt;"",IF(BD177&gt;0,_xlfn.XLOOKUP(A177,'1C'!A:A,'1C'!J:J,"",0),_xlfn.XLOOKUP(C177,'1C'!W:W,'1C'!J:J,"",0)),"")</f>
        <v>Шапка вязаная</v>
      </c>
      <c r="G177" s="103" t="str">
        <f>IF(C177&lt;&gt;"",IF(BD177&gt;0,_xlfn.XLOOKUP(A177,'1C'!A:A,'1C'!L:L,"",0),_xlfn.XLOOKUP(C177,'1C'!W:W,'1C'!L:L,"",0)),"")</f>
        <v>Stetson</v>
      </c>
      <c r="H177" s="103" t="str">
        <f>IF(A177&lt;&gt;"",_xlfn.XLOOKUP(A177,'1C'!A:A,'1C'!M:M,_xlfn.XLOOKUP(C177,'1C'!W:W,'1C'!M:M,"",0),0),"")</f>
        <v>зимний</v>
      </c>
      <c r="J177" s="103" t="str">
        <f>_xlfn.LET(_xlpm.itemName,_xlfn.XLOOKUP(A177,'1C'!A:A,'1C'!D:D,"",0),IFERROR(MID(_xlpm.itemName,FIND(" ",_xlpm.itemName)+1,FIND("арт.",_xlpm.itemName)-(FIND(" ",_xlpm.itemName)+2)),""))</f>
        <v>STETSON</v>
      </c>
      <c r="K177" s="108">
        <v>61</v>
      </c>
      <c r="L177" s="146" t="str">
        <f>IF(K177&lt;&gt;"",IFERROR(VLOOKUP(A177,'1C'!A:X,8,0),IFERROR(VLOOKUP(K177,Colors!D:E,2,0),"")),"")</f>
        <v>темно-коричневый</v>
      </c>
      <c r="M177" s="126" t="str">
        <f>IF(K177&lt;&gt;"",_xlfn.XLOOKUP(A177,'1C'!A:A,'1C'!R:R,"",0),"")</f>
        <v>коричневый</v>
      </c>
      <c r="N177" s="101"/>
      <c r="O177" s="101"/>
      <c r="P177" s="101"/>
      <c r="Q177" s="145" t="str">
        <f>IF(A177&lt;&gt;"",_xlfn.XLOOKUP(A177,'1C'!A:A,'1C'!I:I,_xlfn.XLOOKUP(C177,'1C'!W:W,'1C'!I:I,"",0),0),"")</f>
        <v>100% шерсть</v>
      </c>
      <c r="R177" s="101"/>
      <c r="S177" s="102" t="str">
        <f>_xlfn.LET(_xlpm.RES,IF(A177&lt;&gt;"",_xlfn.XLOOKUP(A177,'1C'!A:A,'1C'!N:N,_xlfn.XLOOKUP(C177,'1C'!W:W,'1C'!N:N,"",0),0),""),IF(_xlpm.RES=0,"",_xlpm.RES))</f>
        <v>шерстяные</v>
      </c>
      <c r="T177" s="103" t="s">
        <v>34</v>
      </c>
      <c r="U177" s="103" t="str">
        <f>IF(A177&lt;&gt;"",_xlfn.XLOOKUP(A177,'1C'!A:A,'1C'!K:K,_xlfn.XLOOKUP(C177,'1C'!W:W,'1C'!K:K,"",0),0),"")</f>
        <v>Унисекс</v>
      </c>
      <c r="V177" s="99" t="str">
        <f>_xlfn.XLOOKUP($A177,Лист1!$A:$A,Лист1!G:G,"",0)</f>
        <v/>
      </c>
      <c r="Y177" s="99" t="str">
        <f>_xlfn.XLOOKUP($A177,Лист1!$A:$A,Лист1!H:H,"",0)</f>
        <v/>
      </c>
      <c r="Z177" s="99" t="str">
        <f>_xlfn.XLOOKUP($A177,Лист1!$A:$A,Лист1!I:I,"",0)</f>
        <v/>
      </c>
      <c r="AA177" s="99" t="str">
        <f>_xlfn.XLOOKUP($A177,Лист1!$A:$A,Лист1!J:J,"",0)</f>
        <v/>
      </c>
      <c r="AB177" s="99" t="str">
        <f>_xlfn.XLOOKUP($A177,Лист1!$A:$A,Лист1!K:K,"",0)</f>
        <v/>
      </c>
      <c r="AC177" s="99" t="str">
        <f>_xlfn.XLOOKUP($A177,Лист1!$A:$A,Лист1!L:L,"",0)</f>
        <v/>
      </c>
      <c r="AD177" s="99" t="str">
        <f>_xlfn.XLOOKUP($A177,Лист1!$A:$A,Лист1!M:M,"",0)</f>
        <v/>
      </c>
      <c r="AE177" s="99" t="str">
        <f>_xlfn.XLOOKUP($A177,Лист1!$A:$A,Лист1!N:N,"",0)</f>
        <v/>
      </c>
      <c r="AF177" s="99" t="str">
        <f>_xlfn.XLOOKUP($A177,Лист1!$A:$A,Лист1!O:O,"",0)</f>
        <v/>
      </c>
      <c r="AG177" s="99" t="str">
        <f>_xlfn.XLOOKUP($A177,Лист1!$A:$A,Лист1!P:P,"",0)</f>
        <v/>
      </c>
      <c r="AH177" s="99" t="str">
        <f>_xlfn.XLOOKUP($A177,Лист1!$A:$A,Лист1!Q:Q,"",0)</f>
        <v/>
      </c>
      <c r="AT177" s="103" t="str">
        <f t="shared" si="69"/>
        <v/>
      </c>
      <c r="AU177" s="103" t="str">
        <f>IF(A177&lt;&gt;"",_xlfn.XLOOKUP(_xlfn.XLOOKUP(A177,'1C'!A:A,'1C'!O:O,_xlfn.XLOOKUP(C177,'1C'!W:W,'1C'!O:O,"",0),0),Settings!N:N,Settings!O:O,"",0),"")</f>
        <v>IT</v>
      </c>
      <c r="AV17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103" t="str">
        <f t="shared" ca="1" si="67"/>
        <v>Италия</v>
      </c>
      <c r="AX177" s="106">
        <f t="shared" si="70"/>
        <v>0.1</v>
      </c>
      <c r="AY177" s="103">
        <f t="shared" si="71"/>
        <v>0.15000000000000002</v>
      </c>
      <c r="AZ177" s="103" t="str">
        <f t="shared" si="72"/>
        <v>Требуются кол-во и нетто</v>
      </c>
      <c r="BA177" s="103" t="str">
        <f t="shared" si="73"/>
        <v>Требуются кол-во и брутто</v>
      </c>
      <c r="BB177" s="107">
        <v>2079.36</v>
      </c>
      <c r="BC177" s="125" t="str">
        <f t="shared" si="74"/>
        <v>Требуются кол-во и цена</v>
      </c>
      <c r="BD177" s="98">
        <f>IF(A177&lt;&gt;"",IF(_xlfn.XLOOKUP(A177,'1C'!A:A,'1C'!A:A,0,0)&gt;0,1,0),"")</f>
        <v>1</v>
      </c>
      <c r="BE177" s="98">
        <f>IF(C177&lt;&gt;"",IF(_xlfn.XLOOKUP(TEXT(C177,"###"),'1C'!W:W,'1C'!D:D,0,0)&gt;0,0,1),"")</f>
        <v>0</v>
      </c>
      <c r="BF177" s="98">
        <f t="shared" si="75"/>
        <v>0</v>
      </c>
    </row>
    <row r="178" spans="1:58" ht="98.1" customHeight="1">
      <c r="A178" s="103" t="str">
        <f t="shared" si="68"/>
        <v>85993021</v>
      </c>
      <c r="B178" s="98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02-384-09</v>
      </c>
      <c r="C178" s="104" t="s">
        <v>6526</v>
      </c>
      <c r="D178" s="103" t="str">
        <f>IF(A178&lt;&gt;"",_xlfn.XLOOKUP(C178,'1C'!W:W,'1C'!X:X,"",0),"")</f>
        <v>NASHVILLE KNIT DOCKER</v>
      </c>
      <c r="E178" s="103" t="str">
        <f>IF(F178&lt;&gt;"",IFERROR(VLOOKUP(F178,Категории!A:B,2,0),""),"Требуется категория")</f>
        <v>Шапки</v>
      </c>
      <c r="F178" s="103" t="str">
        <f>IF(A178&lt;&gt;"",IF(BD178&gt;0,_xlfn.XLOOKUP(A178,'1C'!A:A,'1C'!J:J,"",0),_xlfn.XLOOKUP(C178,'1C'!W:W,'1C'!J:J,"",0)),"")</f>
        <v>Шапка вязаная</v>
      </c>
      <c r="G178" s="103" t="str">
        <f>IF(C178&lt;&gt;"",IF(BD178&gt;0,_xlfn.XLOOKUP(A178,'1C'!A:A,'1C'!L:L,"",0),_xlfn.XLOOKUP(C178,'1C'!W:W,'1C'!L:L,"",0)),"")</f>
        <v>Stetson</v>
      </c>
      <c r="H178" s="103" t="str">
        <f>IF(A178&lt;&gt;"",_xlfn.XLOOKUP(A178,'1C'!A:A,'1C'!M:M,_xlfn.XLOOKUP(C178,'1C'!W:W,'1C'!M:M,"",0),0),"")</f>
        <v>зимний</v>
      </c>
      <c r="J178" s="103" t="str">
        <f>_xlfn.LET(_xlpm.itemName,_xlfn.XLOOKUP(A178,'1C'!A:A,'1C'!D:D,"",0),IFERROR(MID(_xlpm.itemName,FIND(" ",_xlpm.itemName)+1,FIND("арт.",_xlpm.itemName)-(FIND(" ",_xlpm.itemName)+2)),""))</f>
        <v>STETSON</v>
      </c>
      <c r="K178" s="108">
        <v>1</v>
      </c>
      <c r="L178" s="146" t="str">
        <f>IF(K178&lt;&gt;"",IFERROR(VLOOKUP(A178,'1C'!A:X,8,0),IFERROR(VLOOKUP(K178,Colors!D:E,2,0),"")),"")</f>
        <v>черный</v>
      </c>
      <c r="M178" s="103" t="str">
        <f>IF(K178&lt;&gt;"",_xlfn.XLOOKUP(A178,'1C'!A:A,'1C'!R:R,"",0),"")</f>
        <v>черный</v>
      </c>
      <c r="N178" s="101"/>
      <c r="O178" s="101"/>
      <c r="P178" s="101"/>
      <c r="Q178" s="145" t="str">
        <f>IF(A178&lt;&gt;"",_xlfn.XLOOKUP(A178,'1C'!A:A,'1C'!I:I,_xlfn.XLOOKUP(C178,'1C'!W:W,'1C'!I:I,"",0),0),"")</f>
        <v>100% шерсть</v>
      </c>
      <c r="S178" s="102" t="str">
        <f>_xlfn.LET(_xlpm.RES,IF(A178&lt;&gt;"",_xlfn.XLOOKUP(A178,'1C'!A:A,'1C'!N:N,_xlfn.XLOOKUP(C178,'1C'!W:W,'1C'!N:N,"",0),0),""),IF(_xlpm.RES=0,"",_xlpm.RES))</f>
        <v>шерстяные</v>
      </c>
      <c r="T178" s="103" t="s">
        <v>34</v>
      </c>
      <c r="U178" s="103" t="str">
        <f>IF(A178&lt;&gt;"",_xlfn.XLOOKUP(A178,'1C'!A:A,'1C'!K:K,_xlfn.XLOOKUP(C178,'1C'!W:W,'1C'!K:K,"",0),0),"")</f>
        <v>Унисекс</v>
      </c>
      <c r="V178" s="99" t="str">
        <f>_xlfn.XLOOKUP($A178,Лист1!$A:$A,Лист1!G:G,"",0)</f>
        <v/>
      </c>
      <c r="Y178" s="99" t="str">
        <f>_xlfn.XLOOKUP($A178,Лист1!$A:$A,Лист1!H:H,"",0)</f>
        <v/>
      </c>
      <c r="Z178" s="99" t="str">
        <f>_xlfn.XLOOKUP($A178,Лист1!$A:$A,Лист1!I:I,"",0)</f>
        <v/>
      </c>
      <c r="AA178" s="99" t="str">
        <f>_xlfn.XLOOKUP($A178,Лист1!$A:$A,Лист1!J:J,"",0)</f>
        <v/>
      </c>
      <c r="AB178" s="99" t="str">
        <f>_xlfn.XLOOKUP($A178,Лист1!$A:$A,Лист1!K:K,"",0)</f>
        <v/>
      </c>
      <c r="AC178" s="99" t="str">
        <f>_xlfn.XLOOKUP($A178,Лист1!$A:$A,Лист1!L:L,"",0)</f>
        <v/>
      </c>
      <c r="AD178" s="99" t="str">
        <f>_xlfn.XLOOKUP($A178,Лист1!$A:$A,Лист1!M:M,"",0)</f>
        <v/>
      </c>
      <c r="AE178" s="99" t="str">
        <f>_xlfn.XLOOKUP($A178,Лист1!$A:$A,Лист1!N:N,"",0)</f>
        <v/>
      </c>
      <c r="AF178" s="99" t="str">
        <f>_xlfn.XLOOKUP($A178,Лист1!$A:$A,Лист1!O:O,"",0)</f>
        <v/>
      </c>
      <c r="AG178" s="99" t="str">
        <f>_xlfn.XLOOKUP($A178,Лист1!$A:$A,Лист1!P:P,"",0)</f>
        <v/>
      </c>
      <c r="AH178" s="99" t="str">
        <f>_xlfn.XLOOKUP($A178,Лист1!$A:$A,Лист1!Q:Q,"",0)</f>
        <v/>
      </c>
      <c r="AT178" s="103" t="str">
        <f t="shared" si="69"/>
        <v/>
      </c>
      <c r="AU178" s="103" t="str">
        <f>IF(A178&lt;&gt;"",_xlfn.XLOOKUP(_xlfn.XLOOKUP(A178,'1C'!A:A,'1C'!O:O,_xlfn.XLOOKUP(C178,'1C'!W:W,'1C'!O:O,"",0),0),Settings!N:N,Settings!O:O,"",0),"")</f>
        <v>IT</v>
      </c>
      <c r="AV17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103" t="str">
        <f t="shared" ca="1" si="67"/>
        <v>Италия</v>
      </c>
      <c r="AX178" s="106">
        <f t="shared" si="70"/>
        <v>0.1</v>
      </c>
      <c r="AY178" s="103">
        <f t="shared" si="71"/>
        <v>0.15000000000000002</v>
      </c>
      <c r="AZ178" s="103" t="str">
        <f t="shared" si="72"/>
        <v>Требуются кол-во и нетто</v>
      </c>
      <c r="BA178" s="103" t="str">
        <f t="shared" si="73"/>
        <v>Требуются кол-во и брутто</v>
      </c>
      <c r="BB178" s="107">
        <v>2079.36</v>
      </c>
      <c r="BC178" s="125" t="str">
        <f t="shared" si="74"/>
        <v>Требуются кол-во и цена</v>
      </c>
      <c r="BD178" s="98">
        <f>IF(A178&lt;&gt;"",IF(_xlfn.XLOOKUP(A178,'1C'!A:A,'1C'!A:A,0,0)&gt;0,1,0),"")</f>
        <v>1</v>
      </c>
      <c r="BE178" s="98">
        <f>IF(C178&lt;&gt;"",IF(_xlfn.XLOOKUP(TEXT(C178,"###"),'1C'!W:W,'1C'!D:D,0,0)&gt;0,0,1),"")</f>
        <v>0</v>
      </c>
      <c r="BF178" s="98">
        <f t="shared" si="75"/>
        <v>0</v>
      </c>
    </row>
    <row r="179" spans="1:58" ht="101.85" customHeight="1">
      <c r="A179" s="103" t="str">
        <f t="shared" si="68"/>
        <v>85993022</v>
      </c>
      <c r="B179" s="98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02-384-16</v>
      </c>
      <c r="C179" s="104" t="s">
        <v>6526</v>
      </c>
      <c r="D179" s="103" t="str">
        <f>IF(A179&lt;&gt;"",_xlfn.XLOOKUP(C179,'1C'!W:W,'1C'!X:X,"",0),"")</f>
        <v>NASHVILLE KNIT DOCKER</v>
      </c>
      <c r="E179" s="103" t="str">
        <f>IF(F179&lt;&gt;"",IFERROR(VLOOKUP(F179,Категории!A:B,2,0),""),"Требуется категория")</f>
        <v>Шапки</v>
      </c>
      <c r="F179" s="103" t="str">
        <f>IF(A179&lt;&gt;"",IF(BD179&gt;0,_xlfn.XLOOKUP(A179,'1C'!A:A,'1C'!J:J,"",0),_xlfn.XLOOKUP(C179,'1C'!W:W,'1C'!J:J,"",0)),"")</f>
        <v>Шапка вязаная</v>
      </c>
      <c r="G179" s="103" t="str">
        <f>IF(C179&lt;&gt;"",IF(BD179&gt;0,_xlfn.XLOOKUP(A179,'1C'!A:A,'1C'!L:L,"",0),_xlfn.XLOOKUP(C179,'1C'!W:W,'1C'!L:L,"",0)),"")</f>
        <v>Stetson</v>
      </c>
      <c r="H179" s="103" t="str">
        <f>IF(A179&lt;&gt;"",_xlfn.XLOOKUP(A179,'1C'!A:A,'1C'!M:M,_xlfn.XLOOKUP(C179,'1C'!W:W,'1C'!M:M,"",0),0),"")</f>
        <v>зимний</v>
      </c>
      <c r="J179" s="103" t="str">
        <f>_xlfn.LET(_xlpm.itemName,_xlfn.XLOOKUP(A179,'1C'!A:A,'1C'!D:D,"",0),IFERROR(MID(_xlpm.itemName,FIND(" ",_xlpm.itemName)+1,FIND("арт.",_xlpm.itemName)-(FIND(" ",_xlpm.itemName)+2)),""))</f>
        <v>STETSON</v>
      </c>
      <c r="K179" s="108">
        <v>2</v>
      </c>
      <c r="L179" s="146" t="str">
        <f>IF(K179&lt;&gt;"",IFERROR(VLOOKUP(A179,'1C'!A:X,8,0),IFERROR(VLOOKUP(K179,Colors!D:E,2,0),"")),"")</f>
        <v>темно-синий</v>
      </c>
      <c r="M179" s="103" t="str">
        <f>IF(K179&lt;&gt;"",_xlfn.XLOOKUP(A179,'1C'!A:A,'1C'!R:R,"",0),"")</f>
        <v>синий</v>
      </c>
      <c r="N179" s="101"/>
      <c r="O179" s="101"/>
      <c r="P179" s="101"/>
      <c r="Q179" s="145" t="str">
        <f>IF(A179&lt;&gt;"",_xlfn.XLOOKUP(A179,'1C'!A:A,'1C'!I:I,_xlfn.XLOOKUP(C179,'1C'!W:W,'1C'!I:I,"",0),0),"")</f>
        <v>100% шерсть</v>
      </c>
      <c r="S179" s="102" t="str">
        <f>_xlfn.LET(_xlpm.RES,IF(A179&lt;&gt;"",_xlfn.XLOOKUP(A179,'1C'!A:A,'1C'!N:N,_xlfn.XLOOKUP(C179,'1C'!W:W,'1C'!N:N,"",0),0),""),IF(_xlpm.RES=0,"",_xlpm.RES))</f>
        <v>шерстяные</v>
      </c>
      <c r="T179" s="103" t="s">
        <v>34</v>
      </c>
      <c r="U179" s="103" t="str">
        <f>IF(A179&lt;&gt;"",_xlfn.XLOOKUP(A179,'1C'!A:A,'1C'!K:K,_xlfn.XLOOKUP(C179,'1C'!W:W,'1C'!K:K,"",0),0),"")</f>
        <v>Унисекс</v>
      </c>
      <c r="V179" s="99" t="str">
        <f>_xlfn.XLOOKUP($A179,Лист1!$A:$A,Лист1!G:G,"",0)</f>
        <v/>
      </c>
      <c r="Y179" s="99" t="str">
        <f>_xlfn.XLOOKUP($A179,Лист1!$A:$A,Лист1!H:H,"",0)</f>
        <v/>
      </c>
      <c r="Z179" s="99" t="str">
        <f>_xlfn.XLOOKUP($A179,Лист1!$A:$A,Лист1!I:I,"",0)</f>
        <v/>
      </c>
      <c r="AA179" s="99" t="str">
        <f>_xlfn.XLOOKUP($A179,Лист1!$A:$A,Лист1!J:J,"",0)</f>
        <v/>
      </c>
      <c r="AB179" s="99" t="str">
        <f>_xlfn.XLOOKUP($A179,Лист1!$A:$A,Лист1!K:K,"",0)</f>
        <v/>
      </c>
      <c r="AC179" s="99" t="str">
        <f>_xlfn.XLOOKUP($A179,Лист1!$A:$A,Лист1!L:L,"",0)</f>
        <v/>
      </c>
      <c r="AD179" s="99" t="str">
        <f>_xlfn.XLOOKUP($A179,Лист1!$A:$A,Лист1!M:M,"",0)</f>
        <v/>
      </c>
      <c r="AE179" s="99" t="str">
        <f>_xlfn.XLOOKUP($A179,Лист1!$A:$A,Лист1!N:N,"",0)</f>
        <v/>
      </c>
      <c r="AF179" s="99" t="str">
        <f>_xlfn.XLOOKUP($A179,Лист1!$A:$A,Лист1!O:O,"",0)</f>
        <v/>
      </c>
      <c r="AG179" s="99" t="str">
        <f>_xlfn.XLOOKUP($A179,Лист1!$A:$A,Лист1!P:P,"",0)</f>
        <v/>
      </c>
      <c r="AH179" s="99" t="str">
        <f>_xlfn.XLOOKUP($A179,Лист1!$A:$A,Лист1!Q:Q,"",0)</f>
        <v/>
      </c>
      <c r="AT179" s="103" t="str">
        <f t="shared" si="69"/>
        <v/>
      </c>
      <c r="AU179" s="103" t="str">
        <f>IF(A179&lt;&gt;"",_xlfn.XLOOKUP(_xlfn.XLOOKUP(A179,'1C'!A:A,'1C'!O:O,_xlfn.XLOOKUP(C179,'1C'!W:W,'1C'!O:O,"",0),0),Settings!N:N,Settings!O:O,"",0),"")</f>
        <v>IT</v>
      </c>
      <c r="AV17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103" t="str">
        <f t="shared" ca="1" si="67"/>
        <v>Италия</v>
      </c>
      <c r="AX179" s="106">
        <f t="shared" si="70"/>
        <v>0.1</v>
      </c>
      <c r="AY179" s="103">
        <f t="shared" si="71"/>
        <v>0.15000000000000002</v>
      </c>
      <c r="AZ179" s="103" t="str">
        <f t="shared" si="72"/>
        <v>Требуются кол-во и нетто</v>
      </c>
      <c r="BA179" s="103" t="str">
        <f t="shared" si="73"/>
        <v>Требуются кол-во и брутто</v>
      </c>
      <c r="BB179" s="107">
        <v>2079.36</v>
      </c>
      <c r="BC179" s="125" t="str">
        <f t="shared" si="74"/>
        <v>Требуются кол-во и цена</v>
      </c>
      <c r="BD179" s="98">
        <f>IF(A179&lt;&gt;"",IF(_xlfn.XLOOKUP(A179,'1C'!A:A,'1C'!A:A,0,0)&gt;0,1,0),"")</f>
        <v>1</v>
      </c>
      <c r="BE179" s="98">
        <f>IF(C179&lt;&gt;"",IF(_xlfn.XLOOKUP(TEXT(C179,"###"),'1C'!W:W,'1C'!D:D,0,0)&gt;0,0,1),"")</f>
        <v>0</v>
      </c>
      <c r="BF179" s="98">
        <f t="shared" si="75"/>
        <v>0</v>
      </c>
    </row>
    <row r="180" spans="1:58" ht="113.25" customHeight="1">
      <c r="A180" s="103" t="str">
        <f t="shared" si="68"/>
        <v>85993381</v>
      </c>
      <c r="B180" s="98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02-142-09</v>
      </c>
      <c r="C180" s="104" t="s">
        <v>6527</v>
      </c>
      <c r="D180" s="103" t="str">
        <f>IF(A180&lt;&gt;"",_xlfn.XLOOKUP(C180,'1C'!W:W,'1C'!X:X,"",0),"")</f>
        <v>OVERSIZED MERINO</v>
      </c>
      <c r="E180" s="103" t="str">
        <f>IF(F180&lt;&gt;"",IFERROR(VLOOKUP(F180,Категории!A:B,2,0),""),"Требуется категория")</f>
        <v>Шапки</v>
      </c>
      <c r="F180" s="103" t="str">
        <f>IF(A180&lt;&gt;"",IF(BD180&gt;0,_xlfn.XLOOKUP(A180,'1C'!A:A,'1C'!J:J,"",0),_xlfn.XLOOKUP(C180,'1C'!W:W,'1C'!J:J,"",0)),"")</f>
        <v>Шапка вязаная</v>
      </c>
      <c r="G180" s="103" t="str">
        <f>IF(C180&lt;&gt;"",IF(BD180&gt;0,_xlfn.XLOOKUP(A180,'1C'!A:A,'1C'!L:L,"",0),_xlfn.XLOOKUP(C180,'1C'!W:W,'1C'!L:L,"",0)),"")</f>
        <v>Stetson</v>
      </c>
      <c r="H180" s="103" t="str">
        <f>IF(A180&lt;&gt;"",_xlfn.XLOOKUP(A180,'1C'!A:A,'1C'!M:M,_xlfn.XLOOKUP(C180,'1C'!W:W,'1C'!M:M,"",0),0),"")</f>
        <v>зимний</v>
      </c>
      <c r="J180" s="103" t="str">
        <f>_xlfn.LET(_xlpm.itemName,_xlfn.XLOOKUP(A180,'1C'!A:A,'1C'!D:D,"",0),IFERROR(MID(_xlpm.itemName,FIND(" ",_xlpm.itemName)+1,FIND("арт.",_xlpm.itemName)-(FIND(" ",_xlpm.itemName)+2)),""))</f>
        <v>STETSON</v>
      </c>
      <c r="K180" s="108">
        <v>1</v>
      </c>
      <c r="L180" s="146" t="str">
        <f>IF(K180&lt;&gt;"",IFERROR(VLOOKUP(A180,'1C'!A:X,8,0),IFERROR(VLOOKUP(K180,Colors!D:E,2,0),"")),"")</f>
        <v>черный</v>
      </c>
      <c r="M180" s="103" t="str">
        <f>IF(K180&lt;&gt;"",_xlfn.XLOOKUP(A180,'1C'!A:A,'1C'!R:R,"",0),"")</f>
        <v>черный</v>
      </c>
      <c r="N180" s="101"/>
      <c r="O180" s="101"/>
      <c r="P180" s="101"/>
      <c r="Q180" s="145" t="str">
        <f>IF(A180&lt;&gt;"",_xlfn.XLOOKUP(A180,'1C'!A:A,'1C'!I:I,_xlfn.XLOOKUP(C180,'1C'!W:W,'1C'!I:I,"",0),0),"")</f>
        <v>100% шерсть мериноса</v>
      </c>
      <c r="S180" s="102" t="str">
        <f>_xlfn.LET(_xlpm.RES,IF(A180&lt;&gt;"",_xlfn.XLOOKUP(A180,'1C'!A:A,'1C'!N:N,_xlfn.XLOOKUP(C180,'1C'!W:W,'1C'!N:N,"",0),0),""),IF(_xlpm.RES=0,"",_xlpm.RES))</f>
        <v>шерстяные</v>
      </c>
      <c r="T180" s="103" t="s">
        <v>34</v>
      </c>
      <c r="U180" s="103" t="str">
        <f>IF(A180&lt;&gt;"",_xlfn.XLOOKUP(A180,'1C'!A:A,'1C'!K:K,_xlfn.XLOOKUP(C180,'1C'!W:W,'1C'!K:K,"",0),0),"")</f>
        <v>Унисекс</v>
      </c>
      <c r="V180" s="99" t="str">
        <f>_xlfn.XLOOKUP($A180,Лист1!$A:$A,Лист1!G:G,"",0)</f>
        <v/>
      </c>
      <c r="Y180" s="99" t="str">
        <f>_xlfn.XLOOKUP($A180,Лист1!$A:$A,Лист1!H:H,"",0)</f>
        <v/>
      </c>
      <c r="Z180" s="99" t="str">
        <f>_xlfn.XLOOKUP($A180,Лист1!$A:$A,Лист1!I:I,"",0)</f>
        <v/>
      </c>
      <c r="AA180" s="99" t="str">
        <f>_xlfn.XLOOKUP($A180,Лист1!$A:$A,Лист1!J:J,"",0)</f>
        <v/>
      </c>
      <c r="AB180" s="99" t="str">
        <f>_xlfn.XLOOKUP($A180,Лист1!$A:$A,Лист1!K:K,"",0)</f>
        <v/>
      </c>
      <c r="AC180" s="99" t="str">
        <f>_xlfn.XLOOKUP($A180,Лист1!$A:$A,Лист1!L:L,"",0)</f>
        <v/>
      </c>
      <c r="AD180" s="99" t="str">
        <f>_xlfn.XLOOKUP($A180,Лист1!$A:$A,Лист1!M:M,"",0)</f>
        <v/>
      </c>
      <c r="AE180" s="99" t="str">
        <f>_xlfn.XLOOKUP($A180,Лист1!$A:$A,Лист1!N:N,"",0)</f>
        <v/>
      </c>
      <c r="AF180" s="99" t="str">
        <f>_xlfn.XLOOKUP($A180,Лист1!$A:$A,Лист1!O:O,"",0)</f>
        <v/>
      </c>
      <c r="AG180" s="99" t="str">
        <f>_xlfn.XLOOKUP($A180,Лист1!$A:$A,Лист1!P:P,"",0)</f>
        <v/>
      </c>
      <c r="AH180" s="99" t="str">
        <f>_xlfn.XLOOKUP($A180,Лист1!$A:$A,Лист1!Q:Q,"",0)</f>
        <v/>
      </c>
      <c r="AT180" s="103" t="str">
        <f t="shared" si="69"/>
        <v/>
      </c>
      <c r="AU180" s="103" t="str">
        <f>IF(A180&lt;&gt;"",_xlfn.XLOOKUP(_xlfn.XLOOKUP(A180,'1C'!A:A,'1C'!O:O,_xlfn.XLOOKUP(C180,'1C'!W:W,'1C'!O:O,"",0),0),Settings!N:N,Settings!O:O,"",0),"")</f>
        <v>IT</v>
      </c>
      <c r="AV18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103" t="str">
        <f t="shared" ca="1" si="67"/>
        <v>Италия</v>
      </c>
      <c r="AX180" s="106">
        <f t="shared" si="70"/>
        <v>0.1</v>
      </c>
      <c r="AY180" s="103">
        <f t="shared" si="71"/>
        <v>0.15000000000000002</v>
      </c>
      <c r="AZ180" s="103" t="str">
        <f t="shared" si="72"/>
        <v>Требуются кол-во и нетто</v>
      </c>
      <c r="BA180" s="103" t="str">
        <f t="shared" si="73"/>
        <v>Требуются кол-во и брутто</v>
      </c>
      <c r="BB180" s="107">
        <v>2509.92</v>
      </c>
      <c r="BC180" s="125" t="str">
        <f t="shared" si="74"/>
        <v>Требуются кол-во и цена</v>
      </c>
      <c r="BD180" s="98">
        <f>IF(A180&lt;&gt;"",IF(_xlfn.XLOOKUP(A180,'1C'!A:A,'1C'!A:A,0,0)&gt;0,1,0),"")</f>
        <v>1</v>
      </c>
      <c r="BE180" s="98">
        <f>IF(C180&lt;&gt;"",IF(_xlfn.XLOOKUP(TEXT(C180,"###"),'1C'!W:W,'1C'!D:D,0,0)&gt;0,0,1),"")</f>
        <v>0</v>
      </c>
      <c r="BF180" s="98">
        <f t="shared" si="75"/>
        <v>0</v>
      </c>
    </row>
    <row r="181" spans="1:58" ht="112.35" customHeight="1">
      <c r="A181" s="103" t="str">
        <f t="shared" si="68"/>
        <v>85993382</v>
      </c>
      <c r="B181" s="98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02-142-16</v>
      </c>
      <c r="C181" s="104" t="s">
        <v>6527</v>
      </c>
      <c r="D181" s="103" t="str">
        <f>IF(A181&lt;&gt;"",_xlfn.XLOOKUP(C181,'1C'!W:W,'1C'!X:X,"",0),"")</f>
        <v>OVERSIZED MERINO</v>
      </c>
      <c r="E181" s="103" t="str">
        <f>IF(F181&lt;&gt;"",IFERROR(VLOOKUP(F181,Категории!A:B,2,0),""),"Требуется категория")</f>
        <v>Шапки</v>
      </c>
      <c r="F181" s="103" t="str">
        <f>IF(A181&lt;&gt;"",IF(BD181&gt;0,_xlfn.XLOOKUP(A181,'1C'!A:A,'1C'!J:J,"",0),_xlfn.XLOOKUP(C181,'1C'!W:W,'1C'!J:J,"",0)),"")</f>
        <v>Шапка вязаная</v>
      </c>
      <c r="G181" s="103" t="str">
        <f>IF(C181&lt;&gt;"",IF(BD181&gt;0,_xlfn.XLOOKUP(A181,'1C'!A:A,'1C'!L:L,"",0),_xlfn.XLOOKUP(C181,'1C'!W:W,'1C'!L:L,"",0)),"")</f>
        <v>Stetson</v>
      </c>
      <c r="H181" s="103" t="str">
        <f>IF(A181&lt;&gt;"",_xlfn.XLOOKUP(A181,'1C'!A:A,'1C'!M:M,_xlfn.XLOOKUP(C181,'1C'!W:W,'1C'!M:M,"",0),0),"")</f>
        <v>зимний</v>
      </c>
      <c r="J181" s="103" t="str">
        <f>_xlfn.LET(_xlpm.itemName,_xlfn.XLOOKUP(A181,'1C'!A:A,'1C'!D:D,"",0),IFERROR(MID(_xlpm.itemName,FIND(" ",_xlpm.itemName)+1,FIND("арт.",_xlpm.itemName)-(FIND(" ",_xlpm.itemName)+2)),""))</f>
        <v>STETSON</v>
      </c>
      <c r="K181" s="108">
        <v>2</v>
      </c>
      <c r="L181" s="146" t="str">
        <f>IF(K181&lt;&gt;"",IFERROR(VLOOKUP(A181,'1C'!A:X,8,0),IFERROR(VLOOKUP(K181,Colors!D:E,2,0),"")),"")</f>
        <v>темно-синий</v>
      </c>
      <c r="M181" s="103" t="str">
        <f>IF(K181&lt;&gt;"",_xlfn.XLOOKUP(A181,'1C'!A:A,'1C'!R:R,"",0),"")</f>
        <v>синий</v>
      </c>
      <c r="N181" s="101"/>
      <c r="O181" s="101"/>
      <c r="P181" s="101"/>
      <c r="Q181" s="145" t="str">
        <f>IF(A181&lt;&gt;"",_xlfn.XLOOKUP(A181,'1C'!A:A,'1C'!I:I,_xlfn.XLOOKUP(C181,'1C'!W:W,'1C'!I:I,"",0),0),"")</f>
        <v>100% шерсть мериноса</v>
      </c>
      <c r="S181" s="102" t="str">
        <f>_xlfn.LET(_xlpm.RES,IF(A181&lt;&gt;"",_xlfn.XLOOKUP(A181,'1C'!A:A,'1C'!N:N,_xlfn.XLOOKUP(C181,'1C'!W:W,'1C'!N:N,"",0),0),""),IF(_xlpm.RES=0,"",_xlpm.RES))</f>
        <v>шерстяные</v>
      </c>
      <c r="T181" s="103" t="s">
        <v>34</v>
      </c>
      <c r="U181" s="103" t="str">
        <f>IF(A181&lt;&gt;"",_xlfn.XLOOKUP(A181,'1C'!A:A,'1C'!K:K,_xlfn.XLOOKUP(C181,'1C'!W:W,'1C'!K:K,"",0),0),"")</f>
        <v>Унисекс</v>
      </c>
      <c r="V181" s="99" t="str">
        <f>_xlfn.XLOOKUP($A181,Лист1!$A:$A,Лист1!G:G,"",0)</f>
        <v/>
      </c>
      <c r="Y181" s="99" t="str">
        <f>_xlfn.XLOOKUP($A181,Лист1!$A:$A,Лист1!H:H,"",0)</f>
        <v/>
      </c>
      <c r="Z181" s="99" t="str">
        <f>_xlfn.XLOOKUP($A181,Лист1!$A:$A,Лист1!I:I,"",0)</f>
        <v/>
      </c>
      <c r="AA181" s="99" t="str">
        <f>_xlfn.XLOOKUP($A181,Лист1!$A:$A,Лист1!J:J,"",0)</f>
        <v/>
      </c>
      <c r="AB181" s="99" t="str">
        <f>_xlfn.XLOOKUP($A181,Лист1!$A:$A,Лист1!K:K,"",0)</f>
        <v/>
      </c>
      <c r="AC181" s="99" t="str">
        <f>_xlfn.XLOOKUP($A181,Лист1!$A:$A,Лист1!L:L,"",0)</f>
        <v/>
      </c>
      <c r="AD181" s="99" t="str">
        <f>_xlfn.XLOOKUP($A181,Лист1!$A:$A,Лист1!M:M,"",0)</f>
        <v/>
      </c>
      <c r="AE181" s="99" t="str">
        <f>_xlfn.XLOOKUP($A181,Лист1!$A:$A,Лист1!N:N,"",0)</f>
        <v/>
      </c>
      <c r="AF181" s="99" t="str">
        <f>_xlfn.XLOOKUP($A181,Лист1!$A:$A,Лист1!O:O,"",0)</f>
        <v/>
      </c>
      <c r="AG181" s="99" t="str">
        <f>_xlfn.XLOOKUP($A181,Лист1!$A:$A,Лист1!P:P,"",0)</f>
        <v/>
      </c>
      <c r="AH181" s="99" t="str">
        <f>_xlfn.XLOOKUP($A181,Лист1!$A:$A,Лист1!Q:Q,"",0)</f>
        <v/>
      </c>
      <c r="AT181" s="103" t="str">
        <f t="shared" si="69"/>
        <v/>
      </c>
      <c r="AU181" s="103" t="str">
        <f>IF(A181&lt;&gt;"",_xlfn.XLOOKUP(_xlfn.XLOOKUP(A181,'1C'!A:A,'1C'!O:O,_xlfn.XLOOKUP(C181,'1C'!W:W,'1C'!O:O,"",0),0),Settings!N:N,Settings!O:O,"",0),"")</f>
        <v>IT</v>
      </c>
      <c r="AV18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103" t="str">
        <f t="shared" ca="1" si="67"/>
        <v>Италия</v>
      </c>
      <c r="AX181" s="106">
        <f t="shared" si="70"/>
        <v>0.1</v>
      </c>
      <c r="AY181" s="103">
        <f t="shared" si="71"/>
        <v>0.15000000000000002</v>
      </c>
      <c r="AZ181" s="103" t="str">
        <f t="shared" si="72"/>
        <v>Требуются кол-во и нетто</v>
      </c>
      <c r="BA181" s="103" t="str">
        <f t="shared" si="73"/>
        <v>Требуются кол-во и брутто</v>
      </c>
      <c r="BB181" s="107">
        <v>2509.92</v>
      </c>
      <c r="BC181" s="125" t="str">
        <f t="shared" si="74"/>
        <v>Требуются кол-во и цена</v>
      </c>
      <c r="BD181" s="98">
        <f>IF(A181&lt;&gt;"",IF(_xlfn.XLOOKUP(A181,'1C'!A:A,'1C'!A:A,0,0)&gt;0,1,0),"")</f>
        <v>1</v>
      </c>
      <c r="BE181" s="98">
        <f>IF(C181&lt;&gt;"",IF(_xlfn.XLOOKUP(TEXT(C181,"###"),'1C'!W:W,'1C'!D:D,0,0)&gt;0,0,1),"")</f>
        <v>0</v>
      </c>
      <c r="BF181" s="98">
        <f t="shared" si="75"/>
        <v>0</v>
      </c>
    </row>
    <row r="182" spans="1:58" ht="105.95" customHeight="1">
      <c r="A182" s="103" t="str">
        <f t="shared" si="68"/>
        <v>859933833</v>
      </c>
      <c r="B182" s="98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02-142-05</v>
      </c>
      <c r="C182" s="104" t="s">
        <v>6527</v>
      </c>
      <c r="D182" s="103" t="str">
        <f>IF(A182&lt;&gt;"",_xlfn.XLOOKUP(C182,'1C'!W:W,'1C'!X:X,"",0),"")</f>
        <v>OVERSIZED MERINO</v>
      </c>
      <c r="E182" s="103" t="str">
        <f>IF(F182&lt;&gt;"",IFERROR(VLOOKUP(F182,Категории!A:B,2,0),""),"Требуется категория")</f>
        <v>Шапки</v>
      </c>
      <c r="F182" s="103" t="str">
        <f>IF(A182&lt;&gt;"",IF(BD182&gt;0,_xlfn.XLOOKUP(A182,'1C'!A:A,'1C'!J:J,"",0),_xlfn.XLOOKUP(C182,'1C'!W:W,'1C'!J:J,"",0)),"")</f>
        <v>Шапка вязаная</v>
      </c>
      <c r="G182" s="103" t="str">
        <f>IF(C182&lt;&gt;"",IF(BD182&gt;0,_xlfn.XLOOKUP(A182,'1C'!A:A,'1C'!L:L,"",0),_xlfn.XLOOKUP(C182,'1C'!W:W,'1C'!L:L,"",0)),"")</f>
        <v>Stetson</v>
      </c>
      <c r="H182" s="103" t="str">
        <f>IF(A182&lt;&gt;"",_xlfn.XLOOKUP(A182,'1C'!A:A,'1C'!M:M,_xlfn.XLOOKUP(C182,'1C'!W:W,'1C'!M:M,"",0),0),"")</f>
        <v>зимний</v>
      </c>
      <c r="J182" s="103" t="str">
        <f>_xlfn.LET(_xlpm.itemName,_xlfn.XLOOKUP(A182,'1C'!A:A,'1C'!D:D,"",0),IFERROR(MID(_xlpm.itemName,FIND(" ",_xlpm.itemName)+1,FIND("арт.",_xlpm.itemName)-(FIND(" ",_xlpm.itemName)+2)),""))</f>
        <v>STETSON</v>
      </c>
      <c r="K182" s="108">
        <v>33</v>
      </c>
      <c r="L182" s="146" t="str">
        <f>IF(K182&lt;&gt;"",IFERROR(VLOOKUP(A182,'1C'!A:X,8,0),IFERROR(VLOOKUP(K182,Colors!D:E,2,0),"")),"")</f>
        <v>темно-серый</v>
      </c>
      <c r="M182" s="103" t="str">
        <f>IF(K182&lt;&gt;"",_xlfn.XLOOKUP(A182,'1C'!A:A,'1C'!R:R,"",0),"")</f>
        <v>серый</v>
      </c>
      <c r="N182" s="101"/>
      <c r="O182" s="101"/>
      <c r="P182" s="101"/>
      <c r="Q182" s="145" t="str">
        <f>IF(A182&lt;&gt;"",_xlfn.XLOOKUP(A182,'1C'!A:A,'1C'!I:I,_xlfn.XLOOKUP(C182,'1C'!W:W,'1C'!I:I,"",0),0),"")</f>
        <v>100% шерсть</v>
      </c>
      <c r="S182" s="102" t="str">
        <f>_xlfn.LET(_xlpm.RES,IF(A182&lt;&gt;"",_xlfn.XLOOKUP(A182,'1C'!A:A,'1C'!N:N,_xlfn.XLOOKUP(C182,'1C'!W:W,'1C'!N:N,"",0),0),""),IF(_xlpm.RES=0,"",_xlpm.RES))</f>
        <v>шерстяные</v>
      </c>
      <c r="T182" s="103" t="s">
        <v>34</v>
      </c>
      <c r="U182" s="103" t="str">
        <f>IF(A182&lt;&gt;"",_xlfn.XLOOKUP(A182,'1C'!A:A,'1C'!K:K,_xlfn.XLOOKUP(C182,'1C'!W:W,'1C'!K:K,"",0),0),"")</f>
        <v>Унисекс</v>
      </c>
      <c r="V182" s="99" t="str">
        <f>_xlfn.XLOOKUP($A182,Лист1!$A:$A,Лист1!G:G,"",0)</f>
        <v/>
      </c>
      <c r="Y182" s="99" t="str">
        <f>_xlfn.XLOOKUP($A182,Лист1!$A:$A,Лист1!H:H,"",0)</f>
        <v/>
      </c>
      <c r="Z182" s="99" t="str">
        <f>_xlfn.XLOOKUP($A182,Лист1!$A:$A,Лист1!I:I,"",0)</f>
        <v/>
      </c>
      <c r="AA182" s="99" t="str">
        <f>_xlfn.XLOOKUP($A182,Лист1!$A:$A,Лист1!J:J,"",0)</f>
        <v/>
      </c>
      <c r="AB182" s="99" t="str">
        <f>_xlfn.XLOOKUP($A182,Лист1!$A:$A,Лист1!K:K,"",0)</f>
        <v/>
      </c>
      <c r="AC182" s="99" t="str">
        <f>_xlfn.XLOOKUP($A182,Лист1!$A:$A,Лист1!L:L,"",0)</f>
        <v/>
      </c>
      <c r="AD182" s="99" t="str">
        <f>_xlfn.XLOOKUP($A182,Лист1!$A:$A,Лист1!M:M,"",0)</f>
        <v/>
      </c>
      <c r="AE182" s="99" t="str">
        <f>_xlfn.XLOOKUP($A182,Лист1!$A:$A,Лист1!N:N,"",0)</f>
        <v/>
      </c>
      <c r="AF182" s="99" t="str">
        <f>_xlfn.XLOOKUP($A182,Лист1!$A:$A,Лист1!O:O,"",0)</f>
        <v/>
      </c>
      <c r="AG182" s="99" t="str">
        <f>_xlfn.XLOOKUP($A182,Лист1!$A:$A,Лист1!P:P,"",0)</f>
        <v/>
      </c>
      <c r="AH182" s="99" t="str">
        <f>_xlfn.XLOOKUP($A182,Лист1!$A:$A,Лист1!Q:Q,"",0)</f>
        <v/>
      </c>
      <c r="AT182" s="103" t="str">
        <f t="shared" si="69"/>
        <v/>
      </c>
      <c r="AU182" s="103" t="str">
        <f>IF(A182&lt;&gt;"",_xlfn.XLOOKUP(_xlfn.XLOOKUP(A182,'1C'!A:A,'1C'!O:O,_xlfn.XLOOKUP(C182,'1C'!W:W,'1C'!O:O,"",0),0),Settings!N:N,Settings!O:O,"",0),"")</f>
        <v>IT</v>
      </c>
      <c r="AV18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103" t="str">
        <f t="shared" ca="1" si="67"/>
        <v>Италия</v>
      </c>
      <c r="AX182" s="106">
        <f t="shared" si="70"/>
        <v>0.1</v>
      </c>
      <c r="AY182" s="103">
        <f t="shared" si="71"/>
        <v>0.15000000000000002</v>
      </c>
      <c r="AZ182" s="103" t="str">
        <f t="shared" si="72"/>
        <v>Требуются кол-во и нетто</v>
      </c>
      <c r="BA182" s="103" t="str">
        <f t="shared" si="73"/>
        <v>Требуются кол-во и брутто</v>
      </c>
      <c r="BB182" s="107">
        <v>2509.92</v>
      </c>
      <c r="BC182" s="125" t="str">
        <f t="shared" si="74"/>
        <v>Требуются кол-во и цена</v>
      </c>
      <c r="BD182" s="98">
        <f>IF(A182&lt;&gt;"",IF(_xlfn.XLOOKUP(A182,'1C'!A:A,'1C'!A:A,0,0)&gt;0,1,0),"")</f>
        <v>1</v>
      </c>
      <c r="BE182" s="98">
        <f>IF(C182&lt;&gt;"",IF(_xlfn.XLOOKUP(TEXT(C182,"###"),'1C'!W:W,'1C'!D:D,0,0)&gt;0,0,1),"")</f>
        <v>0</v>
      </c>
      <c r="BF182" s="98">
        <f t="shared" si="75"/>
        <v>0</v>
      </c>
    </row>
    <row r="183" spans="1:58" ht="98.1" customHeight="1">
      <c r="A183" s="103" t="str">
        <f t="shared" si="68"/>
        <v>85993451</v>
      </c>
      <c r="B183" s="98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02-387-09</v>
      </c>
      <c r="C183" s="104" t="s">
        <v>6528</v>
      </c>
      <c r="D183" s="103" t="str">
        <f>IF(A183&lt;&gt;"",_xlfn.XLOOKUP(C183,'1C'!W:W,'1C'!X:X,"",0),"")</f>
        <v>BEANIE MERINO</v>
      </c>
      <c r="E183" s="103" t="str">
        <f>IF(F183&lt;&gt;"",IFERROR(VLOOKUP(F183,Категории!A:B,2,0),""),"Требуется категория")</f>
        <v>Шапки</v>
      </c>
      <c r="F183" s="103" t="str">
        <f>IF(A183&lt;&gt;"",IF(BD183&gt;0,_xlfn.XLOOKUP(A183,'1C'!A:A,'1C'!J:J,"",0),_xlfn.XLOOKUP(C183,'1C'!W:W,'1C'!J:J,"",0)),"")</f>
        <v>Шапка вязаная</v>
      </c>
      <c r="G183" s="103" t="str">
        <f>IF(C183&lt;&gt;"",IF(BD183&gt;0,_xlfn.XLOOKUP(A183,'1C'!A:A,'1C'!L:L,"",0),_xlfn.XLOOKUP(C183,'1C'!W:W,'1C'!L:L,"",0)),"")</f>
        <v>Stetson</v>
      </c>
      <c r="H183" s="103" t="str">
        <f>IF(A183&lt;&gt;"",_xlfn.XLOOKUP(A183,'1C'!A:A,'1C'!M:M,_xlfn.XLOOKUP(C183,'1C'!W:W,'1C'!M:M,"",0),0),"")</f>
        <v>зимний</v>
      </c>
      <c r="J183" s="103" t="str">
        <f>_xlfn.LET(_xlpm.itemName,_xlfn.XLOOKUP(A183,'1C'!A:A,'1C'!D:D,"",0),IFERROR(MID(_xlpm.itemName,FIND(" ",_xlpm.itemName)+1,FIND("арт.",_xlpm.itemName)-(FIND(" ",_xlpm.itemName)+2)),""))</f>
        <v>STETSON</v>
      </c>
      <c r="K183" s="108">
        <v>1</v>
      </c>
      <c r="L183" s="146" t="str">
        <f>IF(K183&lt;&gt;"",IFERROR(VLOOKUP(A183,'1C'!A:X,8,0),IFERROR(VLOOKUP(K183,Colors!D:E,2,0),"")),"")</f>
        <v>черный</v>
      </c>
      <c r="M183" s="103" t="str">
        <f>IF(K183&lt;&gt;"",_xlfn.XLOOKUP(A183,'1C'!A:A,'1C'!R:R,"",0),"")</f>
        <v>черный</v>
      </c>
      <c r="N183" s="101"/>
      <c r="O183" s="101"/>
      <c r="P183" s="101"/>
      <c r="Q183" s="146" t="str">
        <f>IF(A183&lt;&gt;"",_xlfn.XLOOKUP(A183,'1C'!A:A,'1C'!I:I,_xlfn.XLOOKUP(C183,'1C'!W:W,'1C'!I:I,"",0),0),"")</f>
        <v>100% шерсть мериноса</v>
      </c>
      <c r="S183" s="102" t="str">
        <f>_xlfn.LET(_xlpm.RES,IF(A183&lt;&gt;"",_xlfn.XLOOKUP(A183,'1C'!A:A,'1C'!N:N,_xlfn.XLOOKUP(C183,'1C'!W:W,'1C'!N:N,"",0),0),""),IF(_xlpm.RES=0,"",_xlpm.RES))</f>
        <v>шерстяные</v>
      </c>
      <c r="T183" s="103" t="s">
        <v>34</v>
      </c>
      <c r="U183" s="103" t="str">
        <f>IF(A183&lt;&gt;"",_xlfn.XLOOKUP(A183,'1C'!A:A,'1C'!K:K,_xlfn.XLOOKUP(C183,'1C'!W:W,'1C'!K:K,"",0),0),"")</f>
        <v>Унисекс</v>
      </c>
      <c r="V183" s="99" t="str">
        <f>_xlfn.XLOOKUP($A183,Лист1!$A:$A,Лист1!G:G,"",0)</f>
        <v/>
      </c>
      <c r="Y183" s="99" t="str">
        <f>_xlfn.XLOOKUP($A183,Лист1!$A:$A,Лист1!H:H,"",0)</f>
        <v/>
      </c>
      <c r="Z183" s="99" t="str">
        <f>_xlfn.XLOOKUP($A183,Лист1!$A:$A,Лист1!I:I,"",0)</f>
        <v/>
      </c>
      <c r="AA183" s="99" t="str">
        <f>_xlfn.XLOOKUP($A183,Лист1!$A:$A,Лист1!J:J,"",0)</f>
        <v/>
      </c>
      <c r="AB183" s="99" t="str">
        <f>_xlfn.XLOOKUP($A183,Лист1!$A:$A,Лист1!K:K,"",0)</f>
        <v/>
      </c>
      <c r="AC183" s="99" t="str">
        <f>_xlfn.XLOOKUP($A183,Лист1!$A:$A,Лист1!L:L,"",0)</f>
        <v/>
      </c>
      <c r="AD183" s="99" t="str">
        <f>_xlfn.XLOOKUP($A183,Лист1!$A:$A,Лист1!M:M,"",0)</f>
        <v/>
      </c>
      <c r="AE183" s="99" t="str">
        <f>_xlfn.XLOOKUP($A183,Лист1!$A:$A,Лист1!N:N,"",0)</f>
        <v/>
      </c>
      <c r="AF183" s="99" t="str">
        <f>_xlfn.XLOOKUP($A183,Лист1!$A:$A,Лист1!O:O,"",0)</f>
        <v/>
      </c>
      <c r="AG183" s="99" t="str">
        <f>_xlfn.XLOOKUP($A183,Лист1!$A:$A,Лист1!P:P,"",0)</f>
        <v/>
      </c>
      <c r="AH183" s="99" t="str">
        <f>_xlfn.XLOOKUP($A183,Лист1!$A:$A,Лист1!Q:Q,"",0)</f>
        <v/>
      </c>
      <c r="AT183" s="103" t="str">
        <f t="shared" si="69"/>
        <v/>
      </c>
      <c r="AU183" s="103" t="str">
        <f>IF(A183&lt;&gt;"",_xlfn.XLOOKUP(_xlfn.XLOOKUP(A183,'1C'!A:A,'1C'!O:O,_xlfn.XLOOKUP(C183,'1C'!W:W,'1C'!O:O,"",0),0),Settings!N:N,Settings!O:O,"",0),"")</f>
        <v>IT</v>
      </c>
      <c r="AV18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103" t="str">
        <f t="shared" ca="1" si="67"/>
        <v>Италия</v>
      </c>
      <c r="AX183" s="106">
        <f t="shared" si="70"/>
        <v>0.1</v>
      </c>
      <c r="AY183" s="103">
        <f t="shared" si="71"/>
        <v>0.15000000000000002</v>
      </c>
      <c r="AZ183" s="103" t="str">
        <f t="shared" si="72"/>
        <v>Требуются кол-во и нетто</v>
      </c>
      <c r="BA183" s="103" t="str">
        <f t="shared" si="73"/>
        <v>Требуются кол-во и брутто</v>
      </c>
      <c r="BB183" s="107">
        <v>2509.92</v>
      </c>
      <c r="BC183" s="125" t="str">
        <f t="shared" si="74"/>
        <v>Требуются кол-во и цена</v>
      </c>
      <c r="BD183" s="98">
        <f>IF(A183&lt;&gt;"",IF(_xlfn.XLOOKUP(A183,'1C'!A:A,'1C'!A:A,0,0)&gt;0,1,0),"")</f>
        <v>1</v>
      </c>
      <c r="BE183" s="98">
        <f>IF(C183&lt;&gt;"",IF(_xlfn.XLOOKUP(TEXT(C183,"###"),'1C'!W:W,'1C'!D:D,0,0)&gt;0,0,1),"")</f>
        <v>0</v>
      </c>
      <c r="BF183" s="98">
        <f t="shared" si="75"/>
        <v>0</v>
      </c>
    </row>
    <row r="184" spans="1:58" ht="119.1" customHeight="1">
      <c r="A184" s="103" t="str">
        <f t="shared" si="68"/>
        <v>85993452</v>
      </c>
      <c r="B184" s="98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02-387-16</v>
      </c>
      <c r="C184" s="104" t="s">
        <v>6528</v>
      </c>
      <c r="D184" s="103" t="str">
        <f>IF(A184&lt;&gt;"",_xlfn.XLOOKUP(C184,'1C'!W:W,'1C'!X:X,"",0),"")</f>
        <v>BEANIE MERINO</v>
      </c>
      <c r="E184" s="103" t="str">
        <f>IF(F184&lt;&gt;"",IFERROR(VLOOKUP(F184,Категории!A:B,2,0),""),"Требуется категория")</f>
        <v>Шапки</v>
      </c>
      <c r="F184" s="103" t="str">
        <f>IF(A184&lt;&gt;"",IF(BD184&gt;0,_xlfn.XLOOKUP(A184,'1C'!A:A,'1C'!J:J,"",0),_xlfn.XLOOKUP(C184,'1C'!W:W,'1C'!J:J,"",0)),"")</f>
        <v>Шапка вязаная</v>
      </c>
      <c r="G184" s="103" t="str">
        <f>IF(C184&lt;&gt;"",IF(BD184&gt;0,_xlfn.XLOOKUP(A184,'1C'!A:A,'1C'!L:L,"",0),_xlfn.XLOOKUP(C184,'1C'!W:W,'1C'!L:L,"",0)),"")</f>
        <v>Stetson</v>
      </c>
      <c r="H184" s="103" t="str">
        <f>IF(A184&lt;&gt;"",_xlfn.XLOOKUP(A184,'1C'!A:A,'1C'!M:M,_xlfn.XLOOKUP(C184,'1C'!W:W,'1C'!M:M,"",0),0),"")</f>
        <v>зимний</v>
      </c>
      <c r="J184" s="103" t="str">
        <f>_xlfn.LET(_xlpm.itemName,_xlfn.XLOOKUP(A184,'1C'!A:A,'1C'!D:D,"",0),IFERROR(MID(_xlpm.itemName,FIND(" ",_xlpm.itemName)+1,FIND("арт.",_xlpm.itemName)-(FIND(" ",_xlpm.itemName)+2)),""))</f>
        <v>STETSON</v>
      </c>
      <c r="K184" s="108">
        <v>2</v>
      </c>
      <c r="L184" s="146" t="str">
        <f>IF(K184&lt;&gt;"",IFERROR(VLOOKUP(A184,'1C'!A:X,8,0),IFERROR(VLOOKUP(K184,Colors!D:E,2,0),"")),"")</f>
        <v>темно-синий</v>
      </c>
      <c r="M184" s="103" t="str">
        <f>IF(K184&lt;&gt;"",_xlfn.XLOOKUP(A184,'1C'!A:A,'1C'!R:R,"",0),"")</f>
        <v>синий</v>
      </c>
      <c r="N184" s="101"/>
      <c r="O184" s="101"/>
      <c r="P184" s="101"/>
      <c r="Q184" s="146" t="str">
        <f>IF(A184&lt;&gt;"",_xlfn.XLOOKUP(A184,'1C'!A:A,'1C'!I:I,_xlfn.XLOOKUP(C184,'1C'!W:W,'1C'!I:I,"",0),0),"")</f>
        <v>100% шерсть мериноса</v>
      </c>
      <c r="S184" s="102" t="str">
        <f>_xlfn.LET(_xlpm.RES,IF(A184&lt;&gt;"",_xlfn.XLOOKUP(A184,'1C'!A:A,'1C'!N:N,_xlfn.XLOOKUP(C184,'1C'!W:W,'1C'!N:N,"",0),0),""),IF(_xlpm.RES=0,"",_xlpm.RES))</f>
        <v>шерстяные</v>
      </c>
      <c r="T184" s="103" t="s">
        <v>34</v>
      </c>
      <c r="U184" s="103" t="str">
        <f>IF(A184&lt;&gt;"",_xlfn.XLOOKUP(A184,'1C'!A:A,'1C'!K:K,_xlfn.XLOOKUP(C184,'1C'!W:W,'1C'!K:K,"",0),0),"")</f>
        <v>Унисекс</v>
      </c>
      <c r="V184" s="99" t="str">
        <f>_xlfn.XLOOKUP($A184,Лист1!$A:$A,Лист1!G:G,"",0)</f>
        <v/>
      </c>
      <c r="Y184" s="99" t="str">
        <f>_xlfn.XLOOKUP($A184,Лист1!$A:$A,Лист1!H:H,"",0)</f>
        <v/>
      </c>
      <c r="Z184" s="99" t="str">
        <f>_xlfn.XLOOKUP($A184,Лист1!$A:$A,Лист1!I:I,"",0)</f>
        <v/>
      </c>
      <c r="AA184" s="99" t="str">
        <f>_xlfn.XLOOKUP($A184,Лист1!$A:$A,Лист1!J:J,"",0)</f>
        <v/>
      </c>
      <c r="AB184" s="99" t="str">
        <f>_xlfn.XLOOKUP($A184,Лист1!$A:$A,Лист1!K:K,"",0)</f>
        <v/>
      </c>
      <c r="AC184" s="99" t="str">
        <f>_xlfn.XLOOKUP($A184,Лист1!$A:$A,Лист1!L:L,"",0)</f>
        <v/>
      </c>
      <c r="AD184" s="99" t="str">
        <f>_xlfn.XLOOKUP($A184,Лист1!$A:$A,Лист1!M:M,"",0)</f>
        <v/>
      </c>
      <c r="AE184" s="99" t="str">
        <f>_xlfn.XLOOKUP($A184,Лист1!$A:$A,Лист1!N:N,"",0)</f>
        <v/>
      </c>
      <c r="AF184" s="99" t="str">
        <f>_xlfn.XLOOKUP($A184,Лист1!$A:$A,Лист1!O:O,"",0)</f>
        <v/>
      </c>
      <c r="AG184" s="99" t="str">
        <f>_xlfn.XLOOKUP($A184,Лист1!$A:$A,Лист1!P:P,"",0)</f>
        <v/>
      </c>
      <c r="AH184" s="99" t="str">
        <f>_xlfn.XLOOKUP($A184,Лист1!$A:$A,Лист1!Q:Q,"",0)</f>
        <v/>
      </c>
      <c r="AT184" s="103" t="str">
        <f t="shared" si="69"/>
        <v/>
      </c>
      <c r="AU184" s="103" t="str">
        <f>IF(A184&lt;&gt;"",_xlfn.XLOOKUP(_xlfn.XLOOKUP(A184,'1C'!A:A,'1C'!O:O,_xlfn.XLOOKUP(C184,'1C'!W:W,'1C'!O:O,"",0),0),Settings!N:N,Settings!O:O,"",0),"")</f>
        <v>IT</v>
      </c>
      <c r="AV18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103" t="str">
        <f t="shared" ca="1" si="67"/>
        <v>Италия</v>
      </c>
      <c r="AX184" s="106">
        <f t="shared" si="70"/>
        <v>0.1</v>
      </c>
      <c r="AY184" s="103">
        <f t="shared" si="71"/>
        <v>0.15000000000000002</v>
      </c>
      <c r="AZ184" s="103" t="str">
        <f t="shared" si="72"/>
        <v>Требуются кол-во и нетто</v>
      </c>
      <c r="BA184" s="103" t="str">
        <f t="shared" si="73"/>
        <v>Требуются кол-во и брутто</v>
      </c>
      <c r="BB184" s="107">
        <v>2509.92</v>
      </c>
      <c r="BC184" s="125" t="str">
        <f t="shared" si="74"/>
        <v>Требуются кол-во и цена</v>
      </c>
      <c r="BD184" s="98">
        <f>IF(A184&lt;&gt;"",IF(_xlfn.XLOOKUP(A184,'1C'!A:A,'1C'!A:A,0,0)&gt;0,1,0),"")</f>
        <v>1</v>
      </c>
      <c r="BE184" s="98">
        <f>IF(C184&lt;&gt;"",IF(_xlfn.XLOOKUP(TEXT(C184,"###"),'1C'!W:W,'1C'!D:D,0,0)&gt;0,0,1),"")</f>
        <v>0</v>
      </c>
      <c r="BF184" s="98">
        <f t="shared" si="75"/>
        <v>0</v>
      </c>
    </row>
    <row r="185" spans="1:58" ht="98.1" customHeight="1">
      <c r="A185" s="103" t="str">
        <f t="shared" si="68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6528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46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46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103" t="s">
        <v>34</v>
      </c>
      <c r="U185" s="103" t="str">
        <f>IF(A185&lt;&gt;"",_xlfn.XLOOKUP(A185,'1C'!A:A,'1C'!K:K,_xlfn.XLOOKUP(C185,'1C'!W:W,'1C'!K:K,"",0),0),"")</f>
        <v>Унисекс</v>
      </c>
      <c r="V185" s="99" t="str">
        <f>_xlfn.XLOOKUP($A185,Лист1!$A:$A,Лист1!G:G,"",0)</f>
        <v/>
      </c>
      <c r="Y185" s="99" t="str">
        <f>_xlfn.XLOOKUP($A185,Лист1!$A:$A,Лист1!H:H,"",0)</f>
        <v/>
      </c>
      <c r="Z185" s="99" t="str">
        <f>_xlfn.XLOOKUP($A185,Лист1!$A:$A,Лист1!I:I,"",0)</f>
        <v/>
      </c>
      <c r="AA185" s="99" t="str">
        <f>_xlfn.XLOOKUP($A185,Лист1!$A:$A,Лист1!J:J,"",0)</f>
        <v/>
      </c>
      <c r="AB185" s="99" t="str">
        <f>_xlfn.XLOOKUP($A185,Лист1!$A:$A,Лист1!K:K,"",0)</f>
        <v/>
      </c>
      <c r="AC185" s="99" t="str">
        <f>_xlfn.XLOOKUP($A185,Лист1!$A:$A,Лист1!L:L,"",0)</f>
        <v/>
      </c>
      <c r="AD185" s="99" t="str">
        <f>_xlfn.XLOOKUP($A185,Лист1!$A:$A,Лист1!M:M,"",0)</f>
        <v/>
      </c>
      <c r="AE185" s="99" t="str">
        <f>_xlfn.XLOOKUP($A185,Лист1!$A:$A,Лист1!N:N,"",0)</f>
        <v/>
      </c>
      <c r="AF185" s="99" t="str">
        <f>_xlfn.XLOOKUP($A185,Лист1!$A:$A,Лист1!O:O,"",0)</f>
        <v/>
      </c>
      <c r="AG185" s="99" t="str">
        <f>_xlfn.XLOOKUP($A185,Лист1!$A:$A,Лист1!P:P,"",0)</f>
        <v/>
      </c>
      <c r="AH185" s="99" t="str">
        <f>_xlfn.XLOOKUP($A185,Лист1!$A:$A,Лист1!Q:Q,"",0)</f>
        <v/>
      </c>
      <c r="AT185" s="103" t="str">
        <f t="shared" si="69"/>
        <v/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7"/>
        <v>Италия</v>
      </c>
      <c r="AX185" s="106">
        <f t="shared" si="70"/>
        <v>0.1</v>
      </c>
      <c r="AY185" s="103">
        <f t="shared" si="71"/>
        <v>0.15000000000000002</v>
      </c>
      <c r="AZ185" s="103" t="str">
        <f t="shared" si="72"/>
        <v>Требуются кол-во и нетто</v>
      </c>
      <c r="BA185" s="103" t="str">
        <f t="shared" si="73"/>
        <v>Требуются кол-во и брутто</v>
      </c>
      <c r="BB185" s="107">
        <v>2509.92</v>
      </c>
      <c r="BC185" s="125" t="str">
        <f t="shared" si="74"/>
        <v>Требуются кол-во и цена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5"/>
        <v>0</v>
      </c>
    </row>
    <row r="186" spans="1:58" ht="252.4" customHeight="1">
      <c r="A186" s="103" t="str">
        <f t="shared" si="68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6529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46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46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103" t="s">
        <v>34</v>
      </c>
      <c r="U186" s="103" t="str">
        <f>IF(A186&lt;&gt;"",_xlfn.XLOOKUP(A186,'1C'!A:A,'1C'!K:K,_xlfn.XLOOKUP(C186,'1C'!W:W,'1C'!K:K,"",0),0),"")</f>
        <v>Унисекс</v>
      </c>
      <c r="V186" s="99" t="str">
        <f>_xlfn.XLOOKUP($A186,Лист1!$A:$A,Лист1!G:G,"",0)</f>
        <v/>
      </c>
      <c r="Y186" s="99" t="str">
        <f>_xlfn.XLOOKUP($A186,Лист1!$A:$A,Лист1!H:H,"",0)</f>
        <v/>
      </c>
      <c r="Z186" s="99" t="str">
        <f>_xlfn.XLOOKUP($A186,Лист1!$A:$A,Лист1!I:I,"",0)</f>
        <v/>
      </c>
      <c r="AA186" s="99" t="str">
        <f>_xlfn.XLOOKUP($A186,Лист1!$A:$A,Лист1!J:J,"",0)</f>
        <v/>
      </c>
      <c r="AB186" s="99" t="str">
        <f>_xlfn.XLOOKUP($A186,Лист1!$A:$A,Лист1!K:K,"",0)</f>
        <v/>
      </c>
      <c r="AC186" s="99" t="str">
        <f>_xlfn.XLOOKUP($A186,Лист1!$A:$A,Лист1!L:L,"",0)</f>
        <v/>
      </c>
      <c r="AD186" s="99" t="str">
        <f>_xlfn.XLOOKUP($A186,Лист1!$A:$A,Лист1!M:M,"",0)</f>
        <v/>
      </c>
      <c r="AE186" s="99" t="str">
        <f>_xlfn.XLOOKUP($A186,Лист1!$A:$A,Лист1!N:N,"",0)</f>
        <v/>
      </c>
      <c r="AF186" s="99" t="str">
        <f>_xlfn.XLOOKUP($A186,Лист1!$A:$A,Лист1!O:O,"",0)</f>
        <v/>
      </c>
      <c r="AG186" s="99" t="str">
        <f>_xlfn.XLOOKUP($A186,Лист1!$A:$A,Лист1!P:P,"",0)</f>
        <v/>
      </c>
      <c r="AH186" s="99" t="str">
        <f>_xlfn.XLOOKUP($A186,Лист1!$A:$A,Лист1!Q:Q,"",0)</f>
        <v/>
      </c>
      <c r="AT186" s="103" t="str">
        <f t="shared" si="69"/>
        <v/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7"/>
        <v>Италия</v>
      </c>
      <c r="AX186" s="106">
        <f t="shared" si="70"/>
        <v>0.1</v>
      </c>
      <c r="AY186" s="103">
        <f t="shared" si="71"/>
        <v>0.15000000000000002</v>
      </c>
      <c r="AZ186" s="103" t="str">
        <f t="shared" si="72"/>
        <v>Требуются кол-во и нетто</v>
      </c>
      <c r="BA186" s="103" t="str">
        <f t="shared" si="73"/>
        <v>Требуются кол-во и брутто</v>
      </c>
      <c r="BB186" s="107">
        <v>2509.92</v>
      </c>
      <c r="BC186" s="125" t="str">
        <f t="shared" si="74"/>
        <v>Требуются кол-во и цена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5"/>
        <v>0</v>
      </c>
    </row>
    <row r="187" spans="1:58" ht="148.9" customHeight="1">
      <c r="A187" s="103" t="str">
        <f t="shared" si="68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6529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46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45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103" t="s">
        <v>34</v>
      </c>
      <c r="U187" s="103" t="str">
        <f>IF(A187&lt;&gt;"",_xlfn.XLOOKUP(A187,'1C'!A:A,'1C'!K:K,_xlfn.XLOOKUP(C187,'1C'!W:W,'1C'!K:K,"",0),0),"")</f>
        <v>Унисекс</v>
      </c>
      <c r="V187" s="99" t="str">
        <f>_xlfn.XLOOKUP($A187,Лист1!$A:$A,Лист1!G:G,"",0)</f>
        <v/>
      </c>
      <c r="Y187" s="99" t="str">
        <f>_xlfn.XLOOKUP($A187,Лист1!$A:$A,Лист1!H:H,"",0)</f>
        <v/>
      </c>
      <c r="Z187" s="99" t="str">
        <f>_xlfn.XLOOKUP($A187,Лист1!$A:$A,Лист1!I:I,"",0)</f>
        <v/>
      </c>
      <c r="AA187" s="99" t="str">
        <f>_xlfn.XLOOKUP($A187,Лист1!$A:$A,Лист1!J:J,"",0)</f>
        <v/>
      </c>
      <c r="AB187" s="99" t="str">
        <f>_xlfn.XLOOKUP($A187,Лист1!$A:$A,Лист1!K:K,"",0)</f>
        <v/>
      </c>
      <c r="AC187" s="99" t="str">
        <f>_xlfn.XLOOKUP($A187,Лист1!$A:$A,Лист1!L:L,"",0)</f>
        <v/>
      </c>
      <c r="AD187" s="99" t="str">
        <f>_xlfn.XLOOKUP($A187,Лист1!$A:$A,Лист1!M:M,"",0)</f>
        <v/>
      </c>
      <c r="AE187" s="99" t="str">
        <f>_xlfn.XLOOKUP($A187,Лист1!$A:$A,Лист1!N:N,"",0)</f>
        <v/>
      </c>
      <c r="AF187" s="99" t="str">
        <f>_xlfn.XLOOKUP($A187,Лист1!$A:$A,Лист1!O:O,"",0)</f>
        <v/>
      </c>
      <c r="AG187" s="99" t="str">
        <f>_xlfn.XLOOKUP($A187,Лист1!$A:$A,Лист1!P:P,"",0)</f>
        <v/>
      </c>
      <c r="AH187" s="99" t="str">
        <f>_xlfn.XLOOKUP($A187,Лист1!$A:$A,Лист1!Q:Q,"",0)</f>
        <v/>
      </c>
      <c r="AT187" s="103" t="str">
        <f t="shared" si="69"/>
        <v/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7"/>
        <v>Италия</v>
      </c>
      <c r="AX187" s="106">
        <f t="shared" si="70"/>
        <v>0.1</v>
      </c>
      <c r="AY187" s="103">
        <f t="shared" si="71"/>
        <v>0.15000000000000002</v>
      </c>
      <c r="AZ187" s="103" t="str">
        <f t="shared" si="72"/>
        <v>Требуются кол-во и нетто</v>
      </c>
      <c r="BA187" s="103" t="str">
        <f t="shared" si="73"/>
        <v>Требуются кол-во и брутто</v>
      </c>
      <c r="BB187" s="107">
        <v>2509.92</v>
      </c>
      <c r="BC187" s="125" t="str">
        <f t="shared" si="74"/>
        <v>Требуются кол-во и цена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5"/>
        <v>0</v>
      </c>
    </row>
    <row r="188" spans="1:58" ht="98.1" customHeight="1">
      <c r="A188" s="103" t="str">
        <f t="shared" si="68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6531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46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46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103" t="s">
        <v>34</v>
      </c>
      <c r="U188" s="103" t="str">
        <f>IF(A188&lt;&gt;"",_xlfn.XLOOKUP(A188,'1C'!A:A,'1C'!K:K,_xlfn.XLOOKUP(C188,'1C'!W:W,'1C'!K:K,"",0),0),"")</f>
        <v>Унисекс</v>
      </c>
      <c r="V188" s="99" t="str">
        <f>_xlfn.XLOOKUP($A188,Лист1!$A:$A,Лист1!G:G,"",0)</f>
        <v/>
      </c>
      <c r="Y188" s="99" t="str">
        <f>_xlfn.XLOOKUP($A188,Лист1!$A:$A,Лист1!H:H,"",0)</f>
        <v/>
      </c>
      <c r="Z188" s="99" t="str">
        <f>_xlfn.XLOOKUP($A188,Лист1!$A:$A,Лист1!I:I,"",0)</f>
        <v/>
      </c>
      <c r="AA188" s="99" t="str">
        <f>_xlfn.XLOOKUP($A188,Лист1!$A:$A,Лист1!J:J,"",0)</f>
        <v/>
      </c>
      <c r="AB188" s="99" t="str">
        <f>_xlfn.XLOOKUP($A188,Лист1!$A:$A,Лист1!K:K,"",0)</f>
        <v/>
      </c>
      <c r="AC188" s="99" t="str">
        <f>_xlfn.XLOOKUP($A188,Лист1!$A:$A,Лист1!L:L,"",0)</f>
        <v/>
      </c>
      <c r="AD188" s="99" t="str">
        <f>_xlfn.XLOOKUP($A188,Лист1!$A:$A,Лист1!M:M,"",0)</f>
        <v/>
      </c>
      <c r="AE188" s="99" t="str">
        <f>_xlfn.XLOOKUP($A188,Лист1!$A:$A,Лист1!N:N,"",0)</f>
        <v/>
      </c>
      <c r="AF188" s="99" t="str">
        <f>_xlfn.XLOOKUP($A188,Лист1!$A:$A,Лист1!O:O,"",0)</f>
        <v/>
      </c>
      <c r="AG188" s="99" t="str">
        <f>_xlfn.XLOOKUP($A188,Лист1!$A:$A,Лист1!P:P,"",0)</f>
        <v/>
      </c>
      <c r="AH188" s="99" t="str">
        <f>_xlfn.XLOOKUP($A188,Лист1!$A:$A,Лист1!Q:Q,"",0)</f>
        <v/>
      </c>
      <c r="AT188" s="103" t="str">
        <f t="shared" si="69"/>
        <v/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7"/>
        <v>Италия</v>
      </c>
      <c r="AX188" s="106">
        <f t="shared" si="70"/>
        <v>0.1</v>
      </c>
      <c r="AY188" s="103">
        <f t="shared" si="71"/>
        <v>0.15000000000000002</v>
      </c>
      <c r="AZ188" s="103" t="str">
        <f t="shared" si="72"/>
        <v>Требуются кол-во и нетто</v>
      </c>
      <c r="BA188" s="103" t="str">
        <f t="shared" si="73"/>
        <v>Требуются кол-во и брутто</v>
      </c>
      <c r="BB188" s="107">
        <v>2509.92</v>
      </c>
      <c r="BC188" s="125" t="str">
        <f t="shared" si="74"/>
        <v>Требуются кол-во и цена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5"/>
        <v>0</v>
      </c>
    </row>
    <row r="189" spans="1:58" ht="98.1" customHeight="1">
      <c r="A189" s="103" t="str">
        <f t="shared" si="68"/>
        <v>775611257</v>
      </c>
      <c r="B189" s="98" t="str">
        <f>_xlfn.LET(_xlpm.model,MID(_xlfn.XLOOKUP(C189,'1C'!W:W,'1C'!B:B,"new",0),1,7),_xlpm.color,IF(L189&lt;&gt;"",_xlfn.XLOOKUP(L189,Colors!A:A,Colors!B:B,"new",0),"требуется цвет"),IF(C189&lt;&gt;"",_xlfn.XLOOKUP(A189,'1C'!A:A,'1C'!B:B,IF(_xlpm.model&lt;&gt;"new",_xlpm.model&amp;_xlpm.color,"new")),""))</f>
        <v>02-613-54</v>
      </c>
      <c r="C189" s="104" t="s">
        <v>6646</v>
      </c>
      <c r="D189" s="103" t="str">
        <f>IF(A189&lt;&gt;"",_xlfn.XLOOKUP(C189,'1C'!W:W,'1C'!X:X,"",0),"")</f>
        <v>TRUCKER CAP HIKING</v>
      </c>
      <c r="E189" s="103" t="str">
        <f>IF(F189&lt;&gt;"",IFERROR(VLOOKUP(F189,Категории!A:B,2,0),""),"Требуется категория")</f>
        <v>Бейсболки</v>
      </c>
      <c r="F189" s="103" t="str">
        <f>IF(A189&lt;&gt;"",IF(BD189&gt;0,_xlfn.XLOOKUP(A189,'1C'!A:A,'1C'!J:J,"",0),_xlfn.XLOOKUP(C189,'1C'!W:W,'1C'!J:J,"",0)),"")</f>
        <v>Бейсболка с сеточкой</v>
      </c>
      <c r="G189" s="103" t="str">
        <f>IF(C189&lt;&gt;"",IF(BD189&gt;0,_xlfn.XLOOKUP(A189,'1C'!A:A,'1C'!L:L,"",0),_xlfn.XLOOKUP(C189,'1C'!W:W,'1C'!L:L,"",0)),"")</f>
        <v>Stetson</v>
      </c>
      <c r="H189" s="103" t="str">
        <f>IF(A189&lt;&gt;"",_xlfn.XLOOKUP(A189,'1C'!A:A,'1C'!M:M,_xlfn.XLOOKUP(C189,'1C'!W:W,'1C'!M:M,"",0),0),"")</f>
        <v>всесезон</v>
      </c>
      <c r="I189"/>
      <c r="J189" s="103" t="str">
        <f>_xlfn.LET(_xlpm.itemName,_xlfn.XLOOKUP(A189,'1C'!A:A,'1C'!D:D,"",0),IFERROR(MID(_xlpm.itemName,FIND(" ",_xlpm.itemName)+1,FIND("арт.",_xlpm.itemName)-(FIND(" ",_xlpm.itemName)+2)),""))</f>
        <v>STETSON</v>
      </c>
      <c r="K189" s="108" t="s">
        <v>603</v>
      </c>
      <c r="L189" s="146" t="str">
        <f>IF(K189&lt;&gt;"",IFERROR(VLOOKUP(A189,'1C'!A:X,8,0),IFERROR(VLOOKUP(K189,Colors!D:E,2,0),"")),"")</f>
        <v>бежевый / серый</v>
      </c>
      <c r="M189" s="103" t="str">
        <f>IF(K189&lt;&gt;"",_xlfn.XLOOKUP(A189,'1C'!A:A,'1C'!R:R,"",0),"")</f>
        <v>бежевый</v>
      </c>
      <c r="Q189" s="146" t="str">
        <f>IF(A189&lt;&gt;"",_xlfn.XLOOKUP(A189,'1C'!A:A,'1C'!I:I,_xlfn.XLOOKUP(C189,'1C'!W:W,'1C'!I:I,"",0),0),"")</f>
        <v>100% хлопок / Подклад: 100% хлопок</v>
      </c>
      <c r="S189" s="103" t="str">
        <f>_xlfn.LET(_xlpm.RES,IF(A189&lt;&gt;"",_xlfn.XLOOKUP(A189,'1C'!A:A,'1C'!N:N,_xlfn.XLOOKUP(C189,'1C'!W:W,'1C'!N:N,"",0),0),""),IF(_xlpm.RES=0,"",_xlpm.RES))</f>
        <v>хлопковые</v>
      </c>
      <c r="T189" s="99" t="s">
        <v>15</v>
      </c>
      <c r="U189" s="103" t="str">
        <f>IF(A189&lt;&gt;"",_xlfn.XLOOKUP(A189,'1C'!A:A,'1C'!K:K,_xlfn.XLOOKUP(C189,'1C'!W:W,'1C'!K:K,"",0),0),"")</f>
        <v>Унисекс</v>
      </c>
      <c r="V189" s="99" t="str">
        <f>_xlfn.XLOOKUP($A189,Лист1!$A:$A,Лист1!G:G,"",0)</f>
        <v/>
      </c>
      <c r="Y189" s="99" t="str">
        <f>_xlfn.XLOOKUP($A189,Лист1!$A:$A,Лист1!H:H,"",0)</f>
        <v/>
      </c>
      <c r="Z189" s="99" t="str">
        <f>_xlfn.XLOOKUP($A189,Лист1!$A:$A,Лист1!I:I,"",0)</f>
        <v/>
      </c>
      <c r="AA189" s="99" t="str">
        <f>_xlfn.XLOOKUP($A189,Лист1!$A:$A,Лист1!J:J,"",0)</f>
        <v/>
      </c>
      <c r="AB189" s="99" t="str">
        <f>_xlfn.XLOOKUP($A189,Лист1!$A:$A,Лист1!K:K,"",0)</f>
        <v/>
      </c>
      <c r="AC189" s="99" t="str">
        <f>_xlfn.XLOOKUP($A189,Лист1!$A:$A,Лист1!L:L,"",0)</f>
        <v/>
      </c>
      <c r="AD189" s="99" t="str">
        <f>_xlfn.XLOOKUP($A189,Лист1!$A:$A,Лист1!M:M,"",0)</f>
        <v/>
      </c>
      <c r="AE189" s="99" t="str">
        <f>_xlfn.XLOOKUP($A189,Лист1!$A:$A,Лист1!N:N,"",0)</f>
        <v/>
      </c>
      <c r="AF189" s="99" t="str">
        <f>_xlfn.XLOOKUP($A189,Лист1!$A:$A,Лист1!O:O,"",0)</f>
        <v/>
      </c>
      <c r="AG189" s="99" t="str">
        <f>_xlfn.XLOOKUP($A189,Лист1!$A:$A,Лист1!P:P,"",0)</f>
        <v/>
      </c>
      <c r="AH189" s="99" t="str">
        <f>_xlfn.XLOOKUP($A189,Лист1!$A:$A,Лист1!Q:Q,"",0)</f>
        <v/>
      </c>
      <c r="AT189" s="103" t="str">
        <f t="shared" si="69"/>
        <v/>
      </c>
      <c r="AU189" s="103" t="str">
        <f>IF(A189&lt;&gt;"",_xlfn.XLOOKUP(_xlfn.XLOOKUP(A189,'1C'!A:A,'1C'!O:O,_xlfn.XLOOKUP(C189,'1C'!W:W,'1C'!O:O,"",0),0),Settings!N:N,Settings!O:O,"",0),"")</f>
        <v>CN</v>
      </c>
      <c r="AV189" s="103" t="str">
        <f ca="1">IF(AU189&lt;&gt;"",VLOOKUP(AU189,INDIRECT(SUBSTITUTE(IF(ISNUMBER(IFERROR(VALUE(LEFT(J189,1)),FALSE)),"_"&amp;J189,J189),"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9" s="103" t="str">
        <f ca="1">IF(AU189&lt;&gt;"",VLOOKUP(AU189,INDIRECT(SUBSTITUTE(IF(ISNUMBER(IFERROR(VALUE(LEFT(J189,1)),FALSE)),"_"&amp;J189,J189)," ","")&amp;"Manufactures"),2,0),"Требуется код страны")</f>
        <v>Китай</v>
      </c>
      <c r="AX189" s="106">
        <f t="shared" si="70"/>
        <v>0.1</v>
      </c>
      <c r="AY189" s="103">
        <f t="shared" si="71"/>
        <v>0.15000000000000002</v>
      </c>
      <c r="AZ189" s="103" t="str">
        <f t="shared" si="72"/>
        <v>Требуются кол-во и нетто</v>
      </c>
      <c r="BA189" s="103" t="str">
        <f t="shared" si="73"/>
        <v>Требуются кол-во и брутто</v>
      </c>
      <c r="BB189" s="107">
        <v>1005.75</v>
      </c>
      <c r="BC189" s="125" t="str">
        <f t="shared" si="74"/>
        <v>Требуются кол-во и цена</v>
      </c>
      <c r="BD189" s="98">
        <f>IF(A189&lt;&gt;"",IF(_xlfn.XLOOKUP(A189,'1C'!A:A,'1C'!A:A,0,0)&gt;0,1,0),"")</f>
        <v>1</v>
      </c>
      <c r="BE189" s="148">
        <f>IF(C189&lt;&gt;"",IF(_xlfn.XLOOKUP(TEXT(C189,"###"),'1C'!W:W,'1C'!D:D,0,0)&gt;0,0,1),"")</f>
        <v>0</v>
      </c>
      <c r="BF189" s="98">
        <f t="shared" si="75"/>
        <v>0</v>
      </c>
    </row>
    <row r="190" spans="1:58" ht="98.1" customHeight="1">
      <c r="A190" s="103" t="str">
        <f t="shared" si="68"/>
        <v>775611337</v>
      </c>
      <c r="B190" s="98" t="str">
        <f>_xlfn.LET(_xlpm.model,MID(_xlfn.XLOOKUP(C190,'1C'!W:W,'1C'!B:B,"new",0),1,7),_xlpm.color,IF(L190&lt;&gt;"",_xlfn.XLOOKUP(L190,Colors!A:A,Colors!B:B,"new",0),"требуется цвет"),IF(C190&lt;&gt;"",_xlfn.XLOOKUP(A190,'1C'!A:A,'1C'!B:B,IF(_xlpm.model&lt;&gt;"new",_xlpm.model&amp;_xlpm.color,"new")),""))</f>
        <v>02-614-54</v>
      </c>
      <c r="C190" s="104" t="s">
        <v>6647</v>
      </c>
      <c r="D190" s="103" t="str">
        <f>IF(A190&lt;&gt;"",_xlfn.XLOOKUP(C190,'1C'!W:W,'1C'!X:X,"",0),"")</f>
        <v>TRUCKER CAP ANIMAL NATURE</v>
      </c>
      <c r="E190" s="103" t="str">
        <f>IF(F190&lt;&gt;"",IFERROR(VLOOKUP(F190,Категории!A:B,2,0),""),"Требуется категория")</f>
        <v>Бейсболки</v>
      </c>
      <c r="F190" s="103" t="str">
        <f>IF(A190&lt;&gt;"",IF(BD190&gt;0,_xlfn.XLOOKUP(A190,'1C'!A:A,'1C'!J:J,"",0),_xlfn.XLOOKUP(C190,'1C'!W:W,'1C'!J:J,"",0)),"")</f>
        <v>Бейсболка с сеточкой</v>
      </c>
      <c r="G190" s="103" t="str">
        <f>IF(C190&lt;&gt;"",IF(BD190&gt;0,_xlfn.XLOOKUP(A190,'1C'!A:A,'1C'!L:L,"",0),_xlfn.XLOOKUP(C190,'1C'!W:W,'1C'!L:L,"",0)),"")</f>
        <v>Stetson</v>
      </c>
      <c r="H190" s="103" t="str">
        <f>IF(A190&lt;&gt;"",_xlfn.XLOOKUP(A190,'1C'!A:A,'1C'!M:M,_xlfn.XLOOKUP(C190,'1C'!W:W,'1C'!M:M,"",0),0),"")</f>
        <v>всесезон</v>
      </c>
      <c r="I190"/>
      <c r="J190" s="103" t="str">
        <f>_xlfn.LET(_xlpm.itemName,_xlfn.XLOOKUP(A190,'1C'!A:A,'1C'!D:D,"",0),IFERROR(MID(_xlpm.itemName,FIND(" ",_xlpm.itemName)+1,FIND("арт.",_xlpm.itemName)-(FIND(" ",_xlpm.itemName)+2)),""))</f>
        <v>STETSON</v>
      </c>
      <c r="K190" s="108" t="s">
        <v>653</v>
      </c>
      <c r="L190" s="146" t="str">
        <f>IF(K190&lt;&gt;"",IFERROR(VLOOKUP(A190,'1C'!A:X,8,0),IFERROR(VLOOKUP(K190,Colors!D:E,2,0),"")),"")</f>
        <v>бежевый / серый</v>
      </c>
      <c r="M190" s="103" t="str">
        <f>IF(K190&lt;&gt;"",_xlfn.XLOOKUP(A190,'1C'!A:A,'1C'!R:R,"",0),"")</f>
        <v>бежевый</v>
      </c>
      <c r="Q190" s="146" t="str">
        <f>IF(A190&lt;&gt;"",_xlfn.XLOOKUP(A190,'1C'!A:A,'1C'!I:I,_xlfn.XLOOKUP(C190,'1C'!W:W,'1C'!I:I,"",0),0),"")</f>
        <v>100% хлопок / Подклад: 100% хлопок</v>
      </c>
      <c r="S190" s="103" t="str">
        <f>_xlfn.LET(_xlpm.RES,IF(A190&lt;&gt;"",_xlfn.XLOOKUP(A190,'1C'!A:A,'1C'!N:N,_xlfn.XLOOKUP(C190,'1C'!W:W,'1C'!N:N,"",0),0),""),IF(_xlpm.RES=0,"",_xlpm.RES))</f>
        <v>хлопковые</v>
      </c>
      <c r="T190" s="99" t="s">
        <v>15</v>
      </c>
      <c r="U190" s="103" t="str">
        <f>IF(A190&lt;&gt;"",_xlfn.XLOOKUP(A190,'1C'!A:A,'1C'!K:K,_xlfn.XLOOKUP(C190,'1C'!W:W,'1C'!K:K,"",0),0),"")</f>
        <v>Унисекс</v>
      </c>
      <c r="V190" s="99" t="str">
        <f>_xlfn.XLOOKUP($A190,Лист1!$A:$A,Лист1!G:G,"",0)</f>
        <v/>
      </c>
      <c r="Y190" s="99" t="str">
        <f>_xlfn.XLOOKUP($A190,Лист1!$A:$A,Лист1!H:H,"",0)</f>
        <v/>
      </c>
      <c r="Z190" s="99" t="str">
        <f>_xlfn.XLOOKUP($A190,Лист1!$A:$A,Лист1!I:I,"",0)</f>
        <v/>
      </c>
      <c r="AA190" s="99" t="str">
        <f>_xlfn.XLOOKUP($A190,Лист1!$A:$A,Лист1!J:J,"",0)</f>
        <v/>
      </c>
      <c r="AB190" s="99" t="str">
        <f>_xlfn.XLOOKUP($A190,Лист1!$A:$A,Лист1!K:K,"",0)</f>
        <v/>
      </c>
      <c r="AC190" s="99" t="str">
        <f>_xlfn.XLOOKUP($A190,Лист1!$A:$A,Лист1!L:L,"",0)</f>
        <v/>
      </c>
      <c r="AD190" s="99" t="str">
        <f>_xlfn.XLOOKUP($A190,Лист1!$A:$A,Лист1!M:M,"",0)</f>
        <v/>
      </c>
      <c r="AE190" s="99" t="str">
        <f>_xlfn.XLOOKUP($A190,Лист1!$A:$A,Лист1!N:N,"",0)</f>
        <v/>
      </c>
      <c r="AF190" s="99" t="str">
        <f>_xlfn.XLOOKUP($A190,Лист1!$A:$A,Лист1!O:O,"",0)</f>
        <v/>
      </c>
      <c r="AG190" s="99" t="str">
        <f>_xlfn.XLOOKUP($A190,Лист1!$A:$A,Лист1!P:P,"",0)</f>
        <v/>
      </c>
      <c r="AH190" s="99" t="str">
        <f>_xlfn.XLOOKUP($A190,Лист1!$A:$A,Лист1!Q:Q,"",0)</f>
        <v/>
      </c>
      <c r="AT190" s="103" t="str">
        <f t="shared" si="69"/>
        <v/>
      </c>
      <c r="AU190" s="103" t="str">
        <f>IF(A190&lt;&gt;"",_xlfn.XLOOKUP(_xlfn.XLOOKUP(A190,'1C'!A:A,'1C'!O:O,_xlfn.XLOOKUP(C190,'1C'!W:W,'1C'!O:O,"",0),0),Settings!N:N,Settings!O:O,"",0),"")</f>
        <v>CN</v>
      </c>
      <c r="AV190" s="103" t="str">
        <f ca="1">IF(AU190&lt;&gt;"",VLOOKUP(AU190,INDIRECT(SUBSTITUTE(IF(ISNUMBER(IFERROR(VALUE(LEFT(J190,1)),FALSE)),"_"&amp;J190,J190),"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0" s="103" t="str">
        <f ca="1">IF(AU190&lt;&gt;"",VLOOKUP(AU190,INDIRECT(SUBSTITUTE(IF(ISNUMBER(IFERROR(VALUE(LEFT(J190,1)),FALSE)),"_"&amp;J190,J190)," ","")&amp;"Manufactures"),2,0),"Требуется код страны")</f>
        <v>Китай</v>
      </c>
      <c r="AX190" s="106">
        <f t="shared" si="70"/>
        <v>0.1</v>
      </c>
      <c r="AY190" s="103">
        <f t="shared" si="71"/>
        <v>0.15000000000000002</v>
      </c>
      <c r="AZ190" s="103" t="str">
        <f t="shared" si="72"/>
        <v>Требуются кол-во и нетто</v>
      </c>
      <c r="BA190" s="103" t="str">
        <f t="shared" si="73"/>
        <v>Требуются кол-во и брутто</v>
      </c>
      <c r="BB190" s="107">
        <v>1005.75</v>
      </c>
      <c r="BC190" s="125" t="str">
        <f t="shared" si="74"/>
        <v>Требуются кол-во и цена</v>
      </c>
      <c r="BD190" s="98">
        <f>IF(A190&lt;&gt;"",IF(_xlfn.XLOOKUP(A190,'1C'!A:A,'1C'!A:A,0,0)&gt;0,1,0),"")</f>
        <v>1</v>
      </c>
      <c r="BE190" s="148">
        <f>IF(C190&lt;&gt;"",IF(_xlfn.XLOOKUP(TEXT(C190,"###"),'1C'!W:W,'1C'!D:D,0,0)&gt;0,0,1),"")</f>
        <v>0</v>
      </c>
      <c r="BF190" s="98">
        <f t="shared" si="75"/>
        <v>0</v>
      </c>
    </row>
    <row r="191" spans="1:58" ht="98.1" customHeight="1">
      <c r="A191" s="103" t="str">
        <f t="shared" si="68"/>
        <v>775611428</v>
      </c>
      <c r="B191" s="98" t="str">
        <f>_xlfn.LET(_xlpm.model,MID(_xlfn.XLOOKUP(C191,'1C'!W:W,'1C'!B:B,"new",0),1,7),_xlpm.color,IF(L191&lt;&gt;"",_xlfn.XLOOKUP(L191,Colors!A:A,Colors!B:B,"new",0),"требуется цвет"),IF(C191&lt;&gt;"",_xlfn.XLOOKUP(A191,'1C'!A:A,'1C'!B:B,IF(_xlpm.model&lt;&gt;"new",_xlpm.model&amp;_xlpm.color,"new")),""))</f>
        <v>02-615-13</v>
      </c>
      <c r="C191" s="104" t="s">
        <v>6648</v>
      </c>
      <c r="D191" s="103" t="str">
        <f>IF(A191&lt;&gt;"",_xlfn.XLOOKUP(C191,'1C'!W:W,'1C'!X:X,"",0),"")</f>
        <v>TRUCKER CAP CANOE</v>
      </c>
      <c r="E191" s="103" t="str">
        <f>IF(F191&lt;&gt;"",IFERROR(VLOOKUP(F191,Категории!A:B,2,0),""),"Требуется категория")</f>
        <v>Бейсболки</v>
      </c>
      <c r="F191" s="103" t="str">
        <f>IF(A191&lt;&gt;"",IF(BD191&gt;0,_xlfn.XLOOKUP(A191,'1C'!A:A,'1C'!J:J,"",0),_xlfn.XLOOKUP(C191,'1C'!W:W,'1C'!J:J,"",0)),"")</f>
        <v>Бейсболка с сеточкой</v>
      </c>
      <c r="G191" s="103" t="str">
        <f>IF(C191&lt;&gt;"",IF(BD191&gt;0,_xlfn.XLOOKUP(A191,'1C'!A:A,'1C'!L:L,"",0),_xlfn.XLOOKUP(C191,'1C'!W:W,'1C'!L:L,"",0)),"")</f>
        <v>Stetson</v>
      </c>
      <c r="H191" s="103" t="str">
        <f>IF(A191&lt;&gt;"",_xlfn.XLOOKUP(A191,'1C'!A:A,'1C'!M:M,_xlfn.XLOOKUP(C191,'1C'!W:W,'1C'!M:M,"",0),0),"")</f>
        <v>всесезон</v>
      </c>
      <c r="I191"/>
      <c r="J191" s="103" t="str">
        <f>_xlfn.LET(_xlpm.itemName,_xlfn.XLOOKUP(A191,'1C'!A:A,'1C'!D:D,"",0),IFERROR(MID(_xlpm.itemName,FIND(" ",_xlpm.itemName)+1,FIND("арт.",_xlpm.itemName)-(FIND(" ",_xlpm.itemName)+2)),""))</f>
        <v>STETSON</v>
      </c>
      <c r="K191" s="108" t="s">
        <v>662</v>
      </c>
      <c r="L191" s="146" t="str">
        <f>IF(K191&lt;&gt;"",IFERROR(VLOOKUP(A191,'1C'!A:X,8,0),IFERROR(VLOOKUP(K191,Colors!D:E,2,0),"")),"")</f>
        <v>оранжевый / синий</v>
      </c>
      <c r="M191" s="103" t="str">
        <f>IF(K191&lt;&gt;"",_xlfn.XLOOKUP(A191,'1C'!A:A,'1C'!R:R,"",0),"")</f>
        <v>оранжевый</v>
      </c>
      <c r="Q191" s="146" t="str">
        <f>IF(A191&lt;&gt;"",_xlfn.XLOOKUP(A191,'1C'!A:A,'1C'!I:I,_xlfn.XLOOKUP(C191,'1C'!W:W,'1C'!I:I,"",0),0),"")</f>
        <v>100% хлопок / Подклад: 100% хлопок</v>
      </c>
      <c r="S191" s="103" t="str">
        <f>_xlfn.LET(_xlpm.RES,IF(A191&lt;&gt;"",_xlfn.XLOOKUP(A191,'1C'!A:A,'1C'!N:N,_xlfn.XLOOKUP(C191,'1C'!W:W,'1C'!N:N,"",0),0),""),IF(_xlpm.RES=0,"",_xlpm.RES))</f>
        <v>хлопковые</v>
      </c>
      <c r="T191" s="99" t="s">
        <v>15</v>
      </c>
      <c r="U191" s="103" t="str">
        <f>IF(A191&lt;&gt;"",_xlfn.XLOOKUP(A191,'1C'!A:A,'1C'!K:K,_xlfn.XLOOKUP(C191,'1C'!W:W,'1C'!K:K,"",0),0),"")</f>
        <v>Унисекс</v>
      </c>
      <c r="V191" s="99" t="str">
        <f>_xlfn.XLOOKUP($A191,Лист1!$A:$A,Лист1!G:G,"",0)</f>
        <v/>
      </c>
      <c r="Y191" s="99" t="str">
        <f>_xlfn.XLOOKUP($A191,Лист1!$A:$A,Лист1!H:H,"",0)</f>
        <v/>
      </c>
      <c r="Z191" s="99" t="str">
        <f>_xlfn.XLOOKUP($A191,Лист1!$A:$A,Лист1!I:I,"",0)</f>
        <v/>
      </c>
      <c r="AA191" s="99" t="str">
        <f>_xlfn.XLOOKUP($A191,Лист1!$A:$A,Лист1!J:J,"",0)</f>
        <v/>
      </c>
      <c r="AB191" s="99" t="str">
        <f>_xlfn.XLOOKUP($A191,Лист1!$A:$A,Лист1!K:K,"",0)</f>
        <v/>
      </c>
      <c r="AC191" s="99" t="str">
        <f>_xlfn.XLOOKUP($A191,Лист1!$A:$A,Лист1!L:L,"",0)</f>
        <v/>
      </c>
      <c r="AD191" s="99" t="str">
        <f>_xlfn.XLOOKUP($A191,Лист1!$A:$A,Лист1!M:M,"",0)</f>
        <v/>
      </c>
      <c r="AE191" s="99" t="str">
        <f>_xlfn.XLOOKUP($A191,Лист1!$A:$A,Лист1!N:N,"",0)</f>
        <v/>
      </c>
      <c r="AF191" s="99" t="str">
        <f>_xlfn.XLOOKUP($A191,Лист1!$A:$A,Лист1!O:O,"",0)</f>
        <v/>
      </c>
      <c r="AG191" s="99" t="str">
        <f>_xlfn.XLOOKUP($A191,Лист1!$A:$A,Лист1!P:P,"",0)</f>
        <v/>
      </c>
      <c r="AH191" s="99" t="str">
        <f>_xlfn.XLOOKUP($A191,Лист1!$A:$A,Лист1!Q:Q,"",0)</f>
        <v/>
      </c>
      <c r="AT191" s="103" t="str">
        <f t="shared" si="69"/>
        <v/>
      </c>
      <c r="AU191" s="103" t="str">
        <f>IF(A191&lt;&gt;"",_xlfn.XLOOKUP(_xlfn.XLOOKUP(A191,'1C'!A:A,'1C'!O:O,_xlfn.XLOOKUP(C191,'1C'!W:W,'1C'!O:O,"",0),0),Settings!N:N,Settings!O:O,"",0),"")</f>
        <v>CN</v>
      </c>
      <c r="AV191" s="103" t="str">
        <f ca="1">IF(AU191&lt;&gt;"",VLOOKUP(AU191,INDIRECT(SUBSTITUTE(IF(ISNUMBER(IFERROR(VALUE(LEFT(J191,1)),FALSE)),"_"&amp;J191,J191),"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1" s="103" t="str">
        <f ca="1">IF(AU191&lt;&gt;"",VLOOKUP(AU191,INDIRECT(SUBSTITUTE(IF(ISNUMBER(IFERROR(VALUE(LEFT(J191,1)),FALSE)),"_"&amp;J191,J191)," ","")&amp;"Manufactures"),2,0),"Требуется код страны")</f>
        <v>Китай</v>
      </c>
      <c r="AX191" s="106">
        <f t="shared" si="70"/>
        <v>0.1</v>
      </c>
      <c r="AY191" s="103">
        <f t="shared" si="71"/>
        <v>0.15000000000000002</v>
      </c>
      <c r="AZ191" s="103" t="str">
        <f t="shared" si="72"/>
        <v>Требуются кол-во и нетто</v>
      </c>
      <c r="BA191" s="103" t="str">
        <f t="shared" si="73"/>
        <v>Требуются кол-во и брутто</v>
      </c>
      <c r="BB191" s="107">
        <v>1005.75</v>
      </c>
      <c r="BC191" s="125" t="str">
        <f t="shared" si="74"/>
        <v>Требуются кол-во и цена</v>
      </c>
      <c r="BD191" s="98">
        <f>IF(A191&lt;&gt;"",IF(_xlfn.XLOOKUP(A191,'1C'!A:A,'1C'!A:A,0,0)&gt;0,1,0),"")</f>
        <v>1</v>
      </c>
      <c r="BE191" s="148">
        <f>IF(C191&lt;&gt;"",IF(_xlfn.XLOOKUP(TEXT(C191,"###"),'1C'!W:W,'1C'!D:D,0,0)&gt;0,0,1),"")</f>
        <v>0</v>
      </c>
      <c r="BF191" s="98">
        <f t="shared" si="75"/>
        <v>0</v>
      </c>
    </row>
    <row r="192" spans="1:58" ht="98.1" customHeight="1">
      <c r="A192" s="103" t="str">
        <f t="shared" si="68"/>
        <v>66111051</v>
      </c>
      <c r="B192" s="98" t="str">
        <f>_xlfn.LET(_xlpm.model,MID(_xlfn.XLOOKUP(C192,'1C'!W:W,'1C'!B:B,"new",0),1,7),_xlpm.color,IF(L192&lt;&gt;"",_xlfn.XLOOKUP(L192,Colors!A:A,Colors!B:B,"new",0),"требуется цвет"),IF(C192&lt;&gt;"",_xlfn.XLOOKUP(A192,'1C'!A:A,'1C'!B:B,IF(_xlpm.model&lt;&gt;"new",_xlpm.model&amp;_xlpm.color,"new")),""))</f>
        <v>02-201-09</v>
      </c>
      <c r="C192" s="104" t="s">
        <v>6649</v>
      </c>
      <c r="D192" s="103" t="str">
        <f>IF(A192&lt;&gt;"",_xlfn.XLOOKUP(C192,'1C'!W:W,'1C'!X:X,"",0),"")</f>
        <v>TEXAS COTTON</v>
      </c>
      <c r="E192" s="103" t="str">
        <f>IF(F192&lt;&gt;"",IFERROR(VLOOKUP(F192,Категории!A:B,2,0),""),"Требуется категория")</f>
        <v>Кепки</v>
      </c>
      <c r="F192" s="103" t="str">
        <f>IF(A192&lt;&gt;"",IF(BD192&gt;0,_xlfn.XLOOKUP(A192,'1C'!A:A,'1C'!J:J,"",0),_xlfn.XLOOKUP(C192,'1C'!W:W,'1C'!J:J,"",0)),"")</f>
        <v>Кепка уточка</v>
      </c>
      <c r="G192" s="103" t="str">
        <f>IF(C192&lt;&gt;"",IF(BD192&gt;0,_xlfn.XLOOKUP(A192,'1C'!A:A,'1C'!L:L,"",0),_xlfn.XLOOKUP(C192,'1C'!W:W,'1C'!L:L,"",0)),"")</f>
        <v>Stetson</v>
      </c>
      <c r="H192" s="103" t="str">
        <f>IF(A192&lt;&gt;"",_xlfn.XLOOKUP(A192,'1C'!A:A,'1C'!M:M,_xlfn.XLOOKUP(C192,'1C'!W:W,'1C'!M:M,"",0),0),"")</f>
        <v>всесезон</v>
      </c>
      <c r="I192"/>
      <c r="J192" s="103" t="str">
        <f>_xlfn.LET(_xlpm.itemName,_xlfn.XLOOKUP(A192,'1C'!A:A,'1C'!D:D,"",0),IFERROR(MID(_xlpm.itemName,FIND(" ",_xlpm.itemName)+1,FIND("арт.",_xlpm.itemName)-(FIND(" ",_xlpm.itemName)+2)),""))</f>
        <v>STETSON</v>
      </c>
      <c r="K192" s="108" t="s">
        <v>6650</v>
      </c>
      <c r="L192" s="146" t="str">
        <f>IF(K192&lt;&gt;"",IFERROR(VLOOKUP(A192,'1C'!A:X,8,0),IFERROR(VLOOKUP(K192,Colors!D:E,2,0),"")),"")</f>
        <v>черный</v>
      </c>
      <c r="M192" s="103" t="str">
        <f>IF(K192&lt;&gt;"",_xlfn.XLOOKUP(A192,'1C'!A:A,'1C'!R:R,"",0),"")</f>
        <v>черный</v>
      </c>
      <c r="Q192" s="146" t="str">
        <f>IF(A192&lt;&gt;"",_xlfn.XLOOKUP(A192,'1C'!A:A,'1C'!I:I,_xlfn.XLOOKUP(C192,'1C'!W:W,'1C'!I:I,"",0),0),"")</f>
        <v>100% хлопок / Подклад: 100% хлопок</v>
      </c>
      <c r="S192" s="103" t="str">
        <f>_xlfn.LET(_xlpm.RES,IF(A192&lt;&gt;"",_xlfn.XLOOKUP(A192,'1C'!A:A,'1C'!N:N,_xlfn.XLOOKUP(C192,'1C'!W:W,'1C'!N:N,"",0),0),""),IF(_xlpm.RES=0,"",_xlpm.RES))</f>
        <v>хлопковые</v>
      </c>
      <c r="T192" s="99" t="s">
        <v>15</v>
      </c>
      <c r="U192" s="103" t="str">
        <f>IF(A192&lt;&gt;"",_xlfn.XLOOKUP(A192,'1C'!A:A,'1C'!K:K,_xlfn.XLOOKUP(C192,'1C'!W:W,'1C'!K:K,"",0),0),"")</f>
        <v>Унисекс</v>
      </c>
      <c r="V192" s="99" t="str">
        <f>_xlfn.XLOOKUP($A192,Лист1!$A:$A,Лист1!G:G,"",0)</f>
        <v/>
      </c>
      <c r="Y192" s="99" t="str">
        <f>_xlfn.XLOOKUP($A192,Лист1!$A:$A,Лист1!H:H,"",0)</f>
        <v/>
      </c>
      <c r="Z192" s="99" t="str">
        <f>_xlfn.XLOOKUP($A192,Лист1!$A:$A,Лист1!I:I,"",0)</f>
        <v/>
      </c>
      <c r="AA192" s="99" t="str">
        <f>_xlfn.XLOOKUP($A192,Лист1!$A:$A,Лист1!J:J,"",0)</f>
        <v/>
      </c>
      <c r="AB192" s="99" t="str">
        <f>_xlfn.XLOOKUP($A192,Лист1!$A:$A,Лист1!K:K,"",0)</f>
        <v/>
      </c>
      <c r="AC192" s="99" t="str">
        <f>_xlfn.XLOOKUP($A192,Лист1!$A:$A,Лист1!L:L,"",0)</f>
        <v/>
      </c>
      <c r="AD192" s="99" t="str">
        <f>_xlfn.XLOOKUP($A192,Лист1!$A:$A,Лист1!M:M,"",0)</f>
        <v/>
      </c>
      <c r="AE192" s="99" t="str">
        <f>_xlfn.XLOOKUP($A192,Лист1!$A:$A,Лист1!N:N,"",0)</f>
        <v/>
      </c>
      <c r="AF192" s="99" t="str">
        <f>_xlfn.XLOOKUP($A192,Лист1!$A:$A,Лист1!O:O,"",0)</f>
        <v/>
      </c>
      <c r="AG192" s="99" t="str">
        <f>_xlfn.XLOOKUP($A192,Лист1!$A:$A,Лист1!P:P,"",0)</f>
        <v/>
      </c>
      <c r="AH192" s="99" t="str">
        <f>_xlfn.XLOOKUP($A192,Лист1!$A:$A,Лист1!Q:Q,"",0)</f>
        <v/>
      </c>
      <c r="AT192" s="103" t="str">
        <f t="shared" si="69"/>
        <v/>
      </c>
      <c r="AU192" s="103" t="str">
        <f>IF(A192&lt;&gt;"",_xlfn.XLOOKUP(_xlfn.XLOOKUP(A192,'1C'!A:A,'1C'!O:O,_xlfn.XLOOKUP(C192,'1C'!W:W,'1C'!O:O,"",0),0),Settings!N:N,Settings!O:O,"",0),"")</f>
        <v>CN</v>
      </c>
      <c r="AV192" s="103" t="str">
        <f ca="1">IF(AU192&lt;&gt;"",VLOOKUP(AU192,INDIRECT(SUBSTITUTE(IF(ISNUMBER(IFERROR(VALUE(LEFT(J192,1)),FALSE)),"_"&amp;J192,J192),"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2" s="103" t="str">
        <f ca="1">IF(AU192&lt;&gt;"",VLOOKUP(AU192,INDIRECT(SUBSTITUTE(IF(ISNUMBER(IFERROR(VALUE(LEFT(J192,1)),FALSE)),"_"&amp;J192,J192)," ","")&amp;"Manufactures"),2,0),"Требуется код страны")</f>
        <v>Китай</v>
      </c>
      <c r="AX192" s="106">
        <f t="shared" si="70"/>
        <v>0.1</v>
      </c>
      <c r="AY192" s="103">
        <f t="shared" si="71"/>
        <v>0.15000000000000002</v>
      </c>
      <c r="AZ192" s="103" t="str">
        <f t="shared" si="72"/>
        <v>Требуются кол-во и нетто</v>
      </c>
      <c r="BA192" s="103" t="str">
        <f t="shared" si="73"/>
        <v>Требуются кол-во и брутто</v>
      </c>
      <c r="BB192" s="107">
        <v>774</v>
      </c>
      <c r="BC192" s="125" t="str">
        <f t="shared" si="74"/>
        <v>Требуются кол-во и цена</v>
      </c>
      <c r="BD192" s="98">
        <f>IF(A192&lt;&gt;"",IF(_xlfn.XLOOKUP(A192,'1C'!A:A,'1C'!A:A,0,0)&gt;0,1,0),"")</f>
        <v>1</v>
      </c>
      <c r="BE192" s="148">
        <f>IF(C192&lt;&gt;"",IF(_xlfn.XLOOKUP(TEXT(C192,"###"),'1C'!W:W,'1C'!D:D,0,0)&gt;0,0,1),"")</f>
        <v>0</v>
      </c>
      <c r="BF192" s="98">
        <f t="shared" si="75"/>
        <v>0</v>
      </c>
    </row>
    <row r="193" spans="3:3" ht="98.1" customHeight="1">
      <c r="C193" s="104" t="s">
        <v>47</v>
      </c>
    </row>
  </sheetData>
  <sheetProtection formatColumns="0" formatRows="0" sort="0" autoFilter="0"/>
  <autoFilter ref="A1:BG188" xr:uid="{00000000-0001-0000-0000-000000000000}">
    <sortState xmlns:xlrd2="http://schemas.microsoft.com/office/spreadsheetml/2017/richdata2" ref="A3:BG188">
      <sortCondition descending="1" ref="BF1:BF89"/>
    </sortState>
  </autoFilter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A2:H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M3:O52 N3:O187 B3:B187 A1:O2 J3:M3 H3:H21 D3:D68 BF1:BF355 A4:O188 A193:O355 A189:H192 J189:O192 P1:BD355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A4:O188 A193:O355 A189:H192 J189:O192 P1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L1:M1048576 N188:N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Q45"/>
  <sheetViews>
    <sheetView tabSelected="1" workbookViewId="0">
      <selection activeCell="C3" sqref="C3"/>
    </sheetView>
  </sheetViews>
  <sheetFormatPr defaultRowHeight="15"/>
  <cols>
    <col min="1" max="1" width="11" style="162" bestFit="1" customWidth="1"/>
    <col min="2" max="2" width="5.7109375" bestFit="1" customWidth="1"/>
    <col min="3" max="3" width="6.28515625" bestFit="1" customWidth="1"/>
    <col min="4" max="4" width="10.140625" bestFit="1" customWidth="1"/>
    <col min="5" max="5" width="5.7109375" bestFit="1" customWidth="1"/>
    <col min="6" max="6" width="6" bestFit="1" customWidth="1"/>
    <col min="7" max="7" width="5.7109375" bestFit="1" customWidth="1"/>
    <col min="8" max="17" width="3" bestFit="1" customWidth="1"/>
  </cols>
  <sheetData>
    <row r="1" spans="1:17">
      <c r="A1" s="162" t="s">
        <v>364</v>
      </c>
      <c r="B1" t="s">
        <v>6651</v>
      </c>
      <c r="C1" t="s">
        <v>6652</v>
      </c>
      <c r="D1" t="s">
        <v>6653</v>
      </c>
      <c r="E1" t="s">
        <v>479</v>
      </c>
      <c r="F1" t="s">
        <v>6654</v>
      </c>
      <c r="G1" t="s">
        <v>6655</v>
      </c>
      <c r="H1">
        <v>55</v>
      </c>
      <c r="I1">
        <v>56</v>
      </c>
      <c r="J1">
        <v>57</v>
      </c>
      <c r="K1">
        <v>58</v>
      </c>
      <c r="L1">
        <v>59</v>
      </c>
      <c r="M1">
        <v>60</v>
      </c>
      <c r="N1">
        <v>61</v>
      </c>
      <c r="O1">
        <v>62</v>
      </c>
      <c r="P1">
        <v>63</v>
      </c>
      <c r="Q1">
        <v>64</v>
      </c>
    </row>
    <row r="2" spans="1:17">
      <c r="A2" s="162">
        <v>859938024</v>
      </c>
      <c r="B2" t="s">
        <v>6655</v>
      </c>
      <c r="C2">
        <v>8</v>
      </c>
      <c r="D2" t="s">
        <v>6533</v>
      </c>
      <c r="E2" t="s">
        <v>651</v>
      </c>
      <c r="F2">
        <v>22.7</v>
      </c>
      <c r="G2">
        <v>8</v>
      </c>
    </row>
    <row r="3" spans="1:17">
      <c r="A3" s="162">
        <v>859937922</v>
      </c>
      <c r="B3" t="s">
        <v>6655</v>
      </c>
      <c r="C3">
        <v>16</v>
      </c>
      <c r="D3" t="s">
        <v>6514</v>
      </c>
      <c r="E3" t="s">
        <v>616</v>
      </c>
      <c r="F3">
        <v>30.4</v>
      </c>
      <c r="G3">
        <v>16</v>
      </c>
    </row>
    <row r="4" spans="1:17">
      <c r="A4" s="162">
        <v>859934533</v>
      </c>
      <c r="B4" t="s">
        <v>6655</v>
      </c>
      <c r="C4">
        <v>6</v>
      </c>
      <c r="D4" t="s">
        <v>6528</v>
      </c>
      <c r="E4" t="s">
        <v>673</v>
      </c>
      <c r="F4">
        <v>22.7</v>
      </c>
      <c r="G4">
        <v>6</v>
      </c>
    </row>
    <row r="5" spans="1:17">
      <c r="A5" s="162">
        <v>775611428</v>
      </c>
      <c r="B5">
        <v>59</v>
      </c>
      <c r="C5">
        <v>60</v>
      </c>
      <c r="D5" t="s">
        <v>6648</v>
      </c>
      <c r="E5" t="s">
        <v>662</v>
      </c>
      <c r="F5">
        <v>13.41</v>
      </c>
      <c r="L5">
        <v>60</v>
      </c>
    </row>
    <row r="6" spans="1:17">
      <c r="A6" s="162">
        <v>68471021</v>
      </c>
      <c r="B6">
        <v>55</v>
      </c>
      <c r="C6">
        <v>2</v>
      </c>
      <c r="D6" t="s">
        <v>6509</v>
      </c>
      <c r="E6" t="s">
        <v>6650</v>
      </c>
      <c r="F6">
        <v>45.8</v>
      </c>
      <c r="H6">
        <v>2</v>
      </c>
      <c r="O6">
        <v>3</v>
      </c>
    </row>
    <row r="7" spans="1:17">
      <c r="A7" s="162">
        <v>6840502355</v>
      </c>
      <c r="B7">
        <v>61</v>
      </c>
      <c r="C7">
        <v>5</v>
      </c>
      <c r="D7" t="s">
        <v>6487</v>
      </c>
      <c r="E7" t="s">
        <v>6656</v>
      </c>
      <c r="F7">
        <v>38.1</v>
      </c>
      <c r="J7">
        <v>2</v>
      </c>
      <c r="L7">
        <v>4</v>
      </c>
      <c r="M7">
        <v>6</v>
      </c>
      <c r="N7">
        <v>15</v>
      </c>
      <c r="Q7">
        <v>11</v>
      </c>
    </row>
    <row r="8" spans="1:17">
      <c r="A8" s="162">
        <v>6840502347</v>
      </c>
      <c r="B8" t="s">
        <v>6655</v>
      </c>
      <c r="C8">
        <v>1</v>
      </c>
      <c r="D8" t="s">
        <v>6487</v>
      </c>
      <c r="E8" t="s">
        <v>6657</v>
      </c>
      <c r="F8">
        <v>38.1</v>
      </c>
      <c r="G8">
        <v>1</v>
      </c>
      <c r="L8">
        <v>7</v>
      </c>
      <c r="N8">
        <v>2</v>
      </c>
      <c r="P8">
        <v>12</v>
      </c>
    </row>
    <row r="9" spans="1:17">
      <c r="A9" s="162">
        <v>359810262</v>
      </c>
      <c r="B9">
        <v>59</v>
      </c>
      <c r="C9">
        <v>3</v>
      </c>
      <c r="D9" t="s">
        <v>6429</v>
      </c>
      <c r="E9" t="s">
        <v>638</v>
      </c>
      <c r="F9">
        <v>57.3</v>
      </c>
      <c r="H9">
        <v>7</v>
      </c>
      <c r="J9">
        <v>4</v>
      </c>
      <c r="L9">
        <v>3</v>
      </c>
      <c r="O9">
        <v>10</v>
      </c>
    </row>
    <row r="10" spans="1:17">
      <c r="A10" s="162">
        <v>189010126</v>
      </c>
      <c r="B10">
        <v>61</v>
      </c>
      <c r="C10">
        <v>1</v>
      </c>
      <c r="D10" t="s">
        <v>6496</v>
      </c>
      <c r="E10" t="s">
        <v>614</v>
      </c>
      <c r="F10">
        <v>49.6</v>
      </c>
      <c r="H10">
        <v>2</v>
      </c>
      <c r="J10">
        <v>1</v>
      </c>
      <c r="N10">
        <v>1</v>
      </c>
      <c r="P10">
        <v>2</v>
      </c>
    </row>
    <row r="11" spans="1:17">
      <c r="A11" s="162">
        <v>16981071</v>
      </c>
      <c r="B11">
        <v>57</v>
      </c>
      <c r="C11">
        <v>2</v>
      </c>
      <c r="D11" t="s">
        <v>6437</v>
      </c>
      <c r="E11" t="s">
        <v>6650</v>
      </c>
      <c r="F11">
        <v>38.1</v>
      </c>
      <c r="H11">
        <v>3</v>
      </c>
      <c r="J11">
        <v>2</v>
      </c>
      <c r="K11">
        <v>6</v>
      </c>
      <c r="L11">
        <v>4</v>
      </c>
      <c r="O11">
        <v>3</v>
      </c>
    </row>
    <row r="12" spans="1:17">
      <c r="A12" s="162">
        <v>6840502333</v>
      </c>
      <c r="B12">
        <v>59</v>
      </c>
      <c r="C12">
        <v>1</v>
      </c>
      <c r="D12" t="s">
        <v>6487</v>
      </c>
      <c r="E12" t="s">
        <v>6658</v>
      </c>
      <c r="F12">
        <v>38.1</v>
      </c>
      <c r="G12">
        <v>4</v>
      </c>
      <c r="J12">
        <v>16</v>
      </c>
      <c r="L12">
        <v>39</v>
      </c>
      <c r="N12">
        <v>1</v>
      </c>
      <c r="O12">
        <v>26</v>
      </c>
    </row>
    <row r="13" spans="1:17">
      <c r="A13" s="162">
        <v>6840502327</v>
      </c>
      <c r="B13">
        <v>57</v>
      </c>
      <c r="C13">
        <v>22</v>
      </c>
      <c r="D13" t="s">
        <v>6487</v>
      </c>
      <c r="E13" t="s">
        <v>6659</v>
      </c>
      <c r="F13">
        <v>38.1</v>
      </c>
      <c r="G13">
        <v>2</v>
      </c>
      <c r="J13">
        <v>25</v>
      </c>
      <c r="K13">
        <v>11</v>
      </c>
      <c r="L13">
        <v>28</v>
      </c>
      <c r="N13">
        <v>28</v>
      </c>
    </row>
    <row r="14" spans="1:17">
      <c r="A14" s="162">
        <v>859938026</v>
      </c>
      <c r="B14" t="s">
        <v>6655</v>
      </c>
      <c r="C14">
        <v>8</v>
      </c>
      <c r="D14" t="s">
        <v>6533</v>
      </c>
      <c r="E14" t="s">
        <v>614</v>
      </c>
      <c r="F14">
        <v>22.7</v>
      </c>
      <c r="G14">
        <v>8</v>
      </c>
    </row>
    <row r="15" spans="1:17">
      <c r="A15" s="162">
        <v>859937968</v>
      </c>
      <c r="B15" t="s">
        <v>6655</v>
      </c>
      <c r="C15">
        <v>16</v>
      </c>
      <c r="D15" t="s">
        <v>6514</v>
      </c>
      <c r="E15" t="s">
        <v>658</v>
      </c>
      <c r="F15">
        <v>30.4</v>
      </c>
      <c r="G15">
        <v>16</v>
      </c>
    </row>
    <row r="16" spans="1:17">
      <c r="A16" s="162">
        <v>859937868</v>
      </c>
      <c r="B16">
        <v>59</v>
      </c>
      <c r="C16">
        <v>6</v>
      </c>
      <c r="D16" t="s">
        <v>6513</v>
      </c>
      <c r="E16" t="s">
        <v>658</v>
      </c>
      <c r="F16">
        <v>30.4</v>
      </c>
      <c r="L16">
        <v>6</v>
      </c>
    </row>
    <row r="17" spans="1:16">
      <c r="A17" s="162">
        <v>859937538</v>
      </c>
      <c r="B17" t="s">
        <v>6655</v>
      </c>
      <c r="C17">
        <v>14</v>
      </c>
      <c r="D17" t="s">
        <v>6530</v>
      </c>
      <c r="E17" t="s">
        <v>641</v>
      </c>
      <c r="F17">
        <v>22.7</v>
      </c>
      <c r="G17">
        <v>14</v>
      </c>
    </row>
    <row r="18" spans="1:16">
      <c r="A18" s="162">
        <v>859937526</v>
      </c>
      <c r="B18" t="s">
        <v>6655</v>
      </c>
      <c r="C18">
        <v>14</v>
      </c>
      <c r="D18" t="s">
        <v>6530</v>
      </c>
      <c r="E18" t="s">
        <v>614</v>
      </c>
      <c r="F18">
        <v>22.7</v>
      </c>
      <c r="G18">
        <v>14</v>
      </c>
    </row>
    <row r="19" spans="1:16">
      <c r="A19" s="162">
        <v>859936562</v>
      </c>
      <c r="B19" t="s">
        <v>6655</v>
      </c>
      <c r="C19">
        <v>10</v>
      </c>
      <c r="D19" t="s">
        <v>6529</v>
      </c>
      <c r="E19" t="s">
        <v>638</v>
      </c>
      <c r="F19">
        <v>22.7</v>
      </c>
      <c r="G19">
        <v>10</v>
      </c>
    </row>
    <row r="20" spans="1:16">
      <c r="A20" s="162">
        <v>859936513</v>
      </c>
      <c r="B20" t="s">
        <v>6655</v>
      </c>
      <c r="C20">
        <v>12</v>
      </c>
      <c r="D20" t="s">
        <v>6529</v>
      </c>
      <c r="E20" t="s">
        <v>622</v>
      </c>
      <c r="F20">
        <v>22.7</v>
      </c>
      <c r="G20">
        <v>12</v>
      </c>
    </row>
    <row r="21" spans="1:16">
      <c r="A21" s="162">
        <v>851930161</v>
      </c>
      <c r="B21" t="s">
        <v>6655</v>
      </c>
      <c r="C21">
        <v>19</v>
      </c>
      <c r="D21" t="s">
        <v>6524</v>
      </c>
      <c r="E21" t="s">
        <v>599</v>
      </c>
      <c r="F21">
        <v>26.5</v>
      </c>
      <c r="G21">
        <v>19</v>
      </c>
    </row>
    <row r="22" spans="1:16">
      <c r="A22" s="162">
        <v>851930122</v>
      </c>
      <c r="B22" t="s">
        <v>6655</v>
      </c>
      <c r="C22">
        <v>20</v>
      </c>
      <c r="D22" t="s">
        <v>6524</v>
      </c>
      <c r="E22" t="s">
        <v>616</v>
      </c>
      <c r="F22">
        <v>26.5</v>
      </c>
      <c r="G22">
        <v>20</v>
      </c>
    </row>
    <row r="23" spans="1:16">
      <c r="A23" s="162">
        <v>775611337</v>
      </c>
      <c r="B23">
        <v>57</v>
      </c>
      <c r="C23">
        <v>30</v>
      </c>
      <c r="D23" t="s">
        <v>6647</v>
      </c>
      <c r="E23" t="s">
        <v>653</v>
      </c>
      <c r="F23">
        <v>13.41</v>
      </c>
      <c r="J23">
        <v>30</v>
      </c>
    </row>
    <row r="24" spans="1:16">
      <c r="A24" s="162">
        <v>775611257</v>
      </c>
      <c r="B24" t="s">
        <v>6655</v>
      </c>
      <c r="C24">
        <v>55</v>
      </c>
      <c r="D24" t="s">
        <v>6646</v>
      </c>
      <c r="E24" t="s">
        <v>603</v>
      </c>
      <c r="F24">
        <v>13.41</v>
      </c>
      <c r="G24">
        <v>55</v>
      </c>
    </row>
    <row r="25" spans="1:16">
      <c r="A25" s="162">
        <v>775118667</v>
      </c>
      <c r="B25" t="s">
        <v>6655</v>
      </c>
      <c r="C25">
        <v>70</v>
      </c>
      <c r="D25" t="s">
        <v>6448</v>
      </c>
      <c r="E25" t="s">
        <v>764</v>
      </c>
      <c r="F25">
        <v>13.41</v>
      </c>
      <c r="G25">
        <v>70</v>
      </c>
    </row>
    <row r="26" spans="1:16">
      <c r="A26" s="162">
        <v>684710263</v>
      </c>
      <c r="B26">
        <v>63</v>
      </c>
      <c r="C26">
        <v>5</v>
      </c>
      <c r="D26" t="s">
        <v>6509</v>
      </c>
      <c r="E26" t="s">
        <v>779</v>
      </c>
      <c r="F26">
        <v>45.8</v>
      </c>
      <c r="L26">
        <v>3</v>
      </c>
      <c r="P26">
        <v>5</v>
      </c>
    </row>
    <row r="27" spans="1:16">
      <c r="A27" s="162">
        <v>684010121</v>
      </c>
      <c r="B27">
        <v>60</v>
      </c>
      <c r="C27">
        <v>3</v>
      </c>
      <c r="D27" t="s">
        <v>6459</v>
      </c>
      <c r="E27" t="s">
        <v>669</v>
      </c>
      <c r="F27">
        <v>30.4</v>
      </c>
      <c r="J27">
        <v>1</v>
      </c>
      <c r="L27">
        <v>1</v>
      </c>
      <c r="M27">
        <v>3</v>
      </c>
      <c r="N27">
        <v>2</v>
      </c>
    </row>
    <row r="28" spans="1:16">
      <c r="A28" s="162">
        <v>612710263</v>
      </c>
      <c r="B28">
        <v>59</v>
      </c>
      <c r="C28">
        <v>2</v>
      </c>
      <c r="D28" t="s">
        <v>6506</v>
      </c>
      <c r="E28" t="s">
        <v>779</v>
      </c>
      <c r="F28">
        <v>38.1</v>
      </c>
      <c r="J28">
        <v>2</v>
      </c>
      <c r="L28">
        <v>2</v>
      </c>
      <c r="M28">
        <v>3</v>
      </c>
    </row>
    <row r="29" spans="1:16">
      <c r="A29" s="162">
        <v>259812363</v>
      </c>
      <c r="B29">
        <v>57</v>
      </c>
      <c r="C29">
        <v>2</v>
      </c>
      <c r="D29" t="s">
        <v>6435</v>
      </c>
      <c r="E29" t="s">
        <v>779</v>
      </c>
      <c r="F29">
        <v>57.3</v>
      </c>
      <c r="J29">
        <v>5</v>
      </c>
    </row>
    <row r="30" spans="1:16">
      <c r="A30" s="162">
        <v>252811365</v>
      </c>
      <c r="B30">
        <v>57</v>
      </c>
      <c r="C30">
        <v>4</v>
      </c>
      <c r="D30" t="s">
        <v>6430</v>
      </c>
      <c r="E30" t="s">
        <v>642</v>
      </c>
      <c r="F30">
        <v>49.6</v>
      </c>
      <c r="J30">
        <v>4</v>
      </c>
      <c r="M30">
        <v>2</v>
      </c>
      <c r="P30">
        <v>3</v>
      </c>
    </row>
    <row r="31" spans="1:16">
      <c r="A31" s="162">
        <v>219814129</v>
      </c>
      <c r="B31">
        <v>59</v>
      </c>
      <c r="C31">
        <v>2</v>
      </c>
      <c r="D31" t="s">
        <v>6434</v>
      </c>
      <c r="E31" t="s">
        <v>672</v>
      </c>
      <c r="F31">
        <v>49.6</v>
      </c>
      <c r="I31">
        <v>3</v>
      </c>
      <c r="L31">
        <v>6</v>
      </c>
    </row>
    <row r="32" spans="1:16">
      <c r="A32" s="162">
        <v>118710163</v>
      </c>
      <c r="B32">
        <v>55</v>
      </c>
      <c r="C32">
        <v>5</v>
      </c>
      <c r="D32" t="s">
        <v>6503</v>
      </c>
      <c r="E32" t="s">
        <v>779</v>
      </c>
      <c r="F32">
        <v>57.3</v>
      </c>
      <c r="H32">
        <v>5</v>
      </c>
      <c r="I32">
        <v>8</v>
      </c>
      <c r="O32">
        <v>4</v>
      </c>
    </row>
    <row r="33" spans="1:17">
      <c r="A33" s="162">
        <v>86993521</v>
      </c>
      <c r="B33" t="s">
        <v>6655</v>
      </c>
      <c r="C33">
        <v>6</v>
      </c>
      <c r="D33" t="s">
        <v>6531</v>
      </c>
      <c r="E33" t="s">
        <v>6650</v>
      </c>
      <c r="F33">
        <v>22.7</v>
      </c>
      <c r="G33">
        <v>6</v>
      </c>
    </row>
    <row r="34" spans="1:17">
      <c r="A34" s="162">
        <v>85992113</v>
      </c>
      <c r="B34" t="s">
        <v>6655</v>
      </c>
      <c r="C34">
        <v>7</v>
      </c>
      <c r="D34" t="s">
        <v>6522</v>
      </c>
      <c r="E34" t="s">
        <v>6660</v>
      </c>
      <c r="F34">
        <v>38.1</v>
      </c>
      <c r="G34">
        <v>7</v>
      </c>
    </row>
    <row r="35" spans="1:17">
      <c r="A35" s="162">
        <v>85992111</v>
      </c>
      <c r="B35" t="s">
        <v>6655</v>
      </c>
      <c r="C35">
        <v>7</v>
      </c>
      <c r="D35" t="s">
        <v>6522</v>
      </c>
      <c r="E35" t="s">
        <v>6650</v>
      </c>
      <c r="F35">
        <v>38.1</v>
      </c>
      <c r="G35">
        <v>7</v>
      </c>
    </row>
    <row r="36" spans="1:17">
      <c r="A36" s="162">
        <v>85392013</v>
      </c>
      <c r="B36" t="s">
        <v>6655</v>
      </c>
      <c r="C36">
        <v>18</v>
      </c>
      <c r="D36" t="s">
        <v>6521</v>
      </c>
      <c r="E36" t="s">
        <v>6660</v>
      </c>
      <c r="F36">
        <v>38.1</v>
      </c>
      <c r="G36">
        <v>18</v>
      </c>
    </row>
    <row r="37" spans="1:17">
      <c r="A37" s="162">
        <v>74911021</v>
      </c>
      <c r="B37">
        <v>55</v>
      </c>
      <c r="C37">
        <v>8</v>
      </c>
      <c r="D37" t="s">
        <v>6518</v>
      </c>
      <c r="E37" t="s">
        <v>6650</v>
      </c>
      <c r="F37">
        <v>15</v>
      </c>
      <c r="H37">
        <v>8</v>
      </c>
    </row>
    <row r="38" spans="1:17">
      <c r="A38" s="162">
        <v>66471031</v>
      </c>
      <c r="B38">
        <v>61</v>
      </c>
      <c r="C38">
        <v>3</v>
      </c>
      <c r="D38" t="s">
        <v>6508</v>
      </c>
      <c r="E38" t="s">
        <v>6650</v>
      </c>
      <c r="F38">
        <v>45.8</v>
      </c>
      <c r="N38">
        <v>3</v>
      </c>
    </row>
    <row r="39" spans="1:17">
      <c r="A39" s="162">
        <v>66111051</v>
      </c>
      <c r="B39">
        <v>59</v>
      </c>
      <c r="C39">
        <v>3</v>
      </c>
      <c r="D39" t="s">
        <v>6649</v>
      </c>
      <c r="E39" t="s">
        <v>6650</v>
      </c>
      <c r="F39">
        <v>10.32</v>
      </c>
      <c r="K39">
        <v>3</v>
      </c>
      <c r="L39">
        <v>3</v>
      </c>
    </row>
    <row r="40" spans="1:17">
      <c r="A40" s="162">
        <v>61271021</v>
      </c>
      <c r="B40">
        <v>59</v>
      </c>
      <c r="C40">
        <v>6</v>
      </c>
      <c r="D40" t="s">
        <v>6506</v>
      </c>
      <c r="E40" t="s">
        <v>6650</v>
      </c>
      <c r="F40">
        <v>38.1</v>
      </c>
      <c r="L40">
        <v>6</v>
      </c>
    </row>
    <row r="41" spans="1:17">
      <c r="A41" s="162">
        <v>35981021</v>
      </c>
      <c r="B41">
        <v>55</v>
      </c>
      <c r="C41">
        <v>4</v>
      </c>
      <c r="D41" t="s">
        <v>6429</v>
      </c>
      <c r="E41" t="s">
        <v>6650</v>
      </c>
      <c r="F41">
        <v>57.3</v>
      </c>
      <c r="H41">
        <v>4</v>
      </c>
      <c r="N41">
        <v>14</v>
      </c>
    </row>
    <row r="42" spans="1:17">
      <c r="A42" s="162">
        <v>27911036</v>
      </c>
      <c r="B42">
        <v>61</v>
      </c>
      <c r="C42">
        <v>6</v>
      </c>
      <c r="D42" t="s">
        <v>6517</v>
      </c>
      <c r="E42" t="s">
        <v>820</v>
      </c>
      <c r="F42">
        <v>30.4</v>
      </c>
      <c r="N42">
        <v>13</v>
      </c>
      <c r="Q42">
        <v>15</v>
      </c>
    </row>
    <row r="43" spans="1:17">
      <c r="A43" s="162">
        <v>25271026</v>
      </c>
      <c r="B43">
        <v>59</v>
      </c>
      <c r="C43">
        <v>1</v>
      </c>
      <c r="D43" t="s">
        <v>6505</v>
      </c>
      <c r="E43" t="s">
        <v>820</v>
      </c>
      <c r="F43">
        <v>65</v>
      </c>
      <c r="H43">
        <v>3</v>
      </c>
      <c r="J43">
        <v>4</v>
      </c>
      <c r="K43">
        <v>10</v>
      </c>
      <c r="L43">
        <v>1</v>
      </c>
    </row>
    <row r="44" spans="1:17">
      <c r="A44" s="162">
        <v>19981011</v>
      </c>
      <c r="B44">
        <v>57</v>
      </c>
      <c r="C44">
        <v>2</v>
      </c>
      <c r="D44" t="s">
        <v>6438</v>
      </c>
      <c r="E44" t="s">
        <v>6650</v>
      </c>
      <c r="F44">
        <v>38.1</v>
      </c>
      <c r="H44">
        <v>6</v>
      </c>
      <c r="I44">
        <v>2</v>
      </c>
      <c r="J44">
        <v>2</v>
      </c>
      <c r="L44">
        <v>6</v>
      </c>
    </row>
    <row r="45" spans="1:17">
      <c r="A45" s="162">
        <v>16971011</v>
      </c>
      <c r="B45">
        <v>57</v>
      </c>
      <c r="C45">
        <v>8</v>
      </c>
      <c r="D45" t="s">
        <v>6504</v>
      </c>
      <c r="E45" t="s">
        <v>6650</v>
      </c>
      <c r="F45">
        <v>57.3</v>
      </c>
      <c r="J45">
        <v>8</v>
      </c>
      <c r="P4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5" t="s">
        <v>466</v>
      </c>
      <c r="C5" s="155"/>
      <c r="D5" s="155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6"/>
      <c r="C6" s="157"/>
      <c r="D6" s="157"/>
      <c r="E6" s="15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2" t="s">
        <v>543</v>
      </c>
      <c r="C8" s="153"/>
      <c r="D8" s="153"/>
      <c r="E8" s="15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9"/>
      <c r="C17" s="150"/>
      <c r="D17" s="150"/>
      <c r="E17" s="15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5" activePane="bottomLeft" state="frozen"/>
      <selection pane="bottomLeft" activeCell="B7" sqref="B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1" t="s">
        <v>435</v>
      </c>
      <c r="B11" s="142" t="s">
        <v>395</v>
      </c>
      <c r="C11" s="142" t="s">
        <v>6536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38"/>
      <c r="E20" s="138"/>
      <c r="F20" s="138"/>
      <c r="G20" s="138"/>
      <c r="H20" s="138"/>
      <c r="I20" s="138"/>
      <c r="J20" s="13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0" t="s">
        <v>556</v>
      </c>
      <c r="C21" s="138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6597</v>
      </c>
      <c r="G3559" s="70" t="s">
        <v>6433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6598</v>
      </c>
      <c r="G3560" s="70" t="s">
        <v>6434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6599</v>
      </c>
      <c r="G3561" s="70" t="s">
        <v>6438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6600</v>
      </c>
      <c r="G3562" s="70" t="s">
        <v>6439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6601</v>
      </c>
      <c r="G3563" s="70" t="s">
        <v>6440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6602</v>
      </c>
      <c r="G3564" s="70" t="s">
        <v>6441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6603</v>
      </c>
      <c r="G3565" s="70" t="s">
        <v>6442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6604</v>
      </c>
      <c r="G3566" s="70" t="s">
        <v>6443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6605</v>
      </c>
      <c r="G3567" s="70" t="s">
        <v>6444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6606</v>
      </c>
      <c r="G3568" s="70" t="s">
        <v>6445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6607</v>
      </c>
      <c r="G3569" s="70" t="s">
        <v>6451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6608</v>
      </c>
      <c r="G3570" s="70" t="s">
        <v>6452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6609</v>
      </c>
      <c r="G3571" s="70" t="s">
        <v>6453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6610</v>
      </c>
      <c r="G3572" s="70" t="s">
        <v>6454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6611</v>
      </c>
      <c r="G3573" s="70" t="s">
        <v>6455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6612</v>
      </c>
      <c r="G3574" s="70" t="s">
        <v>6456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6613</v>
      </c>
      <c r="G3575" s="70" t="s">
        <v>6465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6614</v>
      </c>
      <c r="G3576" s="70" t="s">
        <v>6466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6615</v>
      </c>
      <c r="G3577" s="70" t="s">
        <v>6467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6616</v>
      </c>
      <c r="G3578" s="70" t="s">
        <v>6470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6617</v>
      </c>
      <c r="G3579" s="70" t="s">
        <v>6473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6618</v>
      </c>
      <c r="G3580" s="70" t="s">
        <v>6474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6619</v>
      </c>
      <c r="G3581" s="70" t="s">
        <v>6475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6620</v>
      </c>
      <c r="G3582" s="70" t="s">
        <v>6476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6621</v>
      </c>
      <c r="G3583" s="70" t="s">
        <v>6477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6622</v>
      </c>
      <c r="G3584" s="70" t="s">
        <v>6478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6623</v>
      </c>
      <c r="G3585" s="70" t="s">
        <v>6479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6624</v>
      </c>
      <c r="G3586" s="70" t="s">
        <v>6491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6625</v>
      </c>
      <c r="G3587" s="70" t="s">
        <v>6493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6626</v>
      </c>
      <c r="G3588" s="70" t="s">
        <v>6494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6627</v>
      </c>
      <c r="G3589" s="70" t="s">
        <v>6495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6628</v>
      </c>
      <c r="G3590" s="70" t="s">
        <v>6496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6629</v>
      </c>
      <c r="G3591" s="70" t="s">
        <v>6497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6630</v>
      </c>
      <c r="G3592" s="70" t="s">
        <v>6498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6631</v>
      </c>
      <c r="G3593" s="70" t="s">
        <v>6500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6632</v>
      </c>
      <c r="G3594" s="70" t="s">
        <v>6501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6633</v>
      </c>
      <c r="G3595" s="70" t="s">
        <v>6502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6634</v>
      </c>
      <c r="G3596" s="70" t="s">
        <v>6507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6635</v>
      </c>
      <c r="G3597" s="70" t="s">
        <v>6512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6636</v>
      </c>
      <c r="G3598" s="70" t="s">
        <v>6513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6637</v>
      </c>
      <c r="G3599" s="70" t="s">
        <v>6514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6638</v>
      </c>
      <c r="G3600" s="70" t="s">
        <v>6515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6639</v>
      </c>
      <c r="G3601" s="70" t="s">
        <v>6516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6640</v>
      </c>
      <c r="G3602" s="70" t="s">
        <v>6520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6641</v>
      </c>
      <c r="G3603" s="70" t="s">
        <v>6530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6642</v>
      </c>
      <c r="G3604" s="70" t="s">
        <v>6532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6643</v>
      </c>
      <c r="G3605" s="70" t="s">
        <v>6533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6644</v>
      </c>
      <c r="G3606" s="70" t="s">
        <v>6534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6645</v>
      </c>
      <c r="G3607" s="70" t="s">
        <v>6535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2022-09-09T11:06:33Z</dcterms:modified>
</cp:coreProperties>
</file>